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1"/>
  </bookViews>
  <sheets>
    <sheet name="forRPM" sheetId="10" r:id="rId1"/>
    <sheet name="7PSourceSummary" sheetId="5" r:id="rId2"/>
    <sheet name="SC-New" sheetId="1" r:id="rId3"/>
    <sheet name="SC-NR" sheetId="2" r:id="rId4"/>
    <sheet name="SC-Retro" sheetId="3" r:id="rId5"/>
    <sheet name="M_Input(KSF)_Out" sheetId="17" r:id="rId6"/>
    <sheet name="M_Input(KSF)" sheetId="15" r:id="rId7"/>
    <sheet name="M_Input(Fixt)_Out" sheetId="16" r:id="rId8"/>
    <sheet name="M_Input(Fixt)" sheetId="6" r:id="rId9"/>
    <sheet name="MMap" sheetId="13" r:id="rId10"/>
    <sheet name="Sources" sheetId="4" r:id="rId11"/>
    <sheet name="Back of Envelope" sheetId="11" r:id="rId12"/>
    <sheet name="CBSA" sheetId="12" r:id="rId13"/>
    <sheet name="ToDo7P" sheetId="8" r:id="rId14"/>
  </sheets>
  <externalReferences>
    <externalReference r:id="rId15"/>
    <externalReference r:id="rId16"/>
    <externalReference r:id="rId17"/>
    <externalReference r:id="rId18"/>
    <externalReference r:id="rId19"/>
    <externalReference r:id="rId20"/>
  </externalReferences>
  <definedNames>
    <definedName name="_Key1" localSheetId="6" hidden="1">#REF!</definedName>
    <definedName name="_Key1" hidden="1">#REF!</definedName>
    <definedName name="_Order1" hidden="1">255</definedName>
    <definedName name="_Sort" localSheetId="6" hidden="1">#REF!</definedName>
    <definedName name="_Sort" hidden="1">#REF!</definedName>
    <definedName name="ACHIEV">[1]!ACHIEV</definedName>
    <definedName name="APPLIC">[1]!APPLIC</definedName>
    <definedName name="BLDGTYPE">[1]!BLDGTYPE</definedName>
    <definedName name="MeasOut">'M_Input(KSF)_Out'!$A$1:$AS$12</definedName>
    <definedName name="MMap">MMap!$B$8:$BR$17</definedName>
    <definedName name="Population">'[2]Pop Forecast (Base Case)'!$B$5:$BC$10</definedName>
    <definedName name="POST2013">[1]!POST2013</definedName>
    <definedName name="VSTOCK">[1]Lookup!$C$4:$D$12</definedName>
  </definedNames>
  <calcPr calcId="125725"/>
</workbook>
</file>

<file path=xl/calcChain.xml><?xml version="1.0" encoding="utf-8"?>
<calcChain xmlns="http://schemas.openxmlformats.org/spreadsheetml/2006/main">
  <c r="E14" i="5"/>
  <c r="AF4" i="10"/>
  <c r="AG4"/>
  <c r="AH4"/>
  <c r="AI4"/>
  <c r="AJ4"/>
  <c r="AK4"/>
  <c r="AL4"/>
  <c r="AM4"/>
  <c r="AN4"/>
  <c r="AO4"/>
  <c r="AP4"/>
  <c r="AQ4"/>
  <c r="AR4"/>
  <c r="AS4"/>
  <c r="AT4"/>
  <c r="AU4"/>
  <c r="AV4"/>
  <c r="AW4"/>
  <c r="AX4"/>
  <c r="AY4"/>
  <c r="AZ4"/>
  <c r="BA4"/>
  <c r="BB4"/>
  <c r="BC4"/>
  <c r="BD4"/>
  <c r="AG3"/>
  <c r="AH3"/>
  <c r="AI3"/>
  <c r="AJ3"/>
  <c r="AK3"/>
  <c r="AL3"/>
  <c r="AM3"/>
  <c r="AN3"/>
  <c r="AO3"/>
  <c r="AP3"/>
  <c r="AQ3"/>
  <c r="AR3"/>
  <c r="AS3"/>
  <c r="AT3"/>
  <c r="AU3"/>
  <c r="AV3"/>
  <c r="AW3"/>
  <c r="AX3"/>
  <c r="AY3"/>
  <c r="AZ3"/>
  <c r="BA3"/>
  <c r="BB3"/>
  <c r="BC3"/>
  <c r="BD3"/>
  <c r="AF3"/>
  <c r="L3"/>
  <c r="M3"/>
  <c r="N3"/>
  <c r="O3"/>
  <c r="P3"/>
  <c r="Q3"/>
  <c r="R3"/>
  <c r="S3"/>
  <c r="T3"/>
  <c r="U3"/>
  <c r="V3"/>
  <c r="W3"/>
  <c r="X3"/>
  <c r="Y3"/>
  <c r="Z3"/>
  <c r="AA3"/>
  <c r="AB3"/>
  <c r="AC3"/>
  <c r="AD3"/>
  <c r="AE3"/>
  <c r="L4"/>
  <c r="M4"/>
  <c r="N4"/>
  <c r="O4"/>
  <c r="P4"/>
  <c r="Q4"/>
  <c r="R4"/>
  <c r="S4"/>
  <c r="T4"/>
  <c r="U4"/>
  <c r="V4"/>
  <c r="W4"/>
  <c r="X4"/>
  <c r="Y4"/>
  <c r="Z4"/>
  <c r="AA4"/>
  <c r="AB4"/>
  <c r="AC4"/>
  <c r="AD4"/>
  <c r="AE4"/>
  <c r="K4"/>
  <c r="K3"/>
  <c r="A4"/>
  <c r="F4"/>
  <c r="G4"/>
  <c r="H4"/>
  <c r="H3"/>
  <c r="G3"/>
  <c r="F3"/>
  <c r="A3"/>
  <c r="J9" i="15" l="1"/>
  <c r="J8"/>
  <c r="G9"/>
  <c r="B9"/>
  <c r="A9"/>
  <c r="G8"/>
  <c r="B8"/>
  <c r="A8"/>
  <c r="B2"/>
  <c r="Z68" i="2"/>
  <c r="I46"/>
  <c r="M46"/>
  <c r="Q46"/>
  <c r="U46"/>
  <c r="E46"/>
  <c r="Z34"/>
  <c r="Y34" s="1"/>
  <c r="Y46" s="1"/>
  <c r="G34"/>
  <c r="G46" s="1"/>
  <c r="H34"/>
  <c r="H46" s="1"/>
  <c r="I34"/>
  <c r="K34"/>
  <c r="K46" s="1"/>
  <c r="L34"/>
  <c r="L46" s="1"/>
  <c r="M34"/>
  <c r="O34"/>
  <c r="O46" s="1"/>
  <c r="P34"/>
  <c r="P46" s="1"/>
  <c r="Q34"/>
  <c r="S34"/>
  <c r="S46" s="1"/>
  <c r="T34"/>
  <c r="T46" s="1"/>
  <c r="U34"/>
  <c r="W34"/>
  <c r="W46" s="1"/>
  <c r="X34"/>
  <c r="X46" s="1"/>
  <c r="E34"/>
  <c r="C34"/>
  <c r="F34" s="1"/>
  <c r="F46" s="1"/>
  <c r="B83"/>
  <c r="B82"/>
  <c r="A83"/>
  <c r="A82"/>
  <c r="C60"/>
  <c r="C59"/>
  <c r="B53"/>
  <c r="B52"/>
  <c r="C53"/>
  <c r="C52"/>
  <c r="A53"/>
  <c r="A52"/>
  <c r="BG10" i="13"/>
  <c r="BG9"/>
  <c r="C8" i="2"/>
  <c r="E33"/>
  <c r="C15" i="12"/>
  <c r="C14"/>
  <c r="C26"/>
  <c r="C24"/>
  <c r="C23"/>
  <c r="C13"/>
  <c r="Y52" i="2" l="1"/>
  <c r="Y53"/>
  <c r="V34"/>
  <c r="V46" s="1"/>
  <c r="R34"/>
  <c r="R46" s="1"/>
  <c r="N34"/>
  <c r="N46" s="1"/>
  <c r="J34"/>
  <c r="J46" s="1"/>
  <c r="E52"/>
  <c r="E53"/>
  <c r="Z30" l="1"/>
  <c r="X30"/>
  <c r="W30"/>
  <c r="V30"/>
  <c r="U30"/>
  <c r="T30"/>
  <c r="S30"/>
  <c r="R30"/>
  <c r="Q30"/>
  <c r="P30"/>
  <c r="O30"/>
  <c r="N30"/>
  <c r="M30"/>
  <c r="L30"/>
  <c r="K30"/>
  <c r="J30"/>
  <c r="I30"/>
  <c r="H30"/>
  <c r="G30"/>
  <c r="F30"/>
  <c r="E30"/>
  <c r="X29"/>
  <c r="Z29" s="1"/>
  <c r="W29"/>
  <c r="V29"/>
  <c r="U29"/>
  <c r="T29"/>
  <c r="S29"/>
  <c r="R29"/>
  <c r="Q29"/>
  <c r="P29"/>
  <c r="O29"/>
  <c r="N29"/>
  <c r="M29"/>
  <c r="L29"/>
  <c r="K29"/>
  <c r="J29"/>
  <c r="I29"/>
  <c r="H29"/>
  <c r="G29"/>
  <c r="F29"/>
  <c r="E29"/>
  <c r="X28"/>
  <c r="Z28" s="1"/>
  <c r="W28"/>
  <c r="V28"/>
  <c r="U28"/>
  <c r="T28"/>
  <c r="S28"/>
  <c r="R28"/>
  <c r="Q28"/>
  <c r="P28"/>
  <c r="O28"/>
  <c r="N28"/>
  <c r="M28"/>
  <c r="L28"/>
  <c r="K28"/>
  <c r="J28"/>
  <c r="I28"/>
  <c r="H28"/>
  <c r="G28"/>
  <c r="F28"/>
  <c r="E28"/>
  <c r="X27"/>
  <c r="Z27" s="1"/>
  <c r="W27"/>
  <c r="V27"/>
  <c r="U27"/>
  <c r="T27"/>
  <c r="S27"/>
  <c r="R27"/>
  <c r="Q27"/>
  <c r="P27"/>
  <c r="O27"/>
  <c r="N27"/>
  <c r="M27"/>
  <c r="L27"/>
  <c r="K27"/>
  <c r="J27"/>
  <c r="I27"/>
  <c r="H27"/>
  <c r="G27"/>
  <c r="F27"/>
  <c r="E27"/>
  <c r="X26"/>
  <c r="Z26" s="1"/>
  <c r="W26"/>
  <c r="V26"/>
  <c r="U26"/>
  <c r="T26"/>
  <c r="S26"/>
  <c r="R26"/>
  <c r="Q26"/>
  <c r="P26"/>
  <c r="O26"/>
  <c r="N26"/>
  <c r="M26"/>
  <c r="L26"/>
  <c r="K26"/>
  <c r="J26"/>
  <c r="I26"/>
  <c r="H26"/>
  <c r="G26"/>
  <c r="F26"/>
  <c r="E26"/>
  <c r="X25"/>
  <c r="Z25" s="1"/>
  <c r="W25"/>
  <c r="V25"/>
  <c r="U25"/>
  <c r="T25"/>
  <c r="S25"/>
  <c r="R25"/>
  <c r="Q25"/>
  <c r="P25"/>
  <c r="O25"/>
  <c r="N25"/>
  <c r="M25"/>
  <c r="L25"/>
  <c r="K25"/>
  <c r="J25"/>
  <c r="I25"/>
  <c r="H25"/>
  <c r="G25"/>
  <c r="F25"/>
  <c r="E25"/>
  <c r="X24"/>
  <c r="Z24" s="1"/>
  <c r="W24"/>
  <c r="V24"/>
  <c r="U24"/>
  <c r="T24"/>
  <c r="S24"/>
  <c r="R24"/>
  <c r="Q24"/>
  <c r="P24"/>
  <c r="O24"/>
  <c r="N24"/>
  <c r="M24"/>
  <c r="L24"/>
  <c r="K24"/>
  <c r="J24"/>
  <c r="I24"/>
  <c r="H24"/>
  <c r="G24"/>
  <c r="F24"/>
  <c r="E24"/>
  <c r="X23"/>
  <c r="Z23" s="1"/>
  <c r="W23"/>
  <c r="V23"/>
  <c r="U23"/>
  <c r="T23"/>
  <c r="S23"/>
  <c r="R23"/>
  <c r="Q23"/>
  <c r="P23"/>
  <c r="O23"/>
  <c r="N23"/>
  <c r="M23"/>
  <c r="L23"/>
  <c r="K23"/>
  <c r="J23"/>
  <c r="I23"/>
  <c r="H23"/>
  <c r="G23"/>
  <c r="F23"/>
  <c r="E23"/>
  <c r="X22"/>
  <c r="Z22" s="1"/>
  <c r="W22"/>
  <c r="V22"/>
  <c r="U22"/>
  <c r="T22"/>
  <c r="S22"/>
  <c r="R22"/>
  <c r="Q22"/>
  <c r="P22"/>
  <c r="O22"/>
  <c r="N22"/>
  <c r="M22"/>
  <c r="L22"/>
  <c r="K22"/>
  <c r="J22"/>
  <c r="I22"/>
  <c r="H22"/>
  <c r="G22"/>
  <c r="F22"/>
  <c r="E22"/>
  <c r="X21"/>
  <c r="Z21" s="1"/>
  <c r="W21"/>
  <c r="V21"/>
  <c r="U21"/>
  <c r="T21"/>
  <c r="S21"/>
  <c r="R21"/>
  <c r="Q21"/>
  <c r="P21"/>
  <c r="O21"/>
  <c r="N21"/>
  <c r="M21"/>
  <c r="L21"/>
  <c r="K21"/>
  <c r="J21"/>
  <c r="I21"/>
  <c r="H21"/>
  <c r="G21"/>
  <c r="F21"/>
  <c r="E21"/>
  <c r="X20"/>
  <c r="Z20" s="1"/>
  <c r="W20"/>
  <c r="V20"/>
  <c r="U20"/>
  <c r="T20"/>
  <c r="S20"/>
  <c r="R20"/>
  <c r="Q20"/>
  <c r="P20"/>
  <c r="O20"/>
  <c r="N20"/>
  <c r="M20"/>
  <c r="L20"/>
  <c r="K20"/>
  <c r="J20"/>
  <c r="I20"/>
  <c r="H20"/>
  <c r="G20"/>
  <c r="F20"/>
  <c r="E20"/>
  <c r="X19"/>
  <c r="Z19" s="1"/>
  <c r="W19"/>
  <c r="V19"/>
  <c r="U19"/>
  <c r="T19"/>
  <c r="S19"/>
  <c r="R19"/>
  <c r="Q19"/>
  <c r="P19"/>
  <c r="O19"/>
  <c r="N19"/>
  <c r="M19"/>
  <c r="L19"/>
  <c r="K19"/>
  <c r="J19"/>
  <c r="I19"/>
  <c r="H19"/>
  <c r="G19"/>
  <c r="F19"/>
  <c r="E19"/>
  <c r="X18"/>
  <c r="Z18" s="1"/>
  <c r="W18"/>
  <c r="V18"/>
  <c r="U18"/>
  <c r="T18"/>
  <c r="S18"/>
  <c r="R18"/>
  <c r="Q18"/>
  <c r="P18"/>
  <c r="O18"/>
  <c r="N18"/>
  <c r="M18"/>
  <c r="L18"/>
  <c r="K18"/>
  <c r="J18"/>
  <c r="I18"/>
  <c r="H18"/>
  <c r="G18"/>
  <c r="F18"/>
  <c r="E18"/>
  <c r="X17"/>
  <c r="Z17" s="1"/>
  <c r="W17"/>
  <c r="V17"/>
  <c r="U17"/>
  <c r="T17"/>
  <c r="S17"/>
  <c r="R17"/>
  <c r="Q17"/>
  <c r="P17"/>
  <c r="O17"/>
  <c r="N17"/>
  <c r="M17"/>
  <c r="L17"/>
  <c r="K17"/>
  <c r="J17"/>
  <c r="I17"/>
  <c r="H17"/>
  <c r="G17"/>
  <c r="F17"/>
  <c r="E17"/>
  <c r="X16"/>
  <c r="Z16" s="1"/>
  <c r="W16"/>
  <c r="V16"/>
  <c r="U16"/>
  <c r="T16"/>
  <c r="S16"/>
  <c r="R16"/>
  <c r="Q16"/>
  <c r="P16"/>
  <c r="O16"/>
  <c r="N16"/>
  <c r="M16"/>
  <c r="L16"/>
  <c r="K16"/>
  <c r="J16"/>
  <c r="I16"/>
  <c r="H16"/>
  <c r="G16"/>
  <c r="F16"/>
  <c r="E16"/>
  <c r="X15"/>
  <c r="Z15" s="1"/>
  <c r="W15"/>
  <c r="V15"/>
  <c r="U15"/>
  <c r="T15"/>
  <c r="S15"/>
  <c r="R15"/>
  <c r="Q15"/>
  <c r="P15"/>
  <c r="O15"/>
  <c r="N15"/>
  <c r="M15"/>
  <c r="L15"/>
  <c r="K15"/>
  <c r="J15"/>
  <c r="I15"/>
  <c r="H15"/>
  <c r="G15"/>
  <c r="F15"/>
  <c r="E15"/>
  <c r="X14"/>
  <c r="Z14" s="1"/>
  <c r="W14"/>
  <c r="V14"/>
  <c r="U14"/>
  <c r="T14"/>
  <c r="S14"/>
  <c r="R14"/>
  <c r="Q14"/>
  <c r="P14"/>
  <c r="O14"/>
  <c r="N14"/>
  <c r="M14"/>
  <c r="L14"/>
  <c r="K14"/>
  <c r="J14"/>
  <c r="I14"/>
  <c r="H14"/>
  <c r="G14"/>
  <c r="F14"/>
  <c r="E14"/>
  <c r="X13"/>
  <c r="Z13" s="1"/>
  <c r="W13"/>
  <c r="V13"/>
  <c r="U13"/>
  <c r="T13"/>
  <c r="S13"/>
  <c r="R13"/>
  <c r="Q13"/>
  <c r="P13"/>
  <c r="O13"/>
  <c r="N13"/>
  <c r="M13"/>
  <c r="L13"/>
  <c r="K13"/>
  <c r="J13"/>
  <c r="I13"/>
  <c r="H13"/>
  <c r="G13"/>
  <c r="F13"/>
  <c r="E13"/>
  <c r="F32" l="1"/>
  <c r="N32"/>
  <c r="R32"/>
  <c r="I32"/>
  <c r="Q32"/>
  <c r="G32"/>
  <c r="K32"/>
  <c r="O32"/>
  <c r="S32"/>
  <c r="W32"/>
  <c r="J32"/>
  <c r="V32"/>
  <c r="E32"/>
  <c r="M32"/>
  <c r="U32"/>
  <c r="H32"/>
  <c r="L32"/>
  <c r="P32"/>
  <c r="T32"/>
  <c r="X32"/>
  <c r="Z32" s="1"/>
  <c r="F33" l="1"/>
  <c r="G33" s="1"/>
  <c r="H33" l="1"/>
  <c r="G53" l="1"/>
  <c r="G52"/>
  <c r="F52"/>
  <c r="F53"/>
  <c r="I33"/>
  <c r="G55" l="1"/>
  <c r="H53"/>
  <c r="H52"/>
  <c r="F55"/>
  <c r="J33"/>
  <c r="H55" l="1"/>
  <c r="I52"/>
  <c r="I53"/>
  <c r="K33"/>
  <c r="J52" l="1"/>
  <c r="J53"/>
  <c r="I55"/>
  <c r="L33"/>
  <c r="J55" l="1"/>
  <c r="K53"/>
  <c r="K52"/>
  <c r="M33"/>
  <c r="K55" l="1"/>
  <c r="L53"/>
  <c r="L52"/>
  <c r="N33"/>
  <c r="L55" l="1"/>
  <c r="M53"/>
  <c r="M52"/>
  <c r="O33"/>
  <c r="N52" l="1"/>
  <c r="N53"/>
  <c r="M55"/>
  <c r="P33"/>
  <c r="O53" l="1"/>
  <c r="O52"/>
  <c r="N55"/>
  <c r="Q33"/>
  <c r="O55" l="1"/>
  <c r="P52"/>
  <c r="P55" s="1"/>
  <c r="P53"/>
  <c r="R33"/>
  <c r="Q52" l="1"/>
  <c r="Q53"/>
  <c r="S33"/>
  <c r="Q55" l="1"/>
  <c r="R52"/>
  <c r="R53"/>
  <c r="T33"/>
  <c r="S53" l="1"/>
  <c r="S52"/>
  <c r="R55"/>
  <c r="U33"/>
  <c r="T53" l="1"/>
  <c r="T52"/>
  <c r="S55"/>
  <c r="V33"/>
  <c r="T55" l="1"/>
  <c r="U53"/>
  <c r="U52"/>
  <c r="W33"/>
  <c r="U55" l="1"/>
  <c r="V52"/>
  <c r="V55" s="1"/>
  <c r="V53"/>
  <c r="X33"/>
  <c r="W53" l="1"/>
  <c r="W52"/>
  <c r="Z33"/>
  <c r="W55" l="1"/>
  <c r="X52"/>
  <c r="X53"/>
  <c r="Z53" s="1"/>
  <c r="Y33"/>
  <c r="X55" l="1"/>
  <c r="Z52"/>
  <c r="R31" i="4" l="1"/>
  <c r="A9" i="6" l="1"/>
  <c r="B9"/>
  <c r="G9"/>
  <c r="J9"/>
  <c r="AF10" i="13"/>
  <c r="AU10" s="1"/>
  <c r="AF9"/>
  <c r="J8" i="6"/>
  <c r="G8"/>
  <c r="B8"/>
  <c r="A8"/>
  <c r="AI10" i="13"/>
  <c r="AI9"/>
  <c r="T10"/>
  <c r="O10"/>
  <c r="P10"/>
  <c r="Q10"/>
  <c r="R10"/>
  <c r="S10" s="1"/>
  <c r="P9"/>
  <c r="O9"/>
  <c r="K10"/>
  <c r="C10" s="1"/>
  <c r="B10" s="1"/>
  <c r="L10"/>
  <c r="M10"/>
  <c r="AN10"/>
  <c r="U10"/>
  <c r="AG10"/>
  <c r="AJ10" s="1"/>
  <c r="AH10"/>
  <c r="AO10"/>
  <c r="AP10"/>
  <c r="AQ10"/>
  <c r="AV10" s="1"/>
  <c r="AR10"/>
  <c r="AS10" s="1"/>
  <c r="BF10"/>
  <c r="K9"/>
  <c r="AN9"/>
  <c r="AM9"/>
  <c r="AH9"/>
  <c r="AG9"/>
  <c r="BA3"/>
  <c r="BA10" s="1"/>
  <c r="Q9"/>
  <c r="R9"/>
  <c r="S9" s="1"/>
  <c r="M9"/>
  <c r="L9"/>
  <c r="X10" l="1"/>
  <c r="BA9"/>
  <c r="AT10"/>
  <c r="AJ9"/>
  <c r="W10"/>
  <c r="AM10"/>
  <c r="AX10" s="1"/>
  <c r="BE10" s="1"/>
  <c r="AW10"/>
  <c r="V10"/>
  <c r="BD10" l="1"/>
  <c r="I9" i="15" s="1"/>
  <c r="I9" i="6"/>
  <c r="BC10" i="13"/>
  <c r="E9" i="15" s="1"/>
  <c r="E9" i="6"/>
  <c r="Y10" i="13"/>
  <c r="Z10" s="1"/>
  <c r="AA10" l="1"/>
  <c r="C9" i="6"/>
  <c r="BB10" i="13"/>
  <c r="C9" i="15" s="1"/>
  <c r="BF9" i="13" l="1"/>
  <c r="AP9"/>
  <c r="AR9" s="1"/>
  <c r="AX9"/>
  <c r="BE9" s="1"/>
  <c r="U9"/>
  <c r="V9" s="1"/>
  <c r="T9"/>
  <c r="C9"/>
  <c r="B9" s="1"/>
  <c r="AP4"/>
  <c r="AO4"/>
  <c r="AP3"/>
  <c r="AO3"/>
  <c r="AO9" s="1"/>
  <c r="AQ9" s="1"/>
  <c r="AV9" s="1"/>
  <c r="AU9" l="1"/>
  <c r="AW9" s="1"/>
  <c r="X9"/>
  <c r="AS9"/>
  <c r="W9"/>
  <c r="Y9" s="1"/>
  <c r="BD9" l="1"/>
  <c r="I8" i="15" s="1"/>
  <c r="I8" i="6"/>
  <c r="Z9" i="13"/>
  <c r="AT9"/>
  <c r="BB9" l="1"/>
  <c r="C8" i="15" s="1"/>
  <c r="C8" i="6"/>
  <c r="BC9" i="13"/>
  <c r="E8" i="15" s="1"/>
  <c r="E8" i="6"/>
  <c r="AA9" i="13"/>
  <c r="C10" i="12" l="1"/>
  <c r="C9"/>
  <c r="C8"/>
  <c r="C7"/>
  <c r="C22" i="11" l="1"/>
  <c r="C24" s="1"/>
  <c r="C15"/>
  <c r="C25" s="1"/>
  <c r="O22" i="4"/>
  <c r="C7" i="11"/>
  <c r="C9" s="1"/>
  <c r="C11" s="1"/>
  <c r="C14" s="1"/>
  <c r="C6"/>
  <c r="D39" i="4"/>
  <c r="C39"/>
  <c r="D38"/>
  <c r="C38"/>
  <c r="C26" i="11" l="1"/>
  <c r="C27" s="1"/>
  <c r="C29" s="1"/>
  <c r="C16"/>
  <c r="AD2" i="10" l="1"/>
  <c r="AC2"/>
  <c r="AB2"/>
  <c r="AA2"/>
  <c r="Z2"/>
  <c r="Y2"/>
  <c r="X2"/>
  <c r="W2"/>
  <c r="V2"/>
  <c r="U2"/>
  <c r="T2"/>
  <c r="S2"/>
  <c r="R2"/>
  <c r="Q2"/>
  <c r="P2"/>
  <c r="O2"/>
  <c r="N2"/>
  <c r="M2"/>
  <c r="L2"/>
  <c r="K2"/>
  <c r="I2"/>
  <c r="F10" i="2"/>
  <c r="G10" s="1"/>
  <c r="H10" s="1"/>
  <c r="I10" s="1"/>
  <c r="J10" s="1"/>
  <c r="K10" s="1"/>
  <c r="L10" s="1"/>
  <c r="M10" s="1"/>
  <c r="N10" s="1"/>
  <c r="O10" s="1"/>
  <c r="P10" s="1"/>
  <c r="Q10" s="1"/>
  <c r="R10" s="1"/>
  <c r="S10" s="1"/>
  <c r="T10" s="1"/>
  <c r="U10" s="1"/>
  <c r="V10" s="1"/>
  <c r="W10" s="1"/>
  <c r="X10" s="1"/>
  <c r="C9"/>
  <c r="E11" s="1"/>
  <c r="E12" l="1"/>
  <c r="F11"/>
  <c r="D51"/>
  <c r="D126"/>
  <c r="D58"/>
  <c r="D65"/>
  <c r="C127"/>
  <c r="D72"/>
  <c r="C83"/>
  <c r="C82"/>
  <c r="E65" l="1"/>
  <c r="C64"/>
  <c r="F12"/>
  <c r="G11"/>
  <c r="E58"/>
  <c r="E127"/>
  <c r="E81"/>
  <c r="E80"/>
  <c r="E51"/>
  <c r="E126"/>
  <c r="E89"/>
  <c r="E90"/>
  <c r="E45"/>
  <c r="G12" l="1"/>
  <c r="H11"/>
  <c r="F127"/>
  <c r="F126"/>
  <c r="F90"/>
  <c r="F89"/>
  <c r="F81"/>
  <c r="F58"/>
  <c r="F45"/>
  <c r="F80"/>
  <c r="F51"/>
  <c r="I11" l="1"/>
  <c r="H12"/>
  <c r="G126"/>
  <c r="G127"/>
  <c r="G90"/>
  <c r="G89"/>
  <c r="G58"/>
  <c r="G45"/>
  <c r="G80"/>
  <c r="G51"/>
  <c r="G81"/>
  <c r="J11" l="1"/>
  <c r="I12"/>
  <c r="H126"/>
  <c r="H81"/>
  <c r="H80"/>
  <c r="H89"/>
  <c r="H51"/>
  <c r="H127"/>
  <c r="H58"/>
  <c r="H45"/>
  <c r="H90"/>
  <c r="J12" l="1"/>
  <c r="K11"/>
  <c r="I126"/>
  <c r="I58"/>
  <c r="I127"/>
  <c r="I80"/>
  <c r="I51"/>
  <c r="I90"/>
  <c r="I81"/>
  <c r="I89"/>
  <c r="I45"/>
  <c r="L11" l="1"/>
  <c r="K12"/>
  <c r="J127"/>
  <c r="J90"/>
  <c r="J89"/>
  <c r="J126"/>
  <c r="J81"/>
  <c r="J80"/>
  <c r="J45"/>
  <c r="J51"/>
  <c r="J58"/>
  <c r="L12" l="1"/>
  <c r="M11"/>
  <c r="K126"/>
  <c r="K127"/>
  <c r="K90"/>
  <c r="K89"/>
  <c r="K45"/>
  <c r="K81"/>
  <c r="K58"/>
  <c r="K51"/>
  <c r="K80"/>
  <c r="N11" l="1"/>
  <c r="M12"/>
  <c r="L126"/>
  <c r="L127"/>
  <c r="L81"/>
  <c r="L80"/>
  <c r="L90"/>
  <c r="L58"/>
  <c r="L51"/>
  <c r="L45"/>
  <c r="L89"/>
  <c r="O11" l="1"/>
  <c r="N12"/>
  <c r="M58"/>
  <c r="M90"/>
  <c r="M51"/>
  <c r="M89"/>
  <c r="M80"/>
  <c r="M126"/>
  <c r="M127"/>
  <c r="M81"/>
  <c r="M45"/>
  <c r="P11" l="1"/>
  <c r="O12"/>
  <c r="N127"/>
  <c r="N126"/>
  <c r="N90"/>
  <c r="N89"/>
  <c r="N80"/>
  <c r="N58"/>
  <c r="N81"/>
  <c r="N45"/>
  <c r="N51"/>
  <c r="P12" l="1"/>
  <c r="Q11"/>
  <c r="O126"/>
  <c r="O127"/>
  <c r="O90"/>
  <c r="O89"/>
  <c r="O81"/>
  <c r="O45"/>
  <c r="O51"/>
  <c r="O80"/>
  <c r="O58"/>
  <c r="R11" l="1"/>
  <c r="Q12"/>
  <c r="P126"/>
  <c r="P81"/>
  <c r="P80"/>
  <c r="P89"/>
  <c r="P51"/>
  <c r="P127"/>
  <c r="P58"/>
  <c r="P45"/>
  <c r="P90"/>
  <c r="R12" l="1"/>
  <c r="S11"/>
  <c r="Q126"/>
  <c r="Q58"/>
  <c r="Q127"/>
  <c r="Q89"/>
  <c r="Q81"/>
  <c r="Q51"/>
  <c r="Q90"/>
  <c r="Q45"/>
  <c r="Q80"/>
  <c r="T11" l="1"/>
  <c r="S12"/>
  <c r="R127"/>
  <c r="R90"/>
  <c r="R89"/>
  <c r="R58"/>
  <c r="R80"/>
  <c r="R45"/>
  <c r="R126"/>
  <c r="R51"/>
  <c r="R81"/>
  <c r="T12" l="1"/>
  <c r="U11"/>
  <c r="S126"/>
  <c r="S127"/>
  <c r="S90"/>
  <c r="S89"/>
  <c r="S80"/>
  <c r="S45"/>
  <c r="S81"/>
  <c r="S51"/>
  <c r="S58"/>
  <c r="V11" l="1"/>
  <c r="U12"/>
  <c r="T126"/>
  <c r="T127"/>
  <c r="T81"/>
  <c r="T80"/>
  <c r="T90"/>
  <c r="T51"/>
  <c r="T45"/>
  <c r="T58"/>
  <c r="T89"/>
  <c r="V12" l="1"/>
  <c r="W11"/>
  <c r="U58"/>
  <c r="U127"/>
  <c r="U81"/>
  <c r="U80"/>
  <c r="U51"/>
  <c r="U126"/>
  <c r="U89"/>
  <c r="U90"/>
  <c r="U45"/>
  <c r="X11" l="1"/>
  <c r="X12" s="1"/>
  <c r="W12"/>
  <c r="V127"/>
  <c r="V126"/>
  <c r="V90"/>
  <c r="V89"/>
  <c r="V81"/>
  <c r="V58"/>
  <c r="V45"/>
  <c r="V80"/>
  <c r="V51"/>
  <c r="W126" l="1"/>
  <c r="W127"/>
  <c r="W90"/>
  <c r="W89"/>
  <c r="W58"/>
  <c r="W45"/>
  <c r="W80"/>
  <c r="W51"/>
  <c r="W81"/>
  <c r="X126" l="1"/>
  <c r="X81"/>
  <c r="X80"/>
  <c r="X89"/>
  <c r="X51"/>
  <c r="X58"/>
  <c r="X127"/>
  <c r="X45"/>
  <c r="X90"/>
  <c r="B17" i="8" l="1"/>
  <c r="B18"/>
  <c r="B19"/>
  <c r="B20"/>
  <c r="B21"/>
  <c r="B22"/>
  <c r="B23"/>
  <c r="B24"/>
  <c r="B25"/>
  <c r="B26"/>
  <c r="B27"/>
  <c r="B4"/>
  <c r="B5"/>
  <c r="B6"/>
  <c r="B7"/>
  <c r="B8"/>
  <c r="B9"/>
  <c r="B10"/>
  <c r="B11"/>
  <c r="B12"/>
  <c r="B13"/>
  <c r="B14"/>
  <c r="B15"/>
  <c r="B16"/>
  <c r="B3"/>
  <c r="B2" i="6" l="1"/>
  <c r="F65" i="2" l="1"/>
  <c r="G65"/>
  <c r="H65"/>
  <c r="I65"/>
  <c r="J65"/>
  <c r="K65"/>
  <c r="L65"/>
  <c r="M65"/>
  <c r="N65"/>
  <c r="O65"/>
  <c r="P65"/>
  <c r="Q65"/>
  <c r="R65"/>
  <c r="S65"/>
  <c r="T65"/>
  <c r="U65"/>
  <c r="V65"/>
  <c r="W65"/>
  <c r="X65"/>
  <c r="B42" l="1"/>
  <c r="Z42" l="1"/>
  <c r="Z62" l="1"/>
  <c r="Z61"/>
  <c r="D73" l="1"/>
  <c r="D66"/>
  <c r="D74"/>
  <c r="D83"/>
  <c r="D67"/>
  <c r="D60"/>
  <c r="D59"/>
  <c r="D82"/>
  <c r="A59" l="1"/>
  <c r="B59"/>
  <c r="A60"/>
  <c r="E60" s="1"/>
  <c r="B60"/>
  <c r="B85"/>
  <c r="Z60"/>
  <c r="Y60" s="1"/>
  <c r="Z59"/>
  <c r="Y59" s="1"/>
  <c r="Y62" l="1"/>
  <c r="F59"/>
  <c r="J59"/>
  <c r="N59"/>
  <c r="R59"/>
  <c r="V59"/>
  <c r="I59"/>
  <c r="M59"/>
  <c r="Q59"/>
  <c r="U59"/>
  <c r="U66" s="1"/>
  <c r="E59"/>
  <c r="T59"/>
  <c r="K59"/>
  <c r="K66" s="1"/>
  <c r="H59"/>
  <c r="H66" s="1"/>
  <c r="O59"/>
  <c r="G59"/>
  <c r="L59"/>
  <c r="P59"/>
  <c r="P62" s="1"/>
  <c r="W59"/>
  <c r="X59"/>
  <c r="S59"/>
  <c r="S66" s="1"/>
  <c r="F60"/>
  <c r="F67" s="1"/>
  <c r="F83" s="1"/>
  <c r="J60"/>
  <c r="J67" s="1"/>
  <c r="J83" s="1"/>
  <c r="N60"/>
  <c r="R60"/>
  <c r="R67" s="1"/>
  <c r="R83" s="1"/>
  <c r="V60"/>
  <c r="V67" s="1"/>
  <c r="V83" s="1"/>
  <c r="Q60"/>
  <c r="W60"/>
  <c r="G60"/>
  <c r="G67" s="1"/>
  <c r="G83" s="1"/>
  <c r="L60"/>
  <c r="L67" s="1"/>
  <c r="L83" s="1"/>
  <c r="U60"/>
  <c r="P60"/>
  <c r="P67" s="1"/>
  <c r="P83" s="1"/>
  <c r="T60"/>
  <c r="T67" s="1"/>
  <c r="T83" s="1"/>
  <c r="H60"/>
  <c r="H67" s="1"/>
  <c r="H83" s="1"/>
  <c r="M60"/>
  <c r="M67" s="1"/>
  <c r="M83" s="1"/>
  <c r="S60"/>
  <c r="X60"/>
  <c r="K60"/>
  <c r="K67" s="1"/>
  <c r="K83" s="1"/>
  <c r="I60"/>
  <c r="O60"/>
  <c r="O67" s="1"/>
  <c r="O83" s="1"/>
  <c r="E62"/>
  <c r="S67"/>
  <c r="S83" s="1"/>
  <c r="Q67"/>
  <c r="Q83" s="1"/>
  <c r="N67"/>
  <c r="N83" s="1"/>
  <c r="X66"/>
  <c r="X82" s="1"/>
  <c r="E67"/>
  <c r="W67"/>
  <c r="W83" s="1"/>
  <c r="X67"/>
  <c r="X83" s="1"/>
  <c r="Y83"/>
  <c r="U67"/>
  <c r="U83" s="1"/>
  <c r="I67"/>
  <c r="I83" s="1"/>
  <c r="Q66"/>
  <c r="V66"/>
  <c r="T66"/>
  <c r="E55"/>
  <c r="Z55" s="1"/>
  <c r="E66"/>
  <c r="N66"/>
  <c r="J66"/>
  <c r="M66"/>
  <c r="F66"/>
  <c r="R66"/>
  <c r="I66"/>
  <c r="W66"/>
  <c r="O66"/>
  <c r="G66"/>
  <c r="L66"/>
  <c r="Z66" l="1"/>
  <c r="Z67"/>
  <c r="W62"/>
  <c r="P66"/>
  <c r="P69" s="1"/>
  <c r="H62"/>
  <c r="U62"/>
  <c r="V62"/>
  <c r="F62"/>
  <c r="O62"/>
  <c r="I62"/>
  <c r="J62"/>
  <c r="X62"/>
  <c r="G62"/>
  <c r="T62"/>
  <c r="M62"/>
  <c r="N62"/>
  <c r="S62"/>
  <c r="L62"/>
  <c r="K62"/>
  <c r="Q62"/>
  <c r="R62"/>
  <c r="X69"/>
  <c r="E74"/>
  <c r="F74" s="1"/>
  <c r="G74" s="1"/>
  <c r="H74" s="1"/>
  <c r="I74" s="1"/>
  <c r="J74" s="1"/>
  <c r="K74" s="1"/>
  <c r="L74" s="1"/>
  <c r="M74" s="1"/>
  <c r="N74" s="1"/>
  <c r="O74" s="1"/>
  <c r="P74" s="1"/>
  <c r="Q74" s="1"/>
  <c r="R74" s="1"/>
  <c r="S74" s="1"/>
  <c r="T74" s="1"/>
  <c r="U74" s="1"/>
  <c r="V74" s="1"/>
  <c r="W74" s="1"/>
  <c r="X74" s="1"/>
  <c r="E83"/>
  <c r="X85"/>
  <c r="X101"/>
  <c r="X98"/>
  <c r="X117"/>
  <c r="X109"/>
  <c r="X93"/>
  <c r="X97"/>
  <c r="X121"/>
  <c r="X104"/>
  <c r="X92"/>
  <c r="X108"/>
  <c r="X99"/>
  <c r="X118"/>
  <c r="X106"/>
  <c r="X100"/>
  <c r="X122"/>
  <c r="X159" s="1"/>
  <c r="X119"/>
  <c r="X114"/>
  <c r="X107"/>
  <c r="X96"/>
  <c r="X105"/>
  <c r="X142" s="1"/>
  <c r="X111"/>
  <c r="X112"/>
  <c r="X113"/>
  <c r="X94"/>
  <c r="X116"/>
  <c r="X110"/>
  <c r="X91"/>
  <c r="X128" s="1"/>
  <c r="X95"/>
  <c r="X132" s="1"/>
  <c r="X103"/>
  <c r="X120"/>
  <c r="X102"/>
  <c r="X115"/>
  <c r="S82"/>
  <c r="S69"/>
  <c r="W69"/>
  <c r="W82"/>
  <c r="F69"/>
  <c r="F82"/>
  <c r="J82"/>
  <c r="J69"/>
  <c r="K82"/>
  <c r="K69"/>
  <c r="Q82"/>
  <c r="Q69"/>
  <c r="P82"/>
  <c r="Y55"/>
  <c r="AB55" s="1"/>
  <c r="Y82"/>
  <c r="T82"/>
  <c r="T69"/>
  <c r="G69"/>
  <c r="G82"/>
  <c r="U82"/>
  <c r="U69"/>
  <c r="H82"/>
  <c r="H69"/>
  <c r="N82"/>
  <c r="N69"/>
  <c r="V82"/>
  <c r="V69"/>
  <c r="L69"/>
  <c r="L82"/>
  <c r="O82"/>
  <c r="O69"/>
  <c r="I82"/>
  <c r="I69"/>
  <c r="R82"/>
  <c r="R69"/>
  <c r="M69"/>
  <c r="M82"/>
  <c r="E69"/>
  <c r="E82"/>
  <c r="E73"/>
  <c r="Z69" l="1"/>
  <c r="X139"/>
  <c r="X155"/>
  <c r="X150"/>
  <c r="X136"/>
  <c r="X152"/>
  <c r="X131"/>
  <c r="X149"/>
  <c r="X144"/>
  <c r="X157"/>
  <c r="X147"/>
  <c r="X156"/>
  <c r="X141"/>
  <c r="X146"/>
  <c r="M85"/>
  <c r="M104"/>
  <c r="M101"/>
  <c r="M111"/>
  <c r="M106"/>
  <c r="M96"/>
  <c r="M114"/>
  <c r="M113"/>
  <c r="M118"/>
  <c r="M102"/>
  <c r="M92"/>
  <c r="M99"/>
  <c r="M122"/>
  <c r="M98"/>
  <c r="M115"/>
  <c r="M121"/>
  <c r="M110"/>
  <c r="M116"/>
  <c r="M120"/>
  <c r="M108"/>
  <c r="M91"/>
  <c r="M128" s="1"/>
  <c r="M94"/>
  <c r="M119"/>
  <c r="M103"/>
  <c r="M117"/>
  <c r="M100"/>
  <c r="M107"/>
  <c r="M97"/>
  <c r="M112"/>
  <c r="M95"/>
  <c r="M132" s="1"/>
  <c r="M109"/>
  <c r="M93"/>
  <c r="M105"/>
  <c r="L85"/>
  <c r="L99"/>
  <c r="L106"/>
  <c r="L116"/>
  <c r="L108"/>
  <c r="L94"/>
  <c r="L119"/>
  <c r="L121"/>
  <c r="L93"/>
  <c r="L113"/>
  <c r="L95"/>
  <c r="L110"/>
  <c r="L109"/>
  <c r="L146" s="1"/>
  <c r="L102"/>
  <c r="L97"/>
  <c r="L100"/>
  <c r="L114"/>
  <c r="L105"/>
  <c r="L96"/>
  <c r="L133" s="1"/>
  <c r="L91"/>
  <c r="L128" s="1"/>
  <c r="L101"/>
  <c r="L115"/>
  <c r="L107"/>
  <c r="L144" s="1"/>
  <c r="L111"/>
  <c r="L148" s="1"/>
  <c r="L104"/>
  <c r="L103"/>
  <c r="L140" s="1"/>
  <c r="L118"/>
  <c r="L117"/>
  <c r="L154" s="1"/>
  <c r="L120"/>
  <c r="L112"/>
  <c r="L98"/>
  <c r="L135" s="1"/>
  <c r="L92"/>
  <c r="L129" s="1"/>
  <c r="L122"/>
  <c r="F85"/>
  <c r="F117"/>
  <c r="F98"/>
  <c r="F94"/>
  <c r="F109"/>
  <c r="F114"/>
  <c r="F108"/>
  <c r="F104"/>
  <c r="F105"/>
  <c r="F106"/>
  <c r="F116"/>
  <c r="F118"/>
  <c r="F122"/>
  <c r="F102"/>
  <c r="F120"/>
  <c r="F92"/>
  <c r="F95"/>
  <c r="F115"/>
  <c r="F152" s="1"/>
  <c r="F112"/>
  <c r="F111"/>
  <c r="F96"/>
  <c r="F100"/>
  <c r="F103"/>
  <c r="F113"/>
  <c r="F110"/>
  <c r="F147" s="1"/>
  <c r="F91"/>
  <c r="F128" s="1"/>
  <c r="F101"/>
  <c r="F119"/>
  <c r="F156" s="1"/>
  <c r="F121"/>
  <c r="F97"/>
  <c r="F99"/>
  <c r="F136" s="1"/>
  <c r="F107"/>
  <c r="F93"/>
  <c r="R85"/>
  <c r="R115"/>
  <c r="R121"/>
  <c r="R111"/>
  <c r="R100"/>
  <c r="R102"/>
  <c r="R105"/>
  <c r="R112"/>
  <c r="R149" s="1"/>
  <c r="R122"/>
  <c r="R103"/>
  <c r="R140" s="1"/>
  <c r="R96"/>
  <c r="R93"/>
  <c r="R107"/>
  <c r="R97"/>
  <c r="R117"/>
  <c r="R104"/>
  <c r="R95"/>
  <c r="R114"/>
  <c r="R92"/>
  <c r="R91"/>
  <c r="R128" s="1"/>
  <c r="R109"/>
  <c r="R99"/>
  <c r="R106"/>
  <c r="R143" s="1"/>
  <c r="R101"/>
  <c r="R110"/>
  <c r="R147" s="1"/>
  <c r="R120"/>
  <c r="R113"/>
  <c r="R98"/>
  <c r="R94"/>
  <c r="R118"/>
  <c r="R119"/>
  <c r="R108"/>
  <c r="R116"/>
  <c r="O85"/>
  <c r="O91"/>
  <c r="O128" s="1"/>
  <c r="O120"/>
  <c r="O95"/>
  <c r="O117"/>
  <c r="O106"/>
  <c r="O107"/>
  <c r="O122"/>
  <c r="O110"/>
  <c r="O93"/>
  <c r="O114"/>
  <c r="O92"/>
  <c r="O101"/>
  <c r="O108"/>
  <c r="O112"/>
  <c r="O113"/>
  <c r="O119"/>
  <c r="O100"/>
  <c r="O111"/>
  <c r="O115"/>
  <c r="O103"/>
  <c r="O98"/>
  <c r="O116"/>
  <c r="O97"/>
  <c r="O109"/>
  <c r="O121"/>
  <c r="O94"/>
  <c r="O118"/>
  <c r="O102"/>
  <c r="O139" s="1"/>
  <c r="O96"/>
  <c r="O104"/>
  <c r="O99"/>
  <c r="O105"/>
  <c r="V85"/>
  <c r="V98"/>
  <c r="V115"/>
  <c r="V99"/>
  <c r="V112"/>
  <c r="V113"/>
  <c r="V111"/>
  <c r="V121"/>
  <c r="V110"/>
  <c r="V120"/>
  <c r="V104"/>
  <c r="V91"/>
  <c r="V128" s="1"/>
  <c r="V101"/>
  <c r="V93"/>
  <c r="V103"/>
  <c r="V94"/>
  <c r="V109"/>
  <c r="V117"/>
  <c r="V105"/>
  <c r="V142" s="1"/>
  <c r="V114"/>
  <c r="V106"/>
  <c r="V107"/>
  <c r="V97"/>
  <c r="V102"/>
  <c r="V108"/>
  <c r="V122"/>
  <c r="V119"/>
  <c r="V95"/>
  <c r="V132" s="1"/>
  <c r="V92"/>
  <c r="V116"/>
  <c r="V96"/>
  <c r="V100"/>
  <c r="V137" s="1"/>
  <c r="V118"/>
  <c r="H85"/>
  <c r="H92"/>
  <c r="H117"/>
  <c r="H96"/>
  <c r="H119"/>
  <c r="H105"/>
  <c r="H110"/>
  <c r="H94"/>
  <c r="H109"/>
  <c r="H108"/>
  <c r="H91"/>
  <c r="H128" s="1"/>
  <c r="H104"/>
  <c r="H101"/>
  <c r="H112"/>
  <c r="H116"/>
  <c r="H122"/>
  <c r="H113"/>
  <c r="H115"/>
  <c r="H111"/>
  <c r="H148" s="1"/>
  <c r="H100"/>
  <c r="H97"/>
  <c r="H118"/>
  <c r="H99"/>
  <c r="H95"/>
  <c r="H132" s="1"/>
  <c r="H120"/>
  <c r="H157" s="1"/>
  <c r="H106"/>
  <c r="H143" s="1"/>
  <c r="H98"/>
  <c r="H102"/>
  <c r="H121"/>
  <c r="H114"/>
  <c r="H107"/>
  <c r="H93"/>
  <c r="H103"/>
  <c r="Q85"/>
  <c r="Q99"/>
  <c r="Q119"/>
  <c r="Q108"/>
  <c r="Q121"/>
  <c r="Q92"/>
  <c r="Q122"/>
  <c r="Q103"/>
  <c r="Q102"/>
  <c r="Q112"/>
  <c r="Q111"/>
  <c r="Q91"/>
  <c r="Q128" s="1"/>
  <c r="Q113"/>
  <c r="Q116"/>
  <c r="Q120"/>
  <c r="Q157" s="1"/>
  <c r="Q110"/>
  <c r="Q114"/>
  <c r="Q151" s="1"/>
  <c r="Q115"/>
  <c r="Q96"/>
  <c r="Q109"/>
  <c r="Q146" s="1"/>
  <c r="Q97"/>
  <c r="Q104"/>
  <c r="Q94"/>
  <c r="Q93"/>
  <c r="Q105"/>
  <c r="Q95"/>
  <c r="Q118"/>
  <c r="Q101"/>
  <c r="Q117"/>
  <c r="Q98"/>
  <c r="Q100"/>
  <c r="Q106"/>
  <c r="Q107"/>
  <c r="J85"/>
  <c r="J118"/>
  <c r="J91"/>
  <c r="J128" s="1"/>
  <c r="J115"/>
  <c r="J109"/>
  <c r="J116"/>
  <c r="J117"/>
  <c r="J99"/>
  <c r="J111"/>
  <c r="J103"/>
  <c r="J97"/>
  <c r="J95"/>
  <c r="J98"/>
  <c r="J94"/>
  <c r="J92"/>
  <c r="J129" s="1"/>
  <c r="J120"/>
  <c r="J104"/>
  <c r="J107"/>
  <c r="J105"/>
  <c r="J93"/>
  <c r="J112"/>
  <c r="J149" s="1"/>
  <c r="J102"/>
  <c r="J114"/>
  <c r="J101"/>
  <c r="J121"/>
  <c r="J113"/>
  <c r="J106"/>
  <c r="J143" s="1"/>
  <c r="J108"/>
  <c r="J119"/>
  <c r="J122"/>
  <c r="J96"/>
  <c r="J110"/>
  <c r="J100"/>
  <c r="E85"/>
  <c r="E108"/>
  <c r="E113"/>
  <c r="E101"/>
  <c r="E112"/>
  <c r="E107"/>
  <c r="E118"/>
  <c r="E106"/>
  <c r="E96"/>
  <c r="E97"/>
  <c r="E91"/>
  <c r="E128" s="1"/>
  <c r="E119"/>
  <c r="E94"/>
  <c r="E98"/>
  <c r="E135" s="1"/>
  <c r="E92"/>
  <c r="E129" s="1"/>
  <c r="E109"/>
  <c r="E95"/>
  <c r="E132" s="1"/>
  <c r="E117"/>
  <c r="E122"/>
  <c r="E100"/>
  <c r="E99"/>
  <c r="E111"/>
  <c r="E116"/>
  <c r="E115"/>
  <c r="E120"/>
  <c r="E103"/>
  <c r="E121"/>
  <c r="E105"/>
  <c r="E93"/>
  <c r="E102"/>
  <c r="E110"/>
  <c r="E104"/>
  <c r="E114"/>
  <c r="G85"/>
  <c r="G116"/>
  <c r="G121"/>
  <c r="G96"/>
  <c r="G104"/>
  <c r="G100"/>
  <c r="G120"/>
  <c r="G94"/>
  <c r="G113"/>
  <c r="G110"/>
  <c r="G101"/>
  <c r="G95"/>
  <c r="G132" s="1"/>
  <c r="G93"/>
  <c r="G92"/>
  <c r="G99"/>
  <c r="G107"/>
  <c r="G91"/>
  <c r="G128" s="1"/>
  <c r="G103"/>
  <c r="G102"/>
  <c r="G139" s="1"/>
  <c r="G114"/>
  <c r="G106"/>
  <c r="G115"/>
  <c r="G105"/>
  <c r="G119"/>
  <c r="G97"/>
  <c r="G109"/>
  <c r="G122"/>
  <c r="G159" s="1"/>
  <c r="G118"/>
  <c r="G98"/>
  <c r="G135" s="1"/>
  <c r="G112"/>
  <c r="G111"/>
  <c r="G108"/>
  <c r="G145" s="1"/>
  <c r="G117"/>
  <c r="Y85"/>
  <c r="Y105"/>
  <c r="Y114"/>
  <c r="Y115"/>
  <c r="Y120"/>
  <c r="Y99"/>
  <c r="Y103"/>
  <c r="Y98"/>
  <c r="Y94"/>
  <c r="Y102"/>
  <c r="Y109"/>
  <c r="Y93"/>
  <c r="Y100"/>
  <c r="Y96"/>
  <c r="Y116"/>
  <c r="Y108"/>
  <c r="Y92"/>
  <c r="Y121"/>
  <c r="Y117"/>
  <c r="Y154" s="1"/>
  <c r="Y97"/>
  <c r="Y119"/>
  <c r="Y106"/>
  <c r="Y143" s="1"/>
  <c r="Y118"/>
  <c r="Y155" s="1"/>
  <c r="Y101"/>
  <c r="Y104"/>
  <c r="Y112"/>
  <c r="Y113"/>
  <c r="Y95"/>
  <c r="Y111"/>
  <c r="Y91"/>
  <c r="Y128" s="1"/>
  <c r="Y107"/>
  <c r="Y122"/>
  <c r="Y110"/>
  <c r="W85"/>
  <c r="W120"/>
  <c r="W107"/>
  <c r="W95"/>
  <c r="W99"/>
  <c r="W122"/>
  <c r="W118"/>
  <c r="W92"/>
  <c r="W108"/>
  <c r="W96"/>
  <c r="W97"/>
  <c r="W106"/>
  <c r="W103"/>
  <c r="W121"/>
  <c r="W158" s="1"/>
  <c r="W102"/>
  <c r="W91"/>
  <c r="W128" s="1"/>
  <c r="W110"/>
  <c r="W100"/>
  <c r="W114"/>
  <c r="W104"/>
  <c r="W116"/>
  <c r="W115"/>
  <c r="W117"/>
  <c r="W98"/>
  <c r="W113"/>
  <c r="W109"/>
  <c r="W112"/>
  <c r="W119"/>
  <c r="W94"/>
  <c r="W111"/>
  <c r="W93"/>
  <c r="W105"/>
  <c r="W142" s="1"/>
  <c r="W101"/>
  <c r="I85"/>
  <c r="I111"/>
  <c r="I120"/>
  <c r="I108"/>
  <c r="I98"/>
  <c r="I95"/>
  <c r="I122"/>
  <c r="I114"/>
  <c r="I97"/>
  <c r="I103"/>
  <c r="I100"/>
  <c r="I91"/>
  <c r="I128" s="1"/>
  <c r="I102"/>
  <c r="I112"/>
  <c r="I149" s="1"/>
  <c r="I121"/>
  <c r="I158" s="1"/>
  <c r="I106"/>
  <c r="I110"/>
  <c r="I93"/>
  <c r="I113"/>
  <c r="I99"/>
  <c r="I109"/>
  <c r="I119"/>
  <c r="I117"/>
  <c r="I105"/>
  <c r="I116"/>
  <c r="I94"/>
  <c r="I131" s="1"/>
  <c r="I96"/>
  <c r="I101"/>
  <c r="I115"/>
  <c r="I118"/>
  <c r="I104"/>
  <c r="I92"/>
  <c r="I129" s="1"/>
  <c r="I107"/>
  <c r="N85"/>
  <c r="N119"/>
  <c r="N93"/>
  <c r="N99"/>
  <c r="N92"/>
  <c r="N104"/>
  <c r="N107"/>
  <c r="N120"/>
  <c r="N106"/>
  <c r="N122"/>
  <c r="N116"/>
  <c r="N105"/>
  <c r="N118"/>
  <c r="N110"/>
  <c r="N109"/>
  <c r="N97"/>
  <c r="N94"/>
  <c r="N101"/>
  <c r="N95"/>
  <c r="N100"/>
  <c r="N137" s="1"/>
  <c r="N103"/>
  <c r="N91"/>
  <c r="N128" s="1"/>
  <c r="N115"/>
  <c r="N114"/>
  <c r="N111"/>
  <c r="N98"/>
  <c r="N102"/>
  <c r="N112"/>
  <c r="N113"/>
  <c r="N121"/>
  <c r="N108"/>
  <c r="N145" s="1"/>
  <c r="N96"/>
  <c r="N117"/>
  <c r="U85"/>
  <c r="U91"/>
  <c r="U128" s="1"/>
  <c r="U107"/>
  <c r="U115"/>
  <c r="U101"/>
  <c r="U114"/>
  <c r="U98"/>
  <c r="U104"/>
  <c r="U99"/>
  <c r="U102"/>
  <c r="U117"/>
  <c r="U112"/>
  <c r="U103"/>
  <c r="U100"/>
  <c r="U97"/>
  <c r="U111"/>
  <c r="U108"/>
  <c r="U113"/>
  <c r="U119"/>
  <c r="U96"/>
  <c r="U109"/>
  <c r="U146" s="1"/>
  <c r="U95"/>
  <c r="U110"/>
  <c r="U105"/>
  <c r="U142" s="1"/>
  <c r="U118"/>
  <c r="U120"/>
  <c r="U121"/>
  <c r="U122"/>
  <c r="U93"/>
  <c r="U92"/>
  <c r="U129" s="1"/>
  <c r="U106"/>
  <c r="U94"/>
  <c r="U116"/>
  <c r="T85"/>
  <c r="T91"/>
  <c r="T128" s="1"/>
  <c r="T121"/>
  <c r="T102"/>
  <c r="T98"/>
  <c r="T103"/>
  <c r="T116"/>
  <c r="T119"/>
  <c r="T104"/>
  <c r="T120"/>
  <c r="T106"/>
  <c r="T114"/>
  <c r="T92"/>
  <c r="T100"/>
  <c r="T110"/>
  <c r="T101"/>
  <c r="T117"/>
  <c r="T122"/>
  <c r="T95"/>
  <c r="T93"/>
  <c r="T105"/>
  <c r="T142" s="1"/>
  <c r="T111"/>
  <c r="T108"/>
  <c r="T97"/>
  <c r="T94"/>
  <c r="T96"/>
  <c r="T107"/>
  <c r="T144" s="1"/>
  <c r="T113"/>
  <c r="T109"/>
  <c r="T112"/>
  <c r="T149" s="1"/>
  <c r="T115"/>
  <c r="T118"/>
  <c r="T99"/>
  <c r="T136" s="1"/>
  <c r="K85"/>
  <c r="K110"/>
  <c r="K116"/>
  <c r="K101"/>
  <c r="K104"/>
  <c r="K95"/>
  <c r="K105"/>
  <c r="K107"/>
  <c r="K93"/>
  <c r="K121"/>
  <c r="K122"/>
  <c r="K115"/>
  <c r="K99"/>
  <c r="K98"/>
  <c r="K97"/>
  <c r="K108"/>
  <c r="K145" s="1"/>
  <c r="K94"/>
  <c r="K131" s="1"/>
  <c r="K106"/>
  <c r="K100"/>
  <c r="K109"/>
  <c r="K146" s="1"/>
  <c r="K118"/>
  <c r="K91"/>
  <c r="K128" s="1"/>
  <c r="K114"/>
  <c r="K102"/>
  <c r="K139" s="1"/>
  <c r="K112"/>
  <c r="K92"/>
  <c r="K129" s="1"/>
  <c r="K119"/>
  <c r="K120"/>
  <c r="K96"/>
  <c r="K117"/>
  <c r="K111"/>
  <c r="K103"/>
  <c r="K140" s="1"/>
  <c r="K113"/>
  <c r="S85"/>
  <c r="S95"/>
  <c r="S110"/>
  <c r="S92"/>
  <c r="S102"/>
  <c r="S120"/>
  <c r="S108"/>
  <c r="S104"/>
  <c r="S119"/>
  <c r="S114"/>
  <c r="S98"/>
  <c r="S99"/>
  <c r="S93"/>
  <c r="S109"/>
  <c r="S115"/>
  <c r="S121"/>
  <c r="S116"/>
  <c r="S97"/>
  <c r="S106"/>
  <c r="S94"/>
  <c r="S111"/>
  <c r="S112"/>
  <c r="S91"/>
  <c r="S128" s="1"/>
  <c r="S122"/>
  <c r="S96"/>
  <c r="S107"/>
  <c r="S100"/>
  <c r="S113"/>
  <c r="S101"/>
  <c r="S103"/>
  <c r="S117"/>
  <c r="S105"/>
  <c r="S142" s="1"/>
  <c r="S118"/>
  <c r="X140"/>
  <c r="X153"/>
  <c r="X148"/>
  <c r="X151"/>
  <c r="X143"/>
  <c r="X129"/>
  <c r="X130"/>
  <c r="X138"/>
  <c r="P85"/>
  <c r="P112"/>
  <c r="P108"/>
  <c r="P122"/>
  <c r="P91"/>
  <c r="P128" s="1"/>
  <c r="P94"/>
  <c r="P114"/>
  <c r="P109"/>
  <c r="P107"/>
  <c r="P96"/>
  <c r="P113"/>
  <c r="P105"/>
  <c r="P121"/>
  <c r="P95"/>
  <c r="P132" s="1"/>
  <c r="P120"/>
  <c r="P115"/>
  <c r="P98"/>
  <c r="P92"/>
  <c r="P100"/>
  <c r="P101"/>
  <c r="P106"/>
  <c r="P93"/>
  <c r="P130" s="1"/>
  <c r="P118"/>
  <c r="P103"/>
  <c r="P117"/>
  <c r="P111"/>
  <c r="P99"/>
  <c r="P116"/>
  <c r="P102"/>
  <c r="P110"/>
  <c r="P97"/>
  <c r="P104"/>
  <c r="P141" s="1"/>
  <c r="P119"/>
  <c r="X137"/>
  <c r="X145"/>
  <c r="X134"/>
  <c r="X135"/>
  <c r="X133"/>
  <c r="X158"/>
  <c r="X154"/>
  <c r="E76"/>
  <c r="F73"/>
  <c r="S159" l="1"/>
  <c r="K150"/>
  <c r="H158"/>
  <c r="F133"/>
  <c r="M152"/>
  <c r="P153"/>
  <c r="M144"/>
  <c r="V151"/>
  <c r="L137"/>
  <c r="O158"/>
  <c r="R150"/>
  <c r="M139"/>
  <c r="R131"/>
  <c r="M130"/>
  <c r="M153"/>
  <c r="G129"/>
  <c r="L132"/>
  <c r="L159"/>
  <c r="M156"/>
  <c r="J156"/>
  <c r="V139"/>
  <c r="O146"/>
  <c r="R155"/>
  <c r="L147"/>
  <c r="M142"/>
  <c r="F130"/>
  <c r="F132"/>
  <c r="L152"/>
  <c r="G152"/>
  <c r="E158"/>
  <c r="J145"/>
  <c r="M134"/>
  <c r="M140"/>
  <c r="Q137"/>
  <c r="H155"/>
  <c r="O155"/>
  <c r="R153"/>
  <c r="P134"/>
  <c r="P150"/>
  <c r="S136"/>
  <c r="U158"/>
  <c r="N133"/>
  <c r="I144"/>
  <c r="I152"/>
  <c r="I146"/>
  <c r="W148"/>
  <c r="W146"/>
  <c r="W137"/>
  <c r="T155"/>
  <c r="E147"/>
  <c r="J147"/>
  <c r="Q154"/>
  <c r="E137"/>
  <c r="Q132"/>
  <c r="O138"/>
  <c r="R134"/>
  <c r="F149"/>
  <c r="F157"/>
  <c r="M154"/>
  <c r="L131"/>
  <c r="J132"/>
  <c r="Q134"/>
  <c r="V148"/>
  <c r="O136"/>
  <c r="O129"/>
  <c r="R159"/>
  <c r="M136"/>
  <c r="E150"/>
  <c r="K133"/>
  <c r="T159"/>
  <c r="U143"/>
  <c r="G142"/>
  <c r="G157"/>
  <c r="E141"/>
  <c r="E152"/>
  <c r="E146"/>
  <c r="J141"/>
  <c r="Q141"/>
  <c r="Q149"/>
  <c r="V136"/>
  <c r="O142"/>
  <c r="R157"/>
  <c r="S131"/>
  <c r="K136"/>
  <c r="T133"/>
  <c r="T148"/>
  <c r="U134"/>
  <c r="N149"/>
  <c r="N151"/>
  <c r="W152"/>
  <c r="X161"/>
  <c r="K155"/>
  <c r="K130"/>
  <c r="S140"/>
  <c r="S144"/>
  <c r="S146"/>
  <c r="K148"/>
  <c r="T130"/>
  <c r="U153"/>
  <c r="I141"/>
  <c r="I133"/>
  <c r="I150"/>
  <c r="W156"/>
  <c r="W135"/>
  <c r="Y147"/>
  <c r="Y141"/>
  <c r="Y156"/>
  <c r="Y131"/>
  <c r="G146"/>
  <c r="H142"/>
  <c r="V156"/>
  <c r="P147"/>
  <c r="S154"/>
  <c r="T154"/>
  <c r="U150"/>
  <c r="N132"/>
  <c r="N144"/>
  <c r="N130"/>
  <c r="W131"/>
  <c r="W150"/>
  <c r="W140"/>
  <c r="W145"/>
  <c r="Y136"/>
  <c r="P129"/>
  <c r="S152"/>
  <c r="K157"/>
  <c r="T131"/>
  <c r="U137"/>
  <c r="U139"/>
  <c r="N139"/>
  <c r="I138"/>
  <c r="Y149"/>
  <c r="Y158"/>
  <c r="G148"/>
  <c r="G138"/>
  <c r="E156"/>
  <c r="J137"/>
  <c r="J158"/>
  <c r="Q135"/>
  <c r="Q152"/>
  <c r="H144"/>
  <c r="H153"/>
  <c r="O156"/>
  <c r="R151"/>
  <c r="F138"/>
  <c r="F140"/>
  <c r="M149"/>
  <c r="P155"/>
  <c r="P145"/>
  <c r="S150"/>
  <c r="S158"/>
  <c r="S141"/>
  <c r="S129"/>
  <c r="K149"/>
  <c r="K141"/>
  <c r="T137"/>
  <c r="T157"/>
  <c r="T140"/>
  <c r="U147"/>
  <c r="U156"/>
  <c r="U154"/>
  <c r="N142"/>
  <c r="N157"/>
  <c r="N136"/>
  <c r="I139"/>
  <c r="I134"/>
  <c r="W133"/>
  <c r="E151"/>
  <c r="H130"/>
  <c r="O133"/>
  <c r="F144"/>
  <c r="L157"/>
  <c r="M137"/>
  <c r="P136"/>
  <c r="P157"/>
  <c r="P140"/>
  <c r="P159"/>
  <c r="S155"/>
  <c r="S138"/>
  <c r="S133"/>
  <c r="S148"/>
  <c r="S153"/>
  <c r="K154"/>
  <c r="K143"/>
  <c r="K135"/>
  <c r="T152"/>
  <c r="T132"/>
  <c r="U131"/>
  <c r="U141"/>
  <c r="N154"/>
  <c r="N148"/>
  <c r="N131"/>
  <c r="I155"/>
  <c r="W130"/>
  <c r="Y159"/>
  <c r="Y132"/>
  <c r="Y138"/>
  <c r="Y152"/>
  <c r="G154"/>
  <c r="G134"/>
  <c r="E139"/>
  <c r="E154"/>
  <c r="E134"/>
  <c r="E144"/>
  <c r="J133"/>
  <c r="J151"/>
  <c r="J142"/>
  <c r="J154"/>
  <c r="Q143"/>
  <c r="Q138"/>
  <c r="Q130"/>
  <c r="Q140"/>
  <c r="H140"/>
  <c r="H134"/>
  <c r="H150"/>
  <c r="H138"/>
  <c r="H146"/>
  <c r="H156"/>
  <c r="V153"/>
  <c r="V159"/>
  <c r="V144"/>
  <c r="V130"/>
  <c r="V150"/>
  <c r="O141"/>
  <c r="O131"/>
  <c r="O153"/>
  <c r="O148"/>
  <c r="O151"/>
  <c r="O144"/>
  <c r="R145"/>
  <c r="R135"/>
  <c r="R138"/>
  <c r="R141"/>
  <c r="R130"/>
  <c r="F158"/>
  <c r="F142"/>
  <c r="F146"/>
  <c r="L149"/>
  <c r="L142"/>
  <c r="L139"/>
  <c r="M146"/>
  <c r="P138"/>
  <c r="P152"/>
  <c r="P142"/>
  <c r="P146"/>
  <c r="S130"/>
  <c r="S156"/>
  <c r="S139"/>
  <c r="K158"/>
  <c r="K132"/>
  <c r="K147"/>
  <c r="T145"/>
  <c r="T147"/>
  <c r="T143"/>
  <c r="T153"/>
  <c r="T158"/>
  <c r="U159"/>
  <c r="U133"/>
  <c r="U148"/>
  <c r="U149"/>
  <c r="U152"/>
  <c r="N150"/>
  <c r="N140"/>
  <c r="N155"/>
  <c r="N143"/>
  <c r="N129"/>
  <c r="I156"/>
  <c r="I130"/>
  <c r="I140"/>
  <c r="I132"/>
  <c r="I148"/>
  <c r="W149"/>
  <c r="W154"/>
  <c r="W151"/>
  <c r="W139"/>
  <c r="W134"/>
  <c r="W155"/>
  <c r="W144"/>
  <c r="Y134"/>
  <c r="Y145"/>
  <c r="Y130"/>
  <c r="Y135"/>
  <c r="G143"/>
  <c r="G130"/>
  <c r="G150"/>
  <c r="G141"/>
  <c r="E140"/>
  <c r="E148"/>
  <c r="E145"/>
  <c r="J134"/>
  <c r="Q147"/>
  <c r="Q145"/>
  <c r="V154"/>
  <c r="V157"/>
  <c r="V135"/>
  <c r="O149"/>
  <c r="O157"/>
  <c r="R148"/>
  <c r="F159"/>
  <c r="L150"/>
  <c r="L136"/>
  <c r="M157"/>
  <c r="M129"/>
  <c r="M151"/>
  <c r="M138"/>
  <c r="P139"/>
  <c r="P154"/>
  <c r="P143"/>
  <c r="P135"/>
  <c r="P158"/>
  <c r="P144"/>
  <c r="S149"/>
  <c r="S134"/>
  <c r="S151"/>
  <c r="S157"/>
  <c r="S132"/>
  <c r="K156"/>
  <c r="K151"/>
  <c r="K137"/>
  <c r="K134"/>
  <c r="K159"/>
  <c r="K142"/>
  <c r="K153"/>
  <c r="T150"/>
  <c r="T134"/>
  <c r="T138"/>
  <c r="T151"/>
  <c r="T156"/>
  <c r="T139"/>
  <c r="U130"/>
  <c r="U155"/>
  <c r="U145"/>
  <c r="U140"/>
  <c r="U136"/>
  <c r="U138"/>
  <c r="N158"/>
  <c r="N135"/>
  <c r="N138"/>
  <c r="N147"/>
  <c r="N159"/>
  <c r="N141"/>
  <c r="N156"/>
  <c r="I154"/>
  <c r="I137"/>
  <c r="I159"/>
  <c r="I157"/>
  <c r="W141"/>
  <c r="W143"/>
  <c r="W129"/>
  <c r="W132"/>
  <c r="Y148"/>
  <c r="Y129"/>
  <c r="Y137"/>
  <c r="Y157"/>
  <c r="G149"/>
  <c r="G140"/>
  <c r="G147"/>
  <c r="G137"/>
  <c r="G153"/>
  <c r="E153"/>
  <c r="E159"/>
  <c r="E155"/>
  <c r="J138"/>
  <c r="J130"/>
  <c r="J157"/>
  <c r="J136"/>
  <c r="J152"/>
  <c r="Q144"/>
  <c r="Q142"/>
  <c r="Q150"/>
  <c r="Q139"/>
  <c r="Q158"/>
  <c r="H151"/>
  <c r="H152"/>
  <c r="H149"/>
  <c r="H145"/>
  <c r="H129"/>
  <c r="V133"/>
  <c r="V134"/>
  <c r="V140"/>
  <c r="V141"/>
  <c r="V152"/>
  <c r="O134"/>
  <c r="O152"/>
  <c r="O150"/>
  <c r="O159"/>
  <c r="O132"/>
  <c r="R146"/>
  <c r="R132"/>
  <c r="R144"/>
  <c r="R137"/>
  <c r="F134"/>
  <c r="F137"/>
  <c r="F139"/>
  <c r="F143"/>
  <c r="F151"/>
  <c r="F154"/>
  <c r="L155"/>
  <c r="L134"/>
  <c r="L156"/>
  <c r="L143"/>
  <c r="M145"/>
  <c r="M158"/>
  <c r="M150"/>
  <c r="M148"/>
  <c r="P151"/>
  <c r="P156"/>
  <c r="P148"/>
  <c r="P133"/>
  <c r="P131"/>
  <c r="P149"/>
  <c r="S137"/>
  <c r="S143"/>
  <c r="S135"/>
  <c r="S145"/>
  <c r="S147"/>
  <c r="K152"/>
  <c r="K144"/>
  <c r="K138"/>
  <c r="T146"/>
  <c r="T129"/>
  <c r="T141"/>
  <c r="T135"/>
  <c r="U157"/>
  <c r="U132"/>
  <c r="U151"/>
  <c r="N152"/>
  <c r="N146"/>
  <c r="N153"/>
  <c r="I142"/>
  <c r="I136"/>
  <c r="I143"/>
  <c r="I151"/>
  <c r="I145"/>
  <c r="W138"/>
  <c r="W153"/>
  <c r="W147"/>
  <c r="W136"/>
  <c r="Y133"/>
  <c r="Y139"/>
  <c r="Y142"/>
  <c r="G136"/>
  <c r="G158"/>
  <c r="E142"/>
  <c r="E143"/>
  <c r="E138"/>
  <c r="J135"/>
  <c r="J148"/>
  <c r="J146"/>
  <c r="Q153"/>
  <c r="Q129"/>
  <c r="Q136"/>
  <c r="H135"/>
  <c r="H136"/>
  <c r="H147"/>
  <c r="H154"/>
  <c r="V131"/>
  <c r="V158"/>
  <c r="O140"/>
  <c r="O147"/>
  <c r="O154"/>
  <c r="R136"/>
  <c r="R139"/>
  <c r="R152"/>
  <c r="F153"/>
  <c r="F145"/>
  <c r="F135"/>
  <c r="L158"/>
  <c r="L153"/>
  <c r="M147"/>
  <c r="M159"/>
  <c r="M155"/>
  <c r="M143"/>
  <c r="P137"/>
  <c r="U135"/>
  <c r="U144"/>
  <c r="N134"/>
  <c r="I153"/>
  <c r="I147"/>
  <c r="I135"/>
  <c r="W159"/>
  <c r="W157"/>
  <c r="Y144"/>
  <c r="Y150"/>
  <c r="Y153"/>
  <c r="Y146"/>
  <c r="Y140"/>
  <c r="Y151"/>
  <c r="G155"/>
  <c r="G156"/>
  <c r="G151"/>
  <c r="G144"/>
  <c r="G131"/>
  <c r="G133"/>
  <c r="E130"/>
  <c r="E157"/>
  <c r="E136"/>
  <c r="E131"/>
  <c r="E133"/>
  <c r="E149"/>
  <c r="J159"/>
  <c r="J150"/>
  <c r="J139"/>
  <c r="J144"/>
  <c r="J131"/>
  <c r="J140"/>
  <c r="J153"/>
  <c r="J155"/>
  <c r="Q155"/>
  <c r="Q131"/>
  <c r="Q133"/>
  <c r="Q148"/>
  <c r="Q159"/>
  <c r="Q156"/>
  <c r="H139"/>
  <c r="H137"/>
  <c r="H159"/>
  <c r="H141"/>
  <c r="H131"/>
  <c r="H133"/>
  <c r="V155"/>
  <c r="V129"/>
  <c r="V145"/>
  <c r="V143"/>
  <c r="V146"/>
  <c r="V138"/>
  <c r="V147"/>
  <c r="V149"/>
  <c r="O135"/>
  <c r="O137"/>
  <c r="O145"/>
  <c r="O130"/>
  <c r="O143"/>
  <c r="R156"/>
  <c r="R129"/>
  <c r="R154"/>
  <c r="R133"/>
  <c r="R142"/>
  <c r="R158"/>
  <c r="F150"/>
  <c r="F148"/>
  <c r="F129"/>
  <c r="F155"/>
  <c r="F141"/>
  <c r="F131"/>
  <c r="L141"/>
  <c r="L138"/>
  <c r="L151"/>
  <c r="L130"/>
  <c r="L145"/>
  <c r="M131"/>
  <c r="M135"/>
  <c r="M133"/>
  <c r="M141"/>
  <c r="G73"/>
  <c r="F76"/>
  <c r="L161" l="1"/>
  <c r="T161"/>
  <c r="W161"/>
  <c r="E161"/>
  <c r="Q161"/>
  <c r="M161"/>
  <c r="H161"/>
  <c r="R161"/>
  <c r="O161"/>
  <c r="J161"/>
  <c r="Y162"/>
  <c r="C10" s="1"/>
  <c r="G161"/>
  <c r="I161"/>
  <c r="P161"/>
  <c r="S161"/>
  <c r="F161"/>
  <c r="V161"/>
  <c r="U161"/>
  <c r="N161"/>
  <c r="K161"/>
  <c r="G76"/>
  <c r="H73"/>
  <c r="E162" l="1"/>
  <c r="F162" s="1"/>
  <c r="G162" s="1"/>
  <c r="H162" s="1"/>
  <c r="I162" s="1"/>
  <c r="J162" s="1"/>
  <c r="K162" s="1"/>
  <c r="L162" s="1"/>
  <c r="M162" s="1"/>
  <c r="N162" s="1"/>
  <c r="O162" s="1"/>
  <c r="P162" s="1"/>
  <c r="Q162" s="1"/>
  <c r="R162" s="1"/>
  <c r="S162" s="1"/>
  <c r="T162" s="1"/>
  <c r="U162" s="1"/>
  <c r="V162" s="1"/>
  <c r="W162" s="1"/>
  <c r="X162" s="1"/>
  <c r="H76"/>
  <c r="I73"/>
  <c r="I76" l="1"/>
  <c r="J73"/>
  <c r="J76" l="1"/>
  <c r="K73"/>
  <c r="K76" l="1"/>
  <c r="L73"/>
  <c r="L76" l="1"/>
  <c r="M73"/>
  <c r="N73" l="1"/>
  <c r="M76"/>
  <c r="N76" l="1"/>
  <c r="O73"/>
  <c r="O76" l="1"/>
  <c r="P73"/>
  <c r="Q73" l="1"/>
  <c r="P76"/>
  <c r="Q76" l="1"/>
  <c r="R73"/>
  <c r="R76" l="1"/>
  <c r="S73"/>
  <c r="S76" l="1"/>
  <c r="T73"/>
  <c r="T76" l="1"/>
  <c r="U73"/>
  <c r="U76" l="1"/>
  <c r="V73"/>
  <c r="V76" l="1"/>
  <c r="W73"/>
  <c r="W76" l="1"/>
  <c r="X73"/>
  <c r="X76"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Christian</author>
    <author>Charlie Grist</author>
  </authors>
  <commentList>
    <comment ref="AJ8" authorId="0">
      <text>
        <r>
          <rPr>
            <b/>
            <sz val="9"/>
            <color indexed="81"/>
            <rFont val="Tahoma"/>
            <family val="2"/>
          </rPr>
          <t>Christian:</t>
        </r>
        <r>
          <rPr>
            <sz val="9"/>
            <color indexed="81"/>
            <rFont val="Tahoma"/>
            <family val="2"/>
          </rPr>
          <t xml:space="preserve">
Incremental equipment costs computed as follows:
</t>
        </r>
        <r>
          <rPr>
            <sz val="9"/>
            <color indexed="81"/>
            <rFont val="Tahoma"/>
            <family val="2"/>
          </rPr>
          <t xml:space="preserve">
For New and NR: EE Fixture Cost - Base Fixture Cost
For Retro: Full fixture cost</t>
        </r>
      </text>
    </comment>
    <comment ref="AS8" authorId="0">
      <text>
        <r>
          <rPr>
            <b/>
            <sz val="9"/>
            <color indexed="81"/>
            <rFont val="Tahoma"/>
            <family val="2"/>
          </rPr>
          <t>Christian:</t>
        </r>
        <r>
          <rPr>
            <sz val="9"/>
            <color indexed="81"/>
            <rFont val="Tahoma"/>
            <family val="2"/>
          </rPr>
          <t xml:space="preserve">
Incremental labor costs computed as follows:
</t>
        </r>
        <r>
          <rPr>
            <sz val="9"/>
            <color indexed="81"/>
            <rFont val="Tahoma"/>
            <family val="2"/>
          </rPr>
          <t xml:space="preserve">
For NR: EE Fixture Change Labor - Base Lamp Labor
For Retro: Full EE Fixture Change Labor</t>
        </r>
      </text>
    </comment>
    <comment ref="BH8" authorId="1">
      <text>
        <r>
          <rPr>
            <b/>
            <sz val="9"/>
            <color indexed="81"/>
            <rFont val="Tahoma"/>
            <family val="2"/>
          </rPr>
          <t>Charlie Grist:</t>
        </r>
        <r>
          <rPr>
            <sz val="9"/>
            <color indexed="81"/>
            <rFont val="Tahoma"/>
            <family val="2"/>
          </rPr>
          <t xml:space="preserve">
Estimate </t>
        </r>
      </text>
    </comment>
    <comment ref="AL9" authorId="1">
      <text>
        <r>
          <rPr>
            <b/>
            <sz val="9"/>
            <color indexed="81"/>
            <rFont val="Tahoma"/>
            <family val="2"/>
          </rPr>
          <t>Charlie Grist:</t>
        </r>
        <r>
          <rPr>
            <sz val="9"/>
            <color indexed="81"/>
            <rFont val="Tahoma"/>
            <family val="2"/>
          </rPr>
          <t xml:space="preserve">
Program Start</t>
        </r>
      </text>
    </comment>
  </commentList>
</comments>
</file>

<file path=xl/comments5.xml><?xml version="1.0" encoding="utf-8"?>
<comments xmlns="http://schemas.openxmlformats.org/spreadsheetml/2006/main">
  <authors>
    <author>Charlie Grist</author>
  </authors>
  <commentList>
    <comment ref="B34" authorId="0">
      <text>
        <r>
          <rPr>
            <b/>
            <sz val="9"/>
            <color indexed="81"/>
            <rFont val="Tahoma"/>
            <family val="2"/>
          </rPr>
          <t>Charlie Grist:</t>
        </r>
        <r>
          <rPr>
            <sz val="9"/>
            <color indexed="81"/>
            <rFont val="Tahoma"/>
            <family val="2"/>
          </rPr>
          <t xml:space="preserve">
Developed from CBSA renovation data.  See Fixture Ballast Ren Tables.xlsx
Ranges 5% to 7% for both fixtures and for ballast replacement.  
</t>
        </r>
      </text>
    </comment>
  </commentList>
</comments>
</file>

<file path=xl/sharedStrings.xml><?xml version="1.0" encoding="utf-8"?>
<sst xmlns="http://schemas.openxmlformats.org/spreadsheetml/2006/main" count="1739" uniqueCount="676">
  <si>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</si>
  <si>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</si>
  <si>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</si>
  <si>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</si>
  <si>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</si>
  <si>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</si>
  <si>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</si>
  <si>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</si>
  <si>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</si>
  <si>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</si>
  <si>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</si>
  <si>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</si>
  <si>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</si>
  <si>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</si>
  <si>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</si>
  <si>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</si>
  <si>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</si>
  <si>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</si>
  <si>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</si>
  <si>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</si>
  <si>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</si>
  <si>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</si>
  <si>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</si>
  <si>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</si>
  <si>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</si>
  <si>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</si>
  <si>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</si>
  <si>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</si>
  <si>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</si>
  <si>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</si>
  <si>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</si>
  <si>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</si>
  <si>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</si>
  <si>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</si>
  <si>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</si>
  <si>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</si>
  <si>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</si>
  <si>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</si>
  <si>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</si>
  <si>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</si>
  <si>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</si>
  <si>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</si>
  <si>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</si>
  <si>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</si>
  <si>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</si>
  <si>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</si>
  <si>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</si>
  <si>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</si>
  <si>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</si>
  <si>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</si>
  <si>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</si>
  <si>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</si>
  <si>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</si>
  <si>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</si>
  <si>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</si>
  <si>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</si>
  <si>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</si>
  <si>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</si>
  <si>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</si>
  <si>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</si>
  <si>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</si>
  <si>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Units Methodology</t>
  </si>
  <si>
    <t>Forecast Version</t>
  </si>
  <si>
    <t>='[7P Forecasts D1.xlsx]Pop Forecast (Base Case)'!$A$1</t>
  </si>
  <si>
    <t>Vintage</t>
  </si>
  <si>
    <t>Measure Bundle</t>
  </si>
  <si>
    <t>Region</t>
  </si>
  <si>
    <t>Report Year</t>
  </si>
  <si>
    <t>TOTAL MAX</t>
  </si>
  <si>
    <t>Acheivable and 85% Max Per Year</t>
  </si>
  <si>
    <t>Achievability =&gt;</t>
  </si>
  <si>
    <t>SUPPLY CURVE SAVINGS BY BUNDLE</t>
  </si>
  <si>
    <t>TRC Net Levelized Cost (Net of All Benefits) in mills/kWh</t>
  </si>
  <si>
    <t>Busbar Savings</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</si>
  <si>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</si>
  <si>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</si>
  <si>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</si>
  <si>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</si>
  <si>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</si>
  <si>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</si>
  <si>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</si>
  <si>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</si>
  <si>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</si>
  <si>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</si>
  <si>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</si>
  <si>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</si>
  <si>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</si>
  <si>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</si>
  <si>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</si>
  <si>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</si>
  <si>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</si>
  <si>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</si>
  <si>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</si>
  <si>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</si>
  <si>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</si>
  <si>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</si>
  <si>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</si>
  <si>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</si>
  <si>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</si>
  <si>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</si>
  <si>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</si>
  <si>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</si>
  <si>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</si>
  <si>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</si>
  <si>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</si>
  <si>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</si>
  <si>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</si>
  <si>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</si>
  <si>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</si>
  <si>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</si>
  <si>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</si>
  <si>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</si>
  <si>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</si>
  <si>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</si>
  <si>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</si>
  <si>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</si>
  <si>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</si>
  <si>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</si>
  <si>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</si>
  <si>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</si>
  <si>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</si>
  <si>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</si>
  <si>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</si>
  <si>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</si>
  <si>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</si>
  <si>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</si>
  <si>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</si>
  <si>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</si>
  <si>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</si>
  <si>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</si>
  <si>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</si>
  <si>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</si>
  <si>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</si>
  <si>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</si>
  <si>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</si>
  <si>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</si>
  <si>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</si>
  <si>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</si>
  <si>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</si>
  <si>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</si>
  <si>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</si>
  <si>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</si>
  <si>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</si>
  <si>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</si>
  <si>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</si>
  <si>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</si>
  <si>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</si>
  <si>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</si>
  <si>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</si>
  <si>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</si>
  <si>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</si>
  <si>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</si>
  <si>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</si>
  <si>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</si>
  <si>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</si>
  <si>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</si>
  <si>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</si>
  <si>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</si>
  <si>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</si>
  <si>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</si>
  <si>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</si>
  <si>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</si>
  <si>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</si>
  <si>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</si>
  <si>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</si>
  <si>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</si>
  <si>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</si>
  <si>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</si>
  <si>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</si>
  <si>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</si>
  <si>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</si>
  <si>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</si>
  <si>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</si>
  <si>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</si>
  <si>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</si>
  <si>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Total per Year</t>
  </si>
  <si>
    <t>Life Offset</t>
  </si>
  <si>
    <t>NR</t>
  </si>
  <si>
    <t>Existing</t>
  </si>
  <si>
    <t># UNITS FOR EXISTING STOCK</t>
  </si>
  <si>
    <t>TOTAL</t>
  </si>
  <si>
    <t>UNITS</t>
  </si>
  <si>
    <t># UNITS CARRYOVER FROM UNTREATED NEW STOCK</t>
  </si>
  <si>
    <t># UNITS TOTAL FOR NR POOL</t>
  </si>
  <si>
    <t>Annual Pool</t>
  </si>
  <si>
    <t>APPLY MEASURE APPLICABILITY, SATURATION TURNOVER RATE FOR MAX ANNUAL # UNITS</t>
  </si>
  <si>
    <t>Existing Stock</t>
  </si>
  <si>
    <t>Applicability</t>
  </si>
  <si>
    <t>Saturation</t>
  </si>
  <si>
    <t>Turnover Rate</t>
  </si>
  <si>
    <t>Annual Max</t>
  </si>
  <si>
    <t>Carryover from Untreated New</t>
  </si>
  <si>
    <t>INCREMENTAL ACHIEVABILITY</t>
  </si>
  <si>
    <t>Program Max</t>
  </si>
  <si>
    <t>CUMULATIVE ADOPTION</t>
  </si>
  <si>
    <t>aMW</t>
  </si>
  <si>
    <t>kWh per Luminaire</t>
  </si>
  <si>
    <t>Max Annual Available</t>
  </si>
  <si>
    <t>SC-NR</t>
  </si>
  <si>
    <t>Cumulative at Earliest Deployment</t>
  </si>
  <si>
    <t>Total Potential (aMW)</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</si>
  <si>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</si>
  <si>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</si>
  <si>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</si>
  <si>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</si>
  <si>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</si>
  <si>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</si>
  <si>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</si>
  <si>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</si>
  <si>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</si>
  <si>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</si>
  <si>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</si>
  <si>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</si>
  <si>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</si>
  <si>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</si>
  <si>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</si>
  <si>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</si>
  <si>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</si>
  <si>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</si>
  <si>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</si>
  <si>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</si>
  <si>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</si>
  <si>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</si>
  <si>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</si>
  <si>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</si>
  <si>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</si>
  <si>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Lighting</t>
  </si>
  <si>
    <t>http://partnershipdemonstrations.org/file_browser/speed/2%20Case%20Studies/2_2%20Interior%20Lighting/2_2_6%20Bilevel%20Stairwell%20Fixtures/uc_csu_stairwell_luminaire.pdf</t>
  </si>
  <si>
    <t>http://e3tnw.org/ItemDetail.aspx?id=108</t>
  </si>
  <si>
    <t>Total Floor Area</t>
  </si>
  <si>
    <t>Floor area in multi-floor buildings</t>
  </si>
  <si>
    <t>Percent floor area as stairwell</t>
  </si>
  <si>
    <t>Stairwell LPD</t>
  </si>
  <si>
    <t>Stairwell hours</t>
  </si>
  <si>
    <t>Total Baseline Energy (aMW)</t>
  </si>
  <si>
    <t>billion</t>
  </si>
  <si>
    <t>Percent buildings with multiple floors</t>
  </si>
  <si>
    <t>Values</t>
  </si>
  <si>
    <t>Row Labels</t>
  </si>
  <si>
    <t>Sum of Sf_PNW</t>
  </si>
  <si>
    <t>Sum of Wt_PNW</t>
  </si>
  <si>
    <t>Grand Total</t>
  </si>
  <si>
    <t>Multi-Story</t>
  </si>
  <si>
    <t>From CBSA</t>
  </si>
  <si>
    <t>Multi-Story Floor Area</t>
  </si>
  <si>
    <t>sf</t>
  </si>
  <si>
    <t>w/sf</t>
  </si>
  <si>
    <t>Total stairwell area</t>
  </si>
  <si>
    <t>Total stairwell connected Watts (MW)</t>
  </si>
  <si>
    <t>Uncontrolled</t>
  </si>
  <si>
    <t>Percent Savings with Bi-Level</t>
  </si>
  <si>
    <t>CLTC</t>
  </si>
  <si>
    <t>Source</t>
  </si>
  <si>
    <t>Unit</t>
  </si>
  <si>
    <t>Total Savings Potential (aMW)</t>
  </si>
  <si>
    <t>UCOP</t>
  </si>
  <si>
    <t>4F32T8</t>
  </si>
  <si>
    <t>Office</t>
  </si>
  <si>
    <t>$</t>
  </si>
  <si>
    <t>UCLA</t>
  </si>
  <si>
    <t>Bunche</t>
  </si>
  <si>
    <t>4F42T8</t>
  </si>
  <si>
    <t>Cogen</t>
  </si>
  <si>
    <t>UC</t>
  </si>
  <si>
    <t>Riverside</t>
  </si>
  <si>
    <t>150W</t>
  </si>
  <si>
    <t>Incand.</t>
  </si>
  <si>
    <t>Dormitory</t>
  </si>
  <si>
    <t>Santa</t>
  </si>
  <si>
    <t>Barbara</t>
  </si>
  <si>
    <t>Office/Classroom</t>
  </si>
  <si>
    <t>Irvine</t>
  </si>
  <si>
    <t>4F34T12</t>
  </si>
  <si>
    <t>Sonoma</t>
  </si>
  <si>
    <t>State</t>
  </si>
  <si>
    <t>San</t>
  </si>
  <si>
    <t>Diego</t>
  </si>
  <si>
    <t>4F42T12</t>
  </si>
  <si>
    <t>CSU</t>
  </si>
  <si>
    <t>Northridge</t>
  </si>
  <si>
    <t>Percent Savings</t>
  </si>
  <si>
    <t>Code is .66 for hallway/corridor, stairwell typically under lit</t>
  </si>
  <si>
    <t>CBSA</t>
  </si>
  <si>
    <t>http://cdn2.hubspot.net/hub/130092/file-381594038-pdf/docs/dig_luminaire_ordering_and_price_guide_10-7-13.pdf</t>
  </si>
  <si>
    <t>Lutron Prices</t>
  </si>
  <si>
    <t>E3T</t>
  </si>
  <si>
    <t>PIER CLTC</t>
  </si>
  <si>
    <t>Quantity</t>
  </si>
  <si>
    <t>kWh Saved</t>
  </si>
  <si>
    <t>Watts for 2-lamp T8</t>
  </si>
  <si>
    <t>Fixtures per 1000sf</t>
  </si>
  <si>
    <t>Cost per Ksf</t>
  </si>
  <si>
    <t>Savings per fixture (kWh)</t>
  </si>
  <si>
    <t>Savings per kSF</t>
  </si>
  <si>
    <t>Life</t>
  </si>
  <si>
    <t>Levelized cost $/MWh</t>
  </si>
  <si>
    <t>Before 85%</t>
  </si>
  <si>
    <t>calc</t>
  </si>
  <si>
    <t>Cost per first year kWh</t>
  </si>
  <si>
    <t xml:space="preserve">Fixture &amp; labor cost incremental </t>
  </si>
  <si>
    <t>Control Type</t>
  </si>
  <si>
    <t>Frac Floor</t>
  </si>
  <si>
    <t>Stairwell Lighting and Control</t>
  </si>
  <si>
    <t>No Control</t>
  </si>
  <si>
    <t>Off Unoccupied</t>
  </si>
  <si>
    <t>Floor Area and Count with Stairwell Lighting</t>
  </si>
  <si>
    <t>Buildings with Stairwell Lighting</t>
  </si>
  <si>
    <t>Occ Sensor Off</t>
  </si>
  <si>
    <t>About half the floor area has stairwell lighting</t>
  </si>
  <si>
    <t>Occ Sensor Dim</t>
  </si>
  <si>
    <t>About one quarter of the buildings</t>
  </si>
  <si>
    <t>stairwell_lights</t>
  </si>
  <si>
    <t>Y</t>
  </si>
  <si>
    <t>Sum of Sf_PNW2</t>
  </si>
  <si>
    <t>Sum of Wt_PNW2</t>
  </si>
  <si>
    <t>N</t>
  </si>
  <si>
    <t>Assembly</t>
  </si>
  <si>
    <t>Grocery</t>
  </si>
  <si>
    <t>Lodging</t>
  </si>
  <si>
    <t>Other</t>
  </si>
  <si>
    <t>Residential Care</t>
  </si>
  <si>
    <t>Restaurant</t>
  </si>
  <si>
    <t>Retail/Service</t>
  </si>
  <si>
    <t>School K-12</t>
  </si>
  <si>
    <t>Warehouse</t>
  </si>
  <si>
    <t>CBSA Sumamry from "Lighitng Summary"</t>
  </si>
  <si>
    <t>Phillips Day-Brite, Vaporlume</t>
  </si>
  <si>
    <t>Columbia Lighitng</t>
  </si>
  <si>
    <t>Lithonia</t>
  </si>
  <si>
    <t>http://www.lightingdirect.com/Columbia-Lighting-BIL4-232-EPU-2-Lamp-6-Wide-x-5-Length-32-Watt-120-277V-Bi-Level-Luminaire/p1944948?source=gg-gba-pla_1944948____52719829049&amp;s_kwcid=PTC!pla!!!113377106009!g!!52719829049&amp;gclid=CLDtnY77h8QCFYVrfgodHjoAAA</t>
  </si>
  <si>
    <t>Columbia BIL</t>
  </si>
  <si>
    <t>T5 64W</t>
  </si>
  <si>
    <t>Hubbell Lighting / Columbia BIL4-232-EPU 2-Light BIL Series Bi-Level Luminaire With Control; 32 Watt 4669 Lumens, White, Lamp Not Included</t>
  </si>
  <si>
    <t>T8 32W</t>
  </si>
  <si>
    <t>http://www.zoro.com/i/G5172343/?utm_source=google_shopping&amp;utm_medium=cpc&amp;utm_campaign=Google_Shopping_Feed&amp;gclid=CPTA5Pn7h8QCFUiEfgod3WcAlQ</t>
  </si>
  <si>
    <t>http://www.columbialighting.com/products/bil/</t>
  </si>
  <si>
    <t>Price</t>
  </si>
  <si>
    <t>300 list price, incremental cost about $100 plus labor</t>
  </si>
  <si>
    <t>Style</t>
  </si>
  <si>
    <t>Fixure</t>
  </si>
  <si>
    <t>&lt;=</t>
  </si>
  <si>
    <t>From PIER Study on stairwells</t>
  </si>
  <si>
    <t>http://lightingcontrolsassociation.org/bilevel-stairwell-lighting-promises-up-to-70-80-percent-energy-savings/</t>
  </si>
  <si>
    <t>Estimate from floor plans &amp; LCA</t>
  </si>
  <si>
    <t>Low Power State, % of Full Power:</t>
  </si>
  <si>
    <t>(average from CLTC studies)</t>
  </si>
  <si>
    <t>&lt;15 ft</t>
  </si>
  <si>
    <t>&gt;15 ft</t>
  </si>
  <si>
    <t>Lamp Change (Hrs)</t>
  </si>
  <si>
    <t>Labor Cost</t>
  </si>
  <si>
    <t>/hr</t>
  </si>
  <si>
    <t>Fixtures per KSF:</t>
  </si>
  <si>
    <t>Total Annal Hours of Operation:</t>
  </si>
  <si>
    <t>(CLTC studies)</t>
  </si>
  <si>
    <t>Fixture Change (Hrs)</t>
  </si>
  <si>
    <t>Proxy Measure Name</t>
  </si>
  <si>
    <t>MOPP</t>
  </si>
  <si>
    <t>Measure Class</t>
  </si>
  <si>
    <t>Base Fixture Type</t>
  </si>
  <si>
    <t>Fixt ID</t>
  </si>
  <si>
    <t>Base Lamp Type</t>
  </si>
  <si>
    <t>EE Measure</t>
  </si>
  <si>
    <t>Building Type</t>
  </si>
  <si>
    <t>Base System Efficacy (Delivered l/W)</t>
  </si>
  <si>
    <t>EE System Efficacy (Delivered l/W)</t>
  </si>
  <si>
    <t>Fixture Reference Case</t>
  </si>
  <si>
    <t>Base Fixture Lumens</t>
  </si>
  <si>
    <t>EE Fixture Full Lumens</t>
  </si>
  <si>
    <t>Base Fixture Watts</t>
  </si>
  <si>
    <t>EE Fixture Watts @ Full Lumens</t>
  </si>
  <si>
    <t>EE Fixture Watts @ Reduced Lumens</t>
  </si>
  <si>
    <t>Total Annual Hours of Operation</t>
  </si>
  <si>
    <t>Annual Hours at Full Lumens</t>
  </si>
  <si>
    <t>Annual Hours at Reduced Lumens</t>
  </si>
  <si>
    <t>Annual Energy Consump Pre (kWh)</t>
  </si>
  <si>
    <t>Annual Energy Consump Post (kWh)</t>
  </si>
  <si>
    <t>Annual Energy Savings  (kWh)</t>
  </si>
  <si>
    <t>Annual Energy Savings  (%)</t>
  </si>
  <si>
    <t>Base Lamp $/klm</t>
  </si>
  <si>
    <t>Base Fixture $/klm</t>
  </si>
  <si>
    <t>EE Lamp $/klm</t>
  </si>
  <si>
    <t>EE Fixture $/klm</t>
  </si>
  <si>
    <t>Base Lamp Cost</t>
  </si>
  <si>
    <t>Base Fixture Cost</t>
  </si>
  <si>
    <t>EE Lamp Cost</t>
  </si>
  <si>
    <t>EE Fixture Cost</t>
  </si>
  <si>
    <t xml:space="preserve">Incremental Equip Cost </t>
  </si>
  <si>
    <t>Base Lamp Lifetime (Hours)</t>
  </si>
  <si>
    <t>EE Lamp Lifetime (Hours)</t>
  </si>
  <si>
    <t>Base Lamp Lifetime (Years)</t>
  </si>
  <si>
    <t>EE Lamp Lifetime (Years)</t>
  </si>
  <si>
    <t>Lamp Change Hours</t>
  </si>
  <si>
    <t>Fixture Change Hours</t>
  </si>
  <si>
    <t>Lamp Change Labor Cost</t>
  </si>
  <si>
    <t>Fixture Change Labor Cost</t>
  </si>
  <si>
    <t>Incremental Labor Cost</t>
  </si>
  <si>
    <t>Total Incremental Cost, Equip + Labor</t>
  </si>
  <si>
    <t>Base O&amp;M Materials Cost</t>
  </si>
  <si>
    <t>Base O&amp;M Labor Cost</t>
  </si>
  <si>
    <t>Base O&amp;M Total Cost</t>
  </si>
  <si>
    <t>Periodic O&amp;M Interval (Yrs)</t>
  </si>
  <si>
    <t>Electric Shape Pointer</t>
  </si>
  <si>
    <t>Gas Shape Pointer</t>
  </si>
  <si>
    <t>Fixtures per KSF</t>
  </si>
  <si>
    <t>Annual Electric Savings per KSF (kWh/KSF)</t>
  </si>
  <si>
    <t>Total Incremental Cost per KSF</t>
  </si>
  <si>
    <t>O&amp;M Savings ($) per KSF</t>
  </si>
  <si>
    <t>Retrofit or Lost-Opportunity</t>
  </si>
  <si>
    <t>ALL</t>
  </si>
  <si>
    <t>LF_2018</t>
  </si>
  <si>
    <t>LF_Bi-Level_Fix</t>
  </si>
  <si>
    <t>Fix_Repl</t>
  </si>
  <si>
    <t>Stairwell Occupancy:</t>
  </si>
  <si>
    <t>Average Stairwell Occupancy (% of Yr)</t>
  </si>
  <si>
    <t>C-All-Lgt-LPD Int-All-All-E</t>
  </si>
  <si>
    <t>Commercial-All Com-Heat</t>
  </si>
  <si>
    <t>fixtures per sf stairwell, (Based on LPD)</t>
  </si>
  <si>
    <t>Base</t>
  </si>
  <si>
    <t>LFStairwell</t>
  </si>
  <si>
    <t>LFStairwell8760</t>
  </si>
  <si>
    <t>LFStairwell3600</t>
  </si>
  <si>
    <t>LF_2019</t>
  </si>
  <si>
    <t>(for Off Unoccupied Case)</t>
  </si>
  <si>
    <t>Bi-Level Stairwell Lighting</t>
  </si>
  <si>
    <t>Shaped Savings Results; By Category and sorted by TRC BC ratio</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</si>
  <si>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</si>
  <si>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</si>
  <si>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</si>
  <si>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</si>
  <si>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</si>
  <si>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</si>
  <si>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</si>
  <si>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</si>
  <si>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</si>
  <si>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</si>
  <si>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</si>
  <si>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NR_LFStairwell8760_Fix_Repl_from LF_2018 to LF_Bi-Level_Fix</t>
  </si>
  <si>
    <t>NR_LFStairwell3600_Fix_Repl_from LF_2019 to LF_Bi-Level_Fix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</si>
  <si>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</si>
  <si>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</si>
  <si>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</si>
  <si>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</si>
  <si>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</si>
  <si>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</si>
  <si>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</si>
  <si>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</si>
  <si>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</si>
  <si>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</si>
  <si>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</si>
  <si>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</si>
  <si>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</si>
  <si>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</si>
  <si>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</si>
  <si>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</si>
  <si>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</si>
  <si>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</si>
  <si>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</si>
  <si>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</si>
  <si>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</si>
  <si>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</si>
  <si>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</si>
  <si>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</si>
  <si>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</si>
  <si>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</si>
  <si>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</si>
  <si>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</si>
  <si>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</si>
  <si>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</si>
  <si>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</si>
  <si>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</si>
  <si>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</si>
  <si>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</si>
  <si>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</si>
  <si>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</si>
  <si>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</si>
  <si>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</si>
  <si>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</si>
  <si>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</si>
  <si>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</si>
  <si>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</si>
  <si>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</si>
  <si>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</si>
  <si>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</si>
  <si>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</si>
  <si>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</si>
  <si>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</si>
  <si>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</si>
  <si>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</si>
  <si>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</si>
  <si>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</si>
  <si>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</si>
  <si>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</si>
  <si>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</si>
  <si>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</si>
  <si>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</si>
  <si>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</si>
  <si>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</si>
  <si>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</si>
  <si>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</si>
  <si>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</si>
  <si>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</si>
  <si>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</si>
  <si>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</si>
  <si>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</si>
  <si>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</si>
  <si>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</si>
  <si>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</si>
  <si>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</si>
  <si>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</si>
  <si>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</si>
  <si>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</si>
  <si>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</si>
  <si>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</si>
  <si>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</si>
  <si>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</si>
  <si>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</si>
  <si>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</si>
  <si>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</si>
  <si>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</si>
  <si>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</si>
  <si>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</si>
  <si>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</si>
  <si>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</si>
  <si>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</si>
  <si>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</si>
  <si>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</si>
  <si>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</si>
  <si>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</si>
  <si>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</si>
  <si>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</si>
  <si>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</si>
  <si>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</si>
  <si>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</si>
  <si>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</si>
  <si>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</si>
  <si>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</si>
  <si>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</si>
  <si>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</si>
  <si>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</si>
  <si>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</si>
  <si>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</si>
  <si>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</si>
  <si>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</si>
  <si>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</si>
  <si>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</si>
  <si>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</si>
  <si>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</si>
  <si>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</si>
  <si>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</si>
  <si>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</si>
  <si>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</si>
  <si>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</si>
  <si>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</si>
  <si>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</si>
  <si>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</si>
  <si>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</si>
  <si>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</si>
  <si>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</si>
  <si>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</si>
  <si>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</si>
  <si>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</si>
  <si>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</si>
  <si>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</si>
  <si>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</si>
  <si>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</si>
  <si>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</si>
  <si>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</si>
  <si>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</si>
  <si>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</si>
  <si>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</si>
  <si>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</si>
  <si>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</si>
  <si>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</si>
  <si>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</si>
  <si>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</si>
  <si>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</si>
  <si>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</si>
  <si>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</si>
  <si>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</si>
  <si>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</si>
  <si>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</si>
  <si>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</si>
  <si>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</si>
  <si>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</si>
  <si>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</si>
  <si>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</si>
  <si>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</si>
  <si>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</si>
  <si>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</si>
  <si>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</si>
  <si>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</si>
  <si>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</si>
  <si>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</si>
  <si>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</si>
  <si>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</si>
  <si>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</si>
  <si>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</si>
  <si>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</si>
  <si>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</si>
  <si>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</si>
  <si>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</si>
  <si>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</si>
  <si>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</si>
  <si>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</si>
  <si>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</si>
  <si>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</si>
  <si>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</si>
  <si>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</si>
  <si>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</si>
  <si>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</si>
  <si>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</si>
  <si>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</si>
  <si>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</si>
  <si>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</si>
  <si>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</si>
  <si>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</si>
  <si>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</si>
  <si>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</si>
  <si>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</si>
  <si>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</si>
  <si>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</si>
  <si>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Lamar VO</t>
  </si>
  <si>
    <t>http://www.goodmart.com/products/lamar-lighting-vo-series-voyager-2-lamp-32w-t8-fluorescent-occu-smart-sensor-fixture-vo232c8upaas.htm</t>
  </si>
  <si>
    <t>http://www.goodmart.com/products/lamar-lighting-vo-voyager-32w-t8-fluorescent-occu-smart-occupancy-sensor-fixture-vo132e8upafo.htm</t>
  </si>
  <si>
    <t xml:space="preserve">Units Methodology:  Floor area based estimate of stairwell floor area.  Stairwell density from CBSA.  </t>
  </si>
  <si>
    <t>REG_Office</t>
  </si>
  <si>
    <t>Large Off</t>
  </si>
  <si>
    <t>Medium Off</t>
  </si>
  <si>
    <t>Small Off</t>
  </si>
  <si>
    <t>REG_Retail</t>
  </si>
  <si>
    <t>XLarge Ret</t>
  </si>
  <si>
    <t>Large Ret</t>
  </si>
  <si>
    <t>Medium Ret</t>
  </si>
  <si>
    <t>Small Ret</t>
  </si>
  <si>
    <t>REG_K-12</t>
  </si>
  <si>
    <t>REG_University</t>
  </si>
  <si>
    <t>University</t>
  </si>
  <si>
    <t>REG_Warehouse</t>
  </si>
  <si>
    <t>REG_Grocery</t>
  </si>
  <si>
    <t>Supermarket</t>
  </si>
  <si>
    <t>REG_Grocery Other</t>
  </si>
  <si>
    <t>MiniMart</t>
  </si>
  <si>
    <t>REG_Restaurant</t>
  </si>
  <si>
    <t>REG_Hotel</t>
  </si>
  <si>
    <t>REG_hospital</t>
  </si>
  <si>
    <t>Hospital</t>
  </si>
  <si>
    <t>REG_Hospital Other</t>
  </si>
  <si>
    <t>REG_Assembly</t>
  </si>
  <si>
    <t>REG_Other</t>
  </si>
  <si>
    <t>Total Floor Area with Stairwells</t>
  </si>
  <si>
    <t>University SF</t>
  </si>
  <si>
    <t>Hospital SF</t>
  </si>
  <si>
    <t>CBSA Btypes</t>
  </si>
  <si>
    <t>Percent with stairwell</t>
  </si>
  <si>
    <t>Hospital &amp; University</t>
  </si>
  <si>
    <t>Total Stairwell Floor Area</t>
  </si>
  <si>
    <t>Applic</t>
  </si>
  <si>
    <t>From CBSA Renovation Tables:  See IntLightComp</t>
  </si>
  <si>
    <t>Feas</t>
  </si>
  <si>
    <t>Feasibility</t>
  </si>
  <si>
    <t>Total Stairwell Area</t>
  </si>
  <si>
    <t>Sunday, 1 March , 2015 at 7:07 PM</t>
  </si>
  <si>
    <t>Bi-Level Stiarwell Lighting</t>
  </si>
  <si>
    <t>Bi-Level Stiarwell Lighting-NR</t>
  </si>
  <si>
    <t>Install bi-level lighting fixture or kit in stairwell</t>
  </si>
  <si>
    <t>[Watts High] * [Hours High] + [Watts Low] * [Hours Low]</t>
  </si>
  <si>
    <t xml:space="preserve">Two levels.  1) 8760 hours baseline, 2) Off during unoccupied  </t>
  </si>
  <si>
    <t>About 56% uncotrolled.  Another 18% manually off at unoccupied times</t>
  </si>
  <si>
    <t>16 years (Two ballast cycles)</t>
  </si>
  <si>
    <t>All commercial lighting</t>
  </si>
  <si>
    <t>Moderate</t>
  </si>
  <si>
    <t>Revise with shape from CLTC if available</t>
  </si>
  <si>
    <t>Costs and savings updated</t>
  </si>
  <si>
    <t>Estimate</t>
  </si>
  <si>
    <t>(3600 hours)</t>
  </si>
  <si>
    <t>Existing buildings with lit stairwells.  Assume in code so not applicable new.</t>
  </si>
</sst>
</file>

<file path=xl/styles.xml><?xml version="1.0" encoding="utf-8"?>
<styleSheet xmlns="http://schemas.openxmlformats.org/spreadsheetml/2006/main">
  <numFmts count="1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00_);_(* \(#,##0.000\);_(* &quot;-&quot;?_);_(@_)"/>
    <numFmt numFmtId="173" formatCode="_(* #,##0.0_);_(* \(#,##0.0\);_(* &quot;-&quot;?_);_(@_)"/>
    <numFmt numFmtId="174" formatCode="_(* #,##0.0_);_(* \(#,##0.0\);_(* &quot;-&quot;??_);_(@_)"/>
    <numFmt numFmtId="175" formatCode="0.0;[Red]\-0.0"/>
    <numFmt numFmtId="176" formatCode="\ "/>
  </numFmts>
  <fonts count="58">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i/>
      <sz val="10"/>
      <color theme="1"/>
      <name val="Arial"/>
      <family val="2"/>
    </font>
    <font>
      <sz val="10"/>
      <name val="Calibri"/>
      <family val="2"/>
    </font>
    <font>
      <b/>
      <sz val="10"/>
      <name val="MS Sans Serif"/>
      <family val="2"/>
    </font>
    <font>
      <b/>
      <sz val="24"/>
      <name val="MS Sans Serif"/>
      <family val="2"/>
    </font>
    <font>
      <sz val="11"/>
      <color theme="0" tint="-0.499984740745262"/>
      <name val="Calibri"/>
      <family val="2"/>
      <scheme val="minor"/>
    </font>
    <font>
      <sz val="11"/>
      <color theme="0" tint="-0.34998626667073579"/>
      <name val="Calibri"/>
      <family val="2"/>
      <scheme val="minor"/>
    </font>
    <font>
      <sz val="11"/>
      <color theme="0"/>
      <name val="Calibri"/>
      <family val="2"/>
      <scheme val="minor"/>
    </font>
    <font>
      <sz val="10"/>
      <color rgb="FFFF0000"/>
      <name val="Arial"/>
      <family val="2"/>
    </font>
    <font>
      <sz val="10"/>
      <color indexed="9"/>
      <name val="Arial"/>
      <family val="2"/>
    </font>
    <font>
      <sz val="10"/>
      <color indexed="10"/>
      <name val="Arial"/>
      <family val="2"/>
    </font>
    <font>
      <sz val="10"/>
      <color theme="0" tint="-0.499984740745262"/>
      <name val="Arial"/>
      <family val="2"/>
    </font>
  </fonts>
  <fills count="51">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1" tint="0.14999847407452621"/>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59999389629810485"/>
        <bgColor indexed="64"/>
      </patternFill>
    </fill>
    <fill>
      <patternFill patternType="solid">
        <fgColor theme="6" tint="0.39997558519241921"/>
        <bgColor rgb="FF000000"/>
      </patternFill>
    </fill>
    <fill>
      <patternFill patternType="solid">
        <fgColor theme="6" tint="0.399975585192419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0">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31" fillId="0" borderId="0" applyNumberFormat="0" applyFill="0" applyBorder="0" applyAlignment="0" applyProtection="0">
      <alignment vertical="top"/>
      <protection locked="0"/>
    </xf>
  </cellStyleXfs>
  <cellXfs count="299">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Font="1" applyBorder="1" applyAlignment="1">
      <alignment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168" fontId="4" fillId="0" borderId="0" xfId="1" applyNumberFormat="1" applyFon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4" fillId="0" borderId="0" xfId="0" applyFont="1" applyAlignment="1">
      <alignment horizontal="center" readingOrder="1"/>
    </xf>
    <xf numFmtId="0" fontId="3" fillId="8" borderId="2" xfId="0" applyFont="1" applyFill="1" applyBorder="1"/>
    <xf numFmtId="0" fontId="14" fillId="3" borderId="0" xfId="7" applyFont="1" applyFill="1"/>
    <xf numFmtId="0" fontId="4" fillId="0" borderId="0" xfId="7" applyFont="1"/>
    <xf numFmtId="0" fontId="0" fillId="0" borderId="0" xfId="0" applyFont="1"/>
    <xf numFmtId="15" fontId="0" fillId="0" borderId="0" xfId="0" applyNumberFormat="1" applyAlignment="1">
      <alignment horizontal="center"/>
    </xf>
    <xf numFmtId="15" fontId="4" fillId="0" borderId="0" xfId="7" applyNumberFormat="1" applyFont="1" applyAlignment="1">
      <alignment horizontal="center"/>
    </xf>
    <xf numFmtId="0" fontId="0" fillId="0" borderId="0" xfId="0" applyAlignment="1">
      <alignment horizontal="center"/>
    </xf>
    <xf numFmtId="0" fontId="4" fillId="37" borderId="0" xfId="7" applyFont="1" applyFill="1" applyAlignment="1">
      <alignment horizontal="center"/>
    </xf>
    <xf numFmtId="0" fontId="0" fillId="3" borderId="0" xfId="0" applyFill="1"/>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0" fontId="43" fillId="38" borderId="0" xfId="0" applyFont="1" applyFill="1">
      <alignment readingOrder="1"/>
    </xf>
    <xf numFmtId="1" fontId="0" fillId="0" borderId="0" xfId="0" quotePrefix="1" applyNumberFormat="1">
      <alignment readingOrder="1"/>
    </xf>
    <xf numFmtId="0" fontId="0" fillId="3" borderId="0" xfId="0" applyFill="1" applyAlignment="1">
      <alignment vertical="center" wrapText="1" readingOrder="1"/>
    </xf>
    <xf numFmtId="0" fontId="0" fillId="0" borderId="0" xfId="0" quotePrefix="1">
      <alignment readingOrder="1"/>
    </xf>
    <xf numFmtId="0" fontId="0" fillId="2" borderId="0" xfId="0" applyFill="1">
      <alignment readingOrder="1"/>
    </xf>
    <xf numFmtId="168" fontId="1" fillId="40" borderId="0" xfId="1" applyNumberFormat="1" applyFont="1" applyFill="1">
      <alignment readingOrder="1"/>
    </xf>
    <xf numFmtId="1"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9" fontId="0" fillId="0" borderId="0" xfId="188" applyFont="1">
      <alignment readingOrder="1"/>
    </xf>
    <xf numFmtId="0" fontId="44" fillId="3" borderId="5" xfId="0" applyFont="1" applyFill="1" applyBorder="1"/>
    <xf numFmtId="9" fontId="44" fillId="3" borderId="5" xfId="162" applyFont="1" applyFill="1" applyBorder="1"/>
    <xf numFmtId="0" fontId="4" fillId="0" borderId="0" xfId="4" applyFill="1">
      <alignment readingOrder="1"/>
    </xf>
    <xf numFmtId="0" fontId="44" fillId="3" borderId="7" xfId="0" applyFont="1" applyFill="1" applyBorder="1"/>
    <xf numFmtId="0" fontId="44" fillId="3" borderId="6" xfId="0" applyFont="1" applyFill="1" applyBorder="1"/>
    <xf numFmtId="0" fontId="44" fillId="3" borderId="11" xfId="0" applyFont="1" applyFill="1" applyBorder="1"/>
    <xf numFmtId="1" fontId="0" fillId="41" borderId="0" xfId="0" applyNumberFormat="1" applyFill="1" applyAlignment="1">
      <alignment horizontal="center" readingOrder="1"/>
    </xf>
    <xf numFmtId="164" fontId="0" fillId="41" borderId="0" xfId="0" applyNumberFormat="1" applyFill="1" applyAlignment="1">
      <alignment horizontal="center" readingOrder="1"/>
    </xf>
    <xf numFmtId="2" fontId="0" fillId="0" borderId="0" xfId="0" applyNumberFormat="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3" fontId="0" fillId="0" borderId="0" xfId="0" applyNumberFormat="1">
      <alignment readingOrder="1"/>
    </xf>
    <xf numFmtId="0" fontId="44" fillId="41" borderId="5" xfId="0" applyFont="1" applyFill="1" applyBorder="1"/>
    <xf numFmtId="164" fontId="44" fillId="41" borderId="5" xfId="0" applyNumberFormat="1" applyFont="1" applyFill="1" applyBorder="1"/>
    <xf numFmtId="0" fontId="44" fillId="39" borderId="5" xfId="0" applyFont="1" applyFill="1" applyBorder="1"/>
    <xf numFmtId="0" fontId="0" fillId="0" borderId="0" xfId="0" applyFill="1" applyBorder="1">
      <alignment readingOrder="1"/>
    </xf>
    <xf numFmtId="0" fontId="2" fillId="3" borderId="0" xfId="0" applyFont="1" applyFill="1" applyBorder="1"/>
    <xf numFmtId="9" fontId="42" fillId="2" borderId="30" xfId="0" applyNumberFormat="1" applyFont="1" applyFill="1" applyBorder="1">
      <alignment readingOrder="1"/>
    </xf>
    <xf numFmtId="168" fontId="0" fillId="2" borderId="0" xfId="0" applyNumberFormat="1" applyFill="1">
      <alignment readingOrder="1"/>
    </xf>
    <xf numFmtId="0" fontId="44" fillId="39" borderId="7" xfId="0" applyFont="1" applyFill="1" applyBorder="1"/>
    <xf numFmtId="0" fontId="44" fillId="3" borderId="9" xfId="0" applyFont="1" applyFill="1" applyBorder="1"/>
    <xf numFmtId="9" fontId="0" fillId="41" borderId="0" xfId="162" applyFont="1" applyFill="1" applyAlignment="1">
      <alignment horizontal="center" readingOrder="1"/>
    </xf>
    <xf numFmtId="1" fontId="0" fillId="2" borderId="0" xfId="0" applyNumberFormat="1" applyFill="1">
      <alignment readingOrder="1"/>
    </xf>
    <xf numFmtId="9" fontId="0" fillId="0" borderId="0" xfId="0" applyNumberFormat="1">
      <alignment readingOrder="1"/>
    </xf>
    <xf numFmtId="0" fontId="44" fillId="2" borderId="5" xfId="0" applyFont="1" applyFill="1" applyBorder="1"/>
    <xf numFmtId="0" fontId="0" fillId="3" borderId="0" xfId="0" applyFill="1" applyAlignment="1">
      <alignment horizontal="right" readingOrder="1"/>
    </xf>
    <xf numFmtId="164" fontId="42" fillId="41" borderId="0" xfId="0" applyNumberFormat="1" applyFont="1" applyFill="1" applyAlignment="1">
      <alignment horizontal="center" readingOrder="1"/>
    </xf>
    <xf numFmtId="0" fontId="44" fillId="3" borderId="23" xfId="0" applyFont="1" applyFill="1" applyBorder="1"/>
    <xf numFmtId="0" fontId="44" fillId="3" borderId="28" xfId="0" applyFont="1" applyFill="1" applyBorder="1"/>
    <xf numFmtId="0" fontId="44" fillId="3" borderId="24" xfId="0" applyFont="1" applyFill="1" applyBorder="1"/>
    <xf numFmtId="164" fontId="13" fillId="33" borderId="31" xfId="0" applyNumberFormat="1" applyFont="1" applyFill="1" applyBorder="1" applyAlignment="1">
      <alignment horizontal="centerContinuous" wrapText="1" readingOrder="1"/>
    </xf>
    <xf numFmtId="164" fontId="13" fillId="33" borderId="32"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4" fillId="3" borderId="29" xfId="0" applyFont="1" applyFill="1" applyBorder="1"/>
    <xf numFmtId="164" fontId="13" fillId="34" borderId="8" xfId="0" applyNumberFormat="1" applyFont="1" applyFill="1" applyBorder="1" applyAlignment="1">
      <alignment horizontal="center" wrapText="1" readingOrder="1"/>
    </xf>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9" fontId="0" fillId="0" borderId="0" xfId="169" applyFont="1" applyFill="1" applyBorder="1"/>
    <xf numFmtId="0" fontId="0" fillId="40" borderId="0" xfId="0" applyFill="1"/>
    <xf numFmtId="0" fontId="0" fillId="0" borderId="0" xfId="0" applyAlignment="1">
      <alignment horizontal="left"/>
    </xf>
    <xf numFmtId="168" fontId="0" fillId="0" borderId="0" xfId="0" applyNumberFormat="1"/>
    <xf numFmtId="0" fontId="44" fillId="43" borderId="34" xfId="0" applyFont="1" applyFill="1" applyBorder="1" applyAlignment="1">
      <alignment horizontal="left"/>
    </xf>
    <xf numFmtId="168" fontId="44" fillId="43" borderId="34" xfId="0" applyNumberFormat="1" applyFont="1" applyFill="1" applyBorder="1"/>
    <xf numFmtId="0" fontId="44" fillId="43" borderId="33" xfId="0" applyFont="1" applyFill="1" applyBorder="1" applyAlignment="1">
      <alignment wrapText="1"/>
    </xf>
    <xf numFmtId="0" fontId="47" fillId="40" borderId="0" xfId="0" applyFont="1" applyFill="1"/>
    <xf numFmtId="9" fontId="0" fillId="40" borderId="0" xfId="188" applyFont="1" applyFill="1"/>
    <xf numFmtId="9" fontId="0" fillId="0" borderId="0" xfId="0" applyNumberFormat="1"/>
    <xf numFmtId="168" fontId="0" fillId="0" borderId="0" xfId="1" applyNumberFormat="1" applyFont="1"/>
    <xf numFmtId="43" fontId="0" fillId="0" borderId="0" xfId="0" applyNumberFormat="1"/>
    <xf numFmtId="9" fontId="0" fillId="40" borderId="0" xfId="0" applyNumberFormat="1" applyFill="1"/>
    <xf numFmtId="0" fontId="0" fillId="0" borderId="0" xfId="0" applyFill="1"/>
    <xf numFmtId="3" fontId="0" fillId="0" borderId="0" xfId="0" applyNumberFormat="1" applyFill="1"/>
    <xf numFmtId="9" fontId="0" fillId="0" borderId="0" xfId="0" applyNumberFormat="1" applyFill="1"/>
    <xf numFmtId="8" fontId="0" fillId="0" borderId="0" xfId="0" applyNumberFormat="1" applyFill="1"/>
    <xf numFmtId="0" fontId="0" fillId="40" borderId="0" xfId="0" applyFill="1" applyAlignment="1">
      <alignment wrapText="1"/>
    </xf>
    <xf numFmtId="0" fontId="31" fillId="0" borderId="0" xfId="189" applyAlignment="1" applyProtection="1"/>
    <xf numFmtId="1" fontId="0" fillId="0" borderId="0" xfId="0" applyNumberFormat="1"/>
    <xf numFmtId="6" fontId="0" fillId="0" borderId="0" xfId="0" applyNumberFormat="1"/>
    <xf numFmtId="0" fontId="48" fillId="0" borderId="0" xfId="113" applyFont="1"/>
    <xf numFmtId="0" fontId="36" fillId="0" borderId="0" xfId="113" applyFont="1"/>
    <xf numFmtId="0" fontId="49" fillId="3" borderId="0" xfId="113" applyFont="1" applyFill="1" applyAlignment="1">
      <alignment wrapText="1"/>
    </xf>
    <xf numFmtId="0" fontId="50" fillId="3" borderId="0" xfId="113" applyFont="1" applyFill="1"/>
    <xf numFmtId="0" fontId="36" fillId="3" borderId="0" xfId="113" applyFont="1" applyFill="1"/>
    <xf numFmtId="0" fontId="0" fillId="0" borderId="0" xfId="0" applyAlignment="1">
      <alignment horizontal="left" indent="1"/>
    </xf>
    <xf numFmtId="1" fontId="0" fillId="0" borderId="0" xfId="0" applyNumberFormat="1" applyAlignment="1">
      <alignment horizontal="left" indent="1"/>
    </xf>
    <xf numFmtId="0" fontId="44" fillId="43" borderId="0" xfId="0" applyFont="1" applyFill="1"/>
    <xf numFmtId="0" fontId="44" fillId="43" borderId="33" xfId="0" applyFont="1" applyFill="1" applyBorder="1"/>
    <xf numFmtId="9" fontId="44" fillId="43" borderId="34" xfId="0" applyNumberFormat="1" applyFont="1" applyFill="1" applyBorder="1"/>
    <xf numFmtId="0" fontId="44" fillId="0" borderId="33" xfId="0" applyFont="1" applyBorder="1" applyAlignment="1">
      <alignment horizontal="left"/>
    </xf>
    <xf numFmtId="168" fontId="44" fillId="0" borderId="33" xfId="0" applyNumberFormat="1" applyFont="1" applyBorder="1"/>
    <xf numFmtId="9" fontId="44" fillId="0" borderId="33" xfId="0" applyNumberFormat="1" applyFont="1" applyBorder="1"/>
    <xf numFmtId="169" fontId="0" fillId="0" borderId="0" xfId="2" applyNumberFormat="1" applyFont="1"/>
    <xf numFmtId="169" fontId="0" fillId="0" borderId="0" xfId="0" applyNumberFormat="1"/>
    <xf numFmtId="0" fontId="0" fillId="0" borderId="0" xfId="0" applyAlignment="1">
      <alignment horizontal="right"/>
    </xf>
    <xf numFmtId="9" fontId="0" fillId="42" borderId="5" xfId="0" applyNumberFormat="1" applyFill="1" applyBorder="1"/>
    <xf numFmtId="2" fontId="0" fillId="42" borderId="5" xfId="0" applyNumberFormat="1" applyFill="1" applyBorder="1"/>
    <xf numFmtId="169" fontId="0" fillId="42" borderId="5" xfId="2" applyNumberFormat="1" applyFont="1" applyFill="1" applyBorder="1"/>
    <xf numFmtId="164" fontId="0" fillId="42" borderId="5" xfId="0" applyNumberFormat="1" applyFill="1" applyBorder="1"/>
    <xf numFmtId="0" fontId="0" fillId="0" borderId="0" xfId="0" applyFill="1" applyBorder="1" applyAlignment="1">
      <alignment horizontal="right"/>
    </xf>
    <xf numFmtId="168" fontId="0" fillId="0" borderId="0" xfId="1" applyNumberFormat="1" applyFont="1" applyFill="1" applyBorder="1"/>
    <xf numFmtId="168" fontId="0" fillId="42" borderId="5" xfId="1" applyNumberFormat="1" applyFont="1" applyFill="1" applyBorder="1"/>
    <xf numFmtId="0" fontId="51" fillId="0" borderId="0" xfId="0" applyFont="1" applyAlignment="1">
      <alignment wrapText="1"/>
    </xf>
    <xf numFmtId="0" fontId="51" fillId="0" borderId="0" xfId="0" applyFont="1"/>
    <xf numFmtId="0" fontId="52" fillId="0" borderId="0" xfId="0" applyFont="1" applyAlignment="1">
      <alignment wrapText="1"/>
    </xf>
    <xf numFmtId="0" fontId="53" fillId="44" borderId="5" xfId="0" applyFont="1" applyFill="1" applyBorder="1" applyAlignment="1">
      <alignment wrapText="1"/>
    </xf>
    <xf numFmtId="0" fontId="43" fillId="44" borderId="5" xfId="4" applyFont="1" applyFill="1" applyBorder="1" applyAlignment="1">
      <alignment wrapText="1" readingOrder="1"/>
    </xf>
    <xf numFmtId="0" fontId="43" fillId="44" borderId="25" xfId="4" applyFont="1" applyFill="1" applyBorder="1" applyAlignment="1">
      <alignment wrapText="1" readingOrder="1"/>
    </xf>
    <xf numFmtId="0" fontId="43" fillId="44" borderId="9" xfId="4" applyFont="1" applyFill="1" applyBorder="1" applyAlignment="1">
      <alignment wrapText="1" readingOrder="1"/>
    </xf>
    <xf numFmtId="0" fontId="0" fillId="0" borderId="5" xfId="0" applyBorder="1"/>
    <xf numFmtId="1" fontId="6" fillId="0" borderId="5" xfId="0" applyNumberFormat="1" applyFont="1" applyBorder="1"/>
    <xf numFmtId="1" fontId="0" fillId="0" borderId="5" xfId="0" applyNumberFormat="1" applyBorder="1"/>
    <xf numFmtId="168" fontId="0" fillId="0" borderId="5" xfId="1" applyNumberFormat="1" applyFont="1" applyBorder="1"/>
    <xf numFmtId="168" fontId="0" fillId="0" borderId="5" xfId="0" applyNumberFormat="1" applyBorder="1"/>
    <xf numFmtId="9" fontId="0" fillId="0" borderId="5" xfId="0" applyNumberFormat="1" applyBorder="1"/>
    <xf numFmtId="9" fontId="0" fillId="0" borderId="5" xfId="169" applyNumberFormat="1" applyFont="1" applyBorder="1"/>
    <xf numFmtId="44" fontId="0" fillId="0" borderId="5" xfId="2" applyFont="1" applyBorder="1"/>
    <xf numFmtId="169" fontId="0" fillId="0" borderId="5" xfId="2" applyNumberFormat="1" applyFont="1" applyBorder="1"/>
    <xf numFmtId="164" fontId="0" fillId="0" borderId="5" xfId="0" applyNumberFormat="1" applyBorder="1"/>
    <xf numFmtId="171" fontId="0" fillId="0" borderId="5" xfId="0" applyNumberFormat="1" applyBorder="1"/>
    <xf numFmtId="44" fontId="0" fillId="0" borderId="5" xfId="0" applyNumberFormat="1" applyBorder="1"/>
    <xf numFmtId="169" fontId="0" fillId="0" borderId="5" xfId="0" applyNumberFormat="1" applyBorder="1"/>
    <xf numFmtId="164" fontId="4" fillId="0" borderId="0" xfId="4" applyNumberFormat="1">
      <alignment readingOrder="1"/>
    </xf>
    <xf numFmtId="44" fontId="4" fillId="0" borderId="0" xfId="2" applyNumberFormat="1" applyFont="1">
      <alignment readingOrder="1"/>
    </xf>
    <xf numFmtId="0" fontId="55" fillId="45" borderId="9" xfId="0" applyFont="1" applyFill="1" applyBorder="1" applyAlignment="1">
      <alignment horizontal="left" readingOrder="1"/>
    </xf>
    <xf numFmtId="0" fontId="55" fillId="45"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56" fillId="0" borderId="0" xfId="0" applyNumberFormat="1" applyFont="1">
      <alignment readingOrder="1"/>
    </xf>
    <xf numFmtId="0" fontId="55" fillId="46" borderId="9" xfId="0" applyFont="1" applyFill="1" applyBorder="1" applyAlignment="1">
      <alignment horizontal="left" wrapText="1" readingOrder="1"/>
    </xf>
    <xf numFmtId="0" fontId="55" fillId="46" borderId="8" xfId="0" applyFont="1" applyFill="1" applyBorder="1" applyAlignment="1">
      <alignment horizontal="center" wrapText="1" readingOrder="1"/>
    </xf>
    <xf numFmtId="0" fontId="55" fillId="45" borderId="10" xfId="0" applyFont="1" applyFill="1" applyBorder="1" applyAlignment="1">
      <alignment horizontal="center" wrapText="1"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0" fillId="0" borderId="38" xfId="0" applyBorder="1">
      <alignment readingOrder="1"/>
    </xf>
    <xf numFmtId="0" fontId="0" fillId="0" borderId="0" xfId="0" applyBorder="1">
      <alignment readingOrder="1"/>
    </xf>
    <xf numFmtId="0" fontId="0" fillId="0" borderId="39" xfId="0" applyBorder="1">
      <alignment readingOrder="1"/>
    </xf>
    <xf numFmtId="0" fontId="0" fillId="0" borderId="40" xfId="0" applyBorder="1">
      <alignment readingOrder="1"/>
    </xf>
    <xf numFmtId="0" fontId="0" fillId="0" borderId="41" xfId="0" applyBorder="1">
      <alignment readingOrder="1"/>
    </xf>
    <xf numFmtId="0" fontId="0" fillId="0" borderId="42" xfId="0" applyBorder="1">
      <alignment readingOrder="1"/>
    </xf>
    <xf numFmtId="0" fontId="13" fillId="47" borderId="1" xfId="0" applyFont="1" applyFill="1" applyBorder="1" applyAlignment="1">
      <alignment horizontal="centerContinuous" wrapText="1" readingOrder="1"/>
    </xf>
    <xf numFmtId="0" fontId="13" fillId="47" borderId="3" xfId="0" applyFont="1" applyFill="1" applyBorder="1" applyAlignment="1">
      <alignment horizontal="centerContinuous" wrapText="1" readingOrder="1"/>
    </xf>
    <xf numFmtId="164" fontId="13" fillId="47" borderId="1" xfId="0" applyNumberFormat="1" applyFont="1" applyFill="1" applyBorder="1" applyAlignment="1">
      <alignment horizontal="centerContinuous" wrapText="1" readingOrder="1"/>
    </xf>
    <xf numFmtId="164" fontId="13" fillId="47" borderId="2" xfId="0" applyNumberFormat="1" applyFont="1" applyFill="1" applyBorder="1" applyAlignment="1">
      <alignment horizontal="centerContinuous" wrapText="1" readingOrder="1"/>
    </xf>
    <xf numFmtId="164" fontId="13" fillId="47" borderId="3" xfId="0" applyNumberFormat="1" applyFont="1" applyFill="1" applyBorder="1" applyAlignment="1">
      <alignment horizontal="centerContinuous" wrapText="1" readingOrder="1"/>
    </xf>
    <xf numFmtId="164" fontId="13" fillId="47" borderId="10" xfId="0" applyNumberFormat="1" applyFont="1" applyFill="1" applyBorder="1" applyAlignment="1">
      <alignment horizontal="center" wrapText="1" readingOrder="1"/>
    </xf>
    <xf numFmtId="175" fontId="13" fillId="34" borderId="8"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76" fontId="14" fillId="0" borderId="0" xfId="0" applyNumberFormat="1" applyFont="1">
      <alignment readingOrder="1"/>
    </xf>
    <xf numFmtId="176" fontId="0" fillId="0" borderId="0" xfId="0" applyNumberFormat="1">
      <alignment readingOrder="1"/>
    </xf>
    <xf numFmtId="176" fontId="56" fillId="0" borderId="0" xfId="0" applyNumberFormat="1" applyFont="1">
      <alignment readingOrder="1"/>
    </xf>
    <xf numFmtId="0" fontId="0" fillId="48" borderId="0" xfId="0" applyFill="1">
      <alignment readingOrder="1"/>
    </xf>
    <xf numFmtId="9" fontId="0" fillId="48" borderId="0" xfId="0" applyNumberFormat="1" applyFill="1" applyAlignment="1">
      <alignment horizontal="center"/>
    </xf>
    <xf numFmtId="1" fontId="0" fillId="0" borderId="0" xfId="0" quotePrefix="1" applyNumberFormat="1" applyFill="1">
      <alignment readingOrder="1"/>
    </xf>
    <xf numFmtId="0" fontId="54" fillId="0" borderId="0" xfId="0" applyFont="1">
      <alignment readingOrder="1"/>
    </xf>
    <xf numFmtId="168" fontId="43" fillId="0" borderId="0" xfId="54" applyNumberFormat="1" applyFont="1" applyFill="1">
      <alignment readingOrder="1"/>
    </xf>
    <xf numFmtId="168" fontId="0" fillId="0" borderId="0" xfId="54" applyNumberFormat="1" applyFont="1">
      <alignment readingOrder="1"/>
    </xf>
    <xf numFmtId="168" fontId="0" fillId="0" borderId="0" xfId="54" applyNumberFormat="1" applyFont="1"/>
    <xf numFmtId="168" fontId="36" fillId="0" borderId="0" xfId="113" applyNumberFormat="1" applyFont="1"/>
    <xf numFmtId="9" fontId="0" fillId="0" borderId="0" xfId="188" applyFont="1"/>
    <xf numFmtId="0" fontId="42" fillId="0" borderId="0" xfId="0" applyFont="1"/>
    <xf numFmtId="168" fontId="42" fillId="0" borderId="0" xfId="0" applyNumberFormat="1" applyFont="1"/>
    <xf numFmtId="0" fontId="43" fillId="44" borderId="26" xfId="4" applyFont="1" applyFill="1" applyBorder="1" applyAlignment="1">
      <alignment wrapText="1" readingOrder="1"/>
    </xf>
    <xf numFmtId="0" fontId="57" fillId="0" borderId="0" xfId="0" applyFont="1" applyAlignment="1">
      <alignment horizontal="center" readingOrder="1"/>
    </xf>
    <xf numFmtId="9" fontId="0" fillId="41" borderId="0" xfId="188" applyFont="1" applyFill="1" applyAlignment="1">
      <alignment horizontal="center" vertical="center" readingOrder="1"/>
    </xf>
    <xf numFmtId="0" fontId="4" fillId="49" borderId="5" xfId="4" applyFont="1" applyFill="1" applyBorder="1" applyAlignment="1">
      <alignment wrapText="1" readingOrder="1"/>
    </xf>
    <xf numFmtId="0" fontId="0" fillId="50" borderId="5" xfId="0" applyFill="1" applyBorder="1"/>
    <xf numFmtId="164" fontId="0" fillId="50" borderId="5" xfId="0" applyNumberFormat="1" applyFill="1" applyBorder="1"/>
    <xf numFmtId="9" fontId="0" fillId="50" borderId="5" xfId="0" applyNumberFormat="1" applyFill="1" applyBorder="1"/>
    <xf numFmtId="174" fontId="0" fillId="0" borderId="0" xfId="0" applyNumberFormat="1">
      <alignment readingOrder="1"/>
    </xf>
    <xf numFmtId="174" fontId="0" fillId="0" borderId="0" xfId="1" applyNumberFormat="1" applyFont="1" applyFill="1">
      <alignment readingOrder="1"/>
    </xf>
    <xf numFmtId="174" fontId="0" fillId="2" borderId="0" xfId="1" applyNumberFormat="1" applyFont="1" applyFill="1">
      <alignment readingOrder="1"/>
    </xf>
    <xf numFmtId="174" fontId="0" fillId="2" borderId="0" xfId="0" applyNumberFormat="1" applyFill="1">
      <alignment readingOrder="1"/>
    </xf>
    <xf numFmtId="0" fontId="0" fillId="2" borderId="6" xfId="0" applyNumberFormat="1" applyFill="1" applyBorder="1" applyAlignment="1">
      <alignment horizontal="left" vertical="center" wrapText="1" readingOrder="1"/>
    </xf>
    <xf numFmtId="0" fontId="0" fillId="2" borderId="23" xfId="0" applyNumberFormat="1" applyFill="1" applyBorder="1" applyAlignment="1">
      <alignment horizontal="left" vertical="center" wrapText="1" readingOrder="1"/>
    </xf>
    <xf numFmtId="0" fontId="0" fillId="2" borderId="24" xfId="0" applyNumberFormat="1" applyFill="1" applyBorder="1" applyAlignment="1">
      <alignment horizontal="left" vertical="center" wrapText="1" readingOrder="1"/>
    </xf>
    <xf numFmtId="0" fontId="0" fillId="2" borderId="26"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27" xfId="0" applyNumberFormat="1" applyFill="1" applyBorder="1" applyAlignment="1">
      <alignment horizontal="left" vertical="center" wrapText="1" readingOrder="1"/>
    </xf>
    <xf numFmtId="0" fontId="0" fillId="2" borderId="28" xfId="0" applyNumberFormat="1" applyFill="1" applyBorder="1" applyAlignment="1">
      <alignment horizontal="left" vertical="center" wrapText="1" readingOrder="1"/>
    </xf>
    <xf numFmtId="0" fontId="0" fillId="2" borderId="29" xfId="0" applyNumberForma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168" fontId="0" fillId="10" borderId="0" xfId="54" applyNumberFormat="1" applyFont="1" applyFill="1" applyAlignment="1">
      <alignment horizontal="center" readingOrder="1"/>
    </xf>
    <xf numFmtId="9" fontId="6" fillId="0" borderId="5" xfId="3" applyNumberFormat="1" applyFont="1" applyBorder="1" applyAlignment="1">
      <alignment horizontal="left" vertical="center" wrapText="1" readingOrder="1"/>
    </xf>
    <xf numFmtId="0" fontId="6" fillId="0" borderId="5" xfId="3" applyFont="1" applyBorder="1" applyAlignment="1">
      <alignment horizontal="left" wrapText="1" readingOrder="1"/>
    </xf>
    <xf numFmtId="0" fontId="0" fillId="0" borderId="0" xfId="0" applyNumberFormat="1" applyFill="1" applyBorder="1" applyAlignment="1">
      <alignment horizontal="left" vertical="center" wrapText="1" readingOrder="1"/>
    </xf>
    <xf numFmtId="0" fontId="14" fillId="0" borderId="0" xfId="0" applyFont="1" applyFill="1" applyBorder="1">
      <alignment readingOrder="1"/>
    </xf>
    <xf numFmtId="0" fontId="0" fillId="0" borderId="0" xfId="0" applyFill="1" applyBorder="1"/>
    <xf numFmtId="0" fontId="0" fillId="0" borderId="0" xfId="0" applyFill="1" applyBorder="1" applyAlignment="1">
      <alignment vertical="center" wrapText="1" readingOrder="1"/>
    </xf>
    <xf numFmtId="49" fontId="0" fillId="0" borderId="0" xfId="0" quotePrefix="1" applyNumberFormat="1" applyFill="1" applyBorder="1">
      <alignment readingOrder="1"/>
    </xf>
    <xf numFmtId="0" fontId="0" fillId="0" borderId="0" xfId="0" applyNumberFormat="1" applyFill="1" applyBorder="1" applyAlignment="1">
      <alignment vertical="center" wrapText="1" readingOrder="1"/>
    </xf>
    <xf numFmtId="0" fontId="43" fillId="0" borderId="0" xfId="0" applyFont="1" applyFill="1" applyBorder="1">
      <alignment readingOrder="1"/>
    </xf>
    <xf numFmtId="1" fontId="0" fillId="0" borderId="0" xfId="0" quotePrefix="1" applyNumberFormat="1" applyFill="1" applyBorder="1">
      <alignment readingOrder="1"/>
    </xf>
    <xf numFmtId="0" fontId="0" fillId="0" borderId="0" xfId="0" quotePrefix="1" applyFill="1" applyBorder="1">
      <alignment readingOrder="1"/>
    </xf>
    <xf numFmtId="164" fontId="42" fillId="0" borderId="0" xfId="0" applyNumberFormat="1" applyFont="1" applyFill="1" applyBorder="1" applyAlignment="1">
      <alignment horizontal="center" readingOrder="1"/>
    </xf>
    <xf numFmtId="0" fontId="44" fillId="0" borderId="0" xfId="0" applyFont="1" applyFill="1" applyBorder="1"/>
    <xf numFmtId="168" fontId="1" fillId="0" borderId="0" xfId="1" applyNumberFormat="1" applyFont="1" applyFill="1" applyBorder="1">
      <alignment readingOrder="1"/>
    </xf>
    <xf numFmtId="9" fontId="0" fillId="0" borderId="0" xfId="0" applyNumberFormat="1" applyFill="1" applyBorder="1">
      <alignment readingOrder="1"/>
    </xf>
    <xf numFmtId="1" fontId="0" fillId="0" borderId="0" xfId="0" applyNumberFormat="1" applyFill="1" applyBorder="1">
      <alignment readingOrder="1"/>
    </xf>
    <xf numFmtId="168" fontId="0" fillId="0" borderId="0" xfId="1" applyNumberFormat="1" applyFont="1" applyFill="1" applyBorder="1">
      <alignment readingOrder="1"/>
    </xf>
    <xf numFmtId="168" fontId="1" fillId="0" borderId="0" xfId="1" applyNumberFormat="1" applyFont="1" applyFill="1" applyBorder="1" applyAlignment="1">
      <alignment horizontal="center" vertical="center" readingOrder="1"/>
    </xf>
    <xf numFmtId="168" fontId="0" fillId="0" borderId="0" xfId="0" applyNumberFormat="1" applyFill="1" applyBorder="1">
      <alignment readingOrder="1"/>
    </xf>
    <xf numFmtId="9" fontId="4" fillId="0" borderId="0" xfId="188" applyFont="1" applyFill="1" applyBorder="1">
      <alignment readingOrder="1"/>
    </xf>
    <xf numFmtId="9" fontId="0" fillId="0" borderId="0" xfId="188" applyFont="1" applyFill="1" applyBorder="1">
      <alignment readingOrder="1"/>
    </xf>
    <xf numFmtId="9" fontId="0" fillId="0" borderId="0" xfId="162" applyFont="1" applyFill="1" applyBorder="1" applyAlignment="1">
      <alignment horizontal="center" readingOrder="1"/>
    </xf>
    <xf numFmtId="0" fontId="4" fillId="0" borderId="0" xfId="4" applyFill="1" applyBorder="1">
      <alignment readingOrder="1"/>
    </xf>
    <xf numFmtId="9" fontId="0" fillId="0" borderId="0" xfId="0" applyNumberFormat="1" applyFill="1" applyBorder="1" applyAlignment="1">
      <alignment horizontal="center" readingOrder="1"/>
    </xf>
    <xf numFmtId="9" fontId="44" fillId="0" borderId="0" xfId="162" applyFont="1" applyFill="1" applyBorder="1"/>
    <xf numFmtId="9" fontId="4" fillId="0" borderId="0" xfId="162" applyFill="1" applyBorder="1" applyAlignment="1">
      <alignment horizontal="center" readingOrder="1"/>
    </xf>
    <xf numFmtId="1" fontId="0" fillId="0" borderId="0" xfId="0" applyNumberFormat="1" applyFill="1" applyBorder="1" applyAlignment="1">
      <alignment horizontal="center" readingOrder="1"/>
    </xf>
    <xf numFmtId="164" fontId="0" fillId="0" borderId="0" xfId="0" applyNumberFormat="1" applyFill="1" applyBorder="1" applyAlignment="1">
      <alignment horizontal="center" readingOrder="1"/>
    </xf>
    <xf numFmtId="2" fontId="0" fillId="0" borderId="0" xfId="0" applyNumberFormat="1" applyFill="1" applyBorder="1">
      <alignment readingOrder="1"/>
    </xf>
    <xf numFmtId="164" fontId="0" fillId="0" borderId="0" xfId="0" applyNumberFormat="1" applyFill="1" applyBorder="1">
      <alignment readingOrder="1"/>
    </xf>
    <xf numFmtId="0" fontId="0" fillId="0" borderId="0" xfId="0" applyFill="1" applyBorder="1" applyAlignment="1">
      <alignment horizontal="center" readingOrder="1"/>
    </xf>
    <xf numFmtId="171" fontId="0" fillId="0" borderId="0" xfId="0" applyNumberFormat="1" applyFill="1" applyBorder="1">
      <alignment readingOrder="1"/>
    </xf>
    <xf numFmtId="172" fontId="0" fillId="0" borderId="0" xfId="0" applyNumberFormat="1" applyFill="1" applyBorder="1">
      <alignment readingOrder="1"/>
    </xf>
    <xf numFmtId="173" fontId="0" fillId="0" borderId="0" xfId="0" applyNumberFormat="1" applyFill="1" applyBorder="1">
      <alignment readingOrder="1"/>
    </xf>
    <xf numFmtId="164" fontId="44" fillId="0" borderId="0" xfId="0" applyNumberFormat="1" applyFont="1" applyFill="1" applyBorder="1"/>
    <xf numFmtId="174" fontId="4" fillId="0" borderId="0" xfId="1" applyNumberFormat="1" applyFont="1" applyFill="1" applyBorder="1" applyAlignment="1">
      <alignment horizontal="center" readingOrder="1"/>
    </xf>
  </cellXfs>
  <cellStyles count="190">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xfId="189" builtinId="8"/>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MTDUCT" xfId="6"/>
    <cellStyle name="Normal_PC-LPDPackage-6P-D14" xfId="3"/>
    <cellStyle name="Normal_PC-PackRTOptimize-D1-6p-D2" xfId="7"/>
    <cellStyle name="Normal_ProCostFinAssumptions_Sector" xfId="8"/>
    <cellStyle name="Note 2" xfId="158"/>
    <cellStyle name="Note 2 2" xfId="159"/>
    <cellStyle name="Output 2" xfId="160"/>
    <cellStyle name="Output 2 2" xfId="161"/>
    <cellStyle name="Percent" xfId="188"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xdr:colOff>
      <xdr:row>32</xdr:row>
      <xdr:rowOff>47625</xdr:rowOff>
    </xdr:from>
    <xdr:to>
      <xdr:col>12</xdr:col>
      <xdr:colOff>247650</xdr:colOff>
      <xdr:row>38</xdr:row>
      <xdr:rowOff>0</xdr:rowOff>
    </xdr:to>
    <xdr:sp macro="" textlink="">
      <xdr:nvSpPr>
        <xdr:cNvPr id="2" name="TextBox 1"/>
        <xdr:cNvSpPr txBox="1"/>
      </xdr:nvSpPr>
      <xdr:spPr>
        <a:xfrm>
          <a:off x="4381500" y="5638800"/>
          <a:ext cx="38766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Stairwells account for about 2% of multistory commercial building floorspace, with an average of one light fixture for each 58 sq.ft. of stairwell, according to the International Facility Management Association. It is trafficked 3-5% of the average day.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2</xdr:row>
      <xdr:rowOff>142875</xdr:rowOff>
    </xdr:from>
    <xdr:to>
      <xdr:col>16</xdr:col>
      <xdr:colOff>28575</xdr:colOff>
      <xdr:row>13</xdr:row>
      <xdr:rowOff>38100</xdr:rowOff>
    </xdr:to>
    <xdr:sp macro="" textlink="">
      <xdr:nvSpPr>
        <xdr:cNvPr id="2" name="TextBox 1"/>
        <xdr:cNvSpPr txBox="1"/>
      </xdr:nvSpPr>
      <xdr:spPr>
        <a:xfrm>
          <a:off x="9486900" y="466725"/>
          <a:ext cx="54864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Retrofit</a:t>
          </a:r>
          <a:r>
            <a:rPr lang="en-US" sz="1100" baseline="0"/>
            <a:t> or NR Analysis</a:t>
          </a:r>
        </a:p>
        <a:p>
          <a:r>
            <a:rPr lang="en-US" sz="1100" baseline="0"/>
            <a:t>Unclear whether IECC requires control.  May be exempt under 'egress'.  May not.</a:t>
          </a:r>
        </a:p>
        <a:p>
          <a:r>
            <a:rPr lang="en-US" sz="1100" baseline="0"/>
            <a:t>Plenty of retrofit  or NR potential remains</a:t>
          </a:r>
        </a:p>
        <a:p>
          <a:r>
            <a:rPr lang="en-US" sz="1100" baseline="0"/>
            <a:t>Lamp/ballast change @ ballast life of 50K hours is about 6 years NR cycle</a:t>
          </a:r>
        </a:p>
        <a:p>
          <a:endParaRPr lang="en-US" sz="1100"/>
        </a:p>
        <a:p>
          <a:r>
            <a:rPr lang="en-US" sz="1100"/>
            <a:t>Fi</a:t>
          </a:r>
          <a:r>
            <a:rPr lang="en-US" sz="1100" baseline="0"/>
            <a:t> x</a:t>
          </a:r>
          <a:r>
            <a:rPr lang="en-US" sz="1100"/>
            <a:t>ture cost typically about $200 - 300.  Conversion kits available</a:t>
          </a:r>
          <a:r>
            <a:rPr lang="en-US" sz="1100" baseline="0"/>
            <a:t> too.</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ist\AppData\Local\Microsoft\Windows\Temporary%20Internet%20Files\Content.Outlook\NUHRY8QS\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rist\AppData\Local\Microsoft\Windows\Temporary%20Internet%20Files\Content.Outlook\NUHRY8QS\Com-ExteriorLighting-7P_V11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LightingInterior-7P_v35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Com_Master_7P"/>
    </sheetNames>
    <definedNames>
      <definedName name="ACHIEV" refersTo="='ACHIEV'!$B$19:$Y$119"/>
      <definedName name="APPLIC" refersTo="='APPLIC'!$B$12:$X$112"/>
      <definedName name="BLDGTYPE" refersTo="='APPLIC'!$B$11:$U$11"/>
      <definedName name="POST2013" refersTo="='CHAR'!$B$17:$U$55"/>
      <definedName name="TURN" refersTo="='TURN'!$B$12:$U$95"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Computer Servers and IT</v>
          </cell>
          <cell r="C15" t="str">
            <v>Retro</v>
          </cell>
          <cell r="D15" t="str">
            <v>Computer Servers and IT-Retro</v>
          </cell>
          <cell r="E15" t="str">
            <v>Count</v>
          </cell>
          <cell r="F15" t="str">
            <v>Consolidation &amp; virtualization &amp; upgrade of servers in embedded server rooms in buildings</v>
          </cell>
          <cell r="G15">
            <v>1</v>
          </cell>
          <cell r="H15" t="str">
            <v>Computer Servers and IT</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Commercial Computer Monitor</v>
          </cell>
          <cell r="C18" t="str">
            <v>NR</v>
          </cell>
          <cell r="D18" t="str">
            <v>Commercial Computer 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Commercial Computer Desktop</v>
          </cell>
          <cell r="C19" t="str">
            <v>NR</v>
          </cell>
          <cell r="D19" t="str">
            <v>Commercial Computer 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Package Roof Top Optimization and Repair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Package Roof Top Optimization and Repair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Package Roof Top Optimization and Repair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Commercial Computer Laptop</v>
          </cell>
          <cell r="C45" t="str">
            <v>NR</v>
          </cell>
          <cell r="D45" t="str">
            <v>Commercial Computer Laptop-NR</v>
          </cell>
          <cell r="E45" t="str">
            <v>Count</v>
          </cell>
          <cell r="F45" t="str">
            <v>Commercial Computer Laptop</v>
          </cell>
          <cell r="G45">
            <v>1</v>
          </cell>
          <cell r="H45" t="str">
            <v>ENERGY STAR Laptop</v>
          </cell>
          <cell r="I45" t="str">
            <v>All</v>
          </cell>
          <cell r="L45" t="str">
            <v>Std Laptop</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Whole Bldg/Meter Level System Improvements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Whole Bldg/Meter Level System Improvements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Whole Bldg/Meter Level System Improvements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row>
        <row r="72">
          <cell r="B72" t="str">
            <v>Luminaire Level Lighting Controls</v>
          </cell>
          <cell r="C72" t="str">
            <v>Retro</v>
          </cell>
          <cell r="D72" t="str">
            <v>Luminaire Level Lighting Controls-Retro</v>
          </cell>
          <cell r="E72" t="str">
            <v>kWh per KSF BT</v>
          </cell>
          <cell r="F72" t="str">
            <v>Luminaire Level Lighting Controls</v>
          </cell>
          <cell r="G72">
            <v>1</v>
          </cell>
          <cell r="H72" t="str">
            <v>Luminaire Level Lighting Controls</v>
          </cell>
          <cell r="I72" t="str">
            <v>All</v>
          </cell>
          <cell r="L72" t="str">
            <v>CBSA 2014</v>
          </cell>
          <cell r="Q72" t="str">
            <v>x</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Switched Reluctance/Permanent Magnet Motors</v>
          </cell>
          <cell r="G76">
            <v>1</v>
          </cell>
          <cell r="H76" t="str">
            <v>Switched Reluctance/Permanent Magnet Motors</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Retro</v>
          </cell>
          <cell r="D85" t="str">
            <v>Water Cooler Controls-Retro</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HPLowPowerGSFL</v>
          </cell>
          <cell r="C94" t="str">
            <v>NR</v>
          </cell>
          <cell r="D94" t="str">
            <v>HPLowPowerGSFL-NR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Computer Technologies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row r="118">
          <cell r="B118" t="str">
            <v>Pool System Improvements</v>
          </cell>
          <cell r="C118" t="str">
            <v>Electric Combination Ovens</v>
          </cell>
        </row>
        <row r="119">
          <cell r="B119" t="str">
            <v>Process Loads System Controls</v>
          </cell>
          <cell r="C119" t="str">
            <v>Electric Commercial Steam Cookers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J11" t="str">
            <v>Comparable Estimate for 6th Plan</v>
          </cell>
          <cell r="K11" t="str">
            <v>Comparable Estimate for 6th Plan (Pasted Values)</v>
          </cell>
          <cell r="L11" t="str">
            <v>Run on Final Plan Elec &amp; Gas Price with No Carbon</v>
          </cell>
          <cell r="M11" t="str">
            <v>Develop Monthy</v>
          </cell>
          <cell r="N11" t="str">
            <v>Status</v>
          </cell>
        </row>
        <row r="12">
          <cell r="B12" t="str">
            <v>Compressed Air-Retro</v>
          </cell>
          <cell r="C12" t="str">
            <v>COM-CompressedAir-7P_V1.xlsm</v>
          </cell>
          <cell r="F12" t="str">
            <v>Compressed Air Controls</v>
          </cell>
          <cell r="H12">
            <v>3.1677521686442249</v>
          </cell>
          <cell r="J12" t="str">
            <v/>
          </cell>
          <cell r="K12" t="str">
            <v/>
          </cell>
        </row>
        <row r="13">
          <cell r="B13" t="str">
            <v>Compressed Air-NR</v>
          </cell>
          <cell r="C13" t="str">
            <v>COM-CompressedAir-7P_V1.xlsm</v>
          </cell>
          <cell r="F13" t="str">
            <v>Compressed Air Improvements</v>
          </cell>
          <cell r="H13">
            <v>0.16669335954652231</v>
          </cell>
          <cell r="J13" t="str">
            <v/>
          </cell>
          <cell r="K13" t="str">
            <v/>
          </cell>
        </row>
        <row r="14">
          <cell r="B14" t="str">
            <v>Network PC Power Management-Retro</v>
          </cell>
          <cell r="C14" t="str">
            <v>dropped for 7p</v>
          </cell>
          <cell r="F14" t="str">
            <v>Network PC Power Management</v>
          </cell>
          <cell r="J14">
            <v>72.717466539008427</v>
          </cell>
          <cell r="K14">
            <v>72.717466539008427</v>
          </cell>
        </row>
        <row r="15">
          <cell r="B15" t="str">
            <v>Computer Servers and IT-Retro</v>
          </cell>
          <cell r="C15" t="str">
            <v>See data centers</v>
          </cell>
          <cell r="F15" t="str">
            <v>Computer Servers and IT</v>
          </cell>
          <cell r="H15">
            <v>0</v>
          </cell>
          <cell r="J15">
            <v>129.97956115621164</v>
          </cell>
          <cell r="K15">
            <v>129.97956115621164</v>
          </cell>
        </row>
        <row r="16">
          <cell r="B16" t="str">
            <v>Smart Plug Power Strips-Retro</v>
          </cell>
          <cell r="C16" t="str">
            <v>COM-Powerstrips-7P_v1.xlsm</v>
          </cell>
          <cell r="F16" t="str">
            <v>Smart Plug Power Strips</v>
          </cell>
          <cell r="H16">
            <v>26.968197160333325</v>
          </cell>
          <cell r="J16" t="str">
            <v/>
          </cell>
          <cell r="K16" t="str">
            <v/>
          </cell>
        </row>
        <row r="17">
          <cell r="B17" t="str">
            <v>Data Centers-NR</v>
          </cell>
          <cell r="C17" t="str">
            <v>Com-DataCenters-7P_V4.xlsx</v>
          </cell>
          <cell r="F17" t="str">
            <v>Data Centers</v>
          </cell>
          <cell r="G17">
            <v>42057</v>
          </cell>
          <cell r="H17">
            <v>261.31837015129264</v>
          </cell>
          <cell r="J17" t="str">
            <v/>
          </cell>
          <cell r="K17" t="str">
            <v/>
          </cell>
        </row>
        <row r="18">
          <cell r="B18" t="str">
            <v>Commercial Computer Monitor-NR</v>
          </cell>
          <cell r="C18" t="str">
            <v>COM-Computers-7P_V1.xlsx</v>
          </cell>
          <cell r="F18" t="str">
            <v>ENERGY STAR Monitor</v>
          </cell>
          <cell r="J18" t="str">
            <v/>
          </cell>
          <cell r="K18" t="str">
            <v/>
          </cell>
        </row>
        <row r="19">
          <cell r="B19" t="str">
            <v>Commercial Computer Desktop-NR</v>
          </cell>
          <cell r="C19" t="str">
            <v>COM-Computers-7P_V1.xlsx</v>
          </cell>
          <cell r="F19" t="str">
            <v>ENERGY STAR Desktop</v>
          </cell>
          <cell r="J19" t="str">
            <v/>
          </cell>
          <cell r="K19" t="str">
            <v/>
          </cell>
        </row>
        <row r="20">
          <cell r="B20" t="str">
            <v>Pre-Rinse Spray Valve-Retro</v>
          </cell>
          <cell r="C20" t="str">
            <v>COM-PreRinseSpray-7P_V2.xlsm</v>
          </cell>
          <cell r="F20" t="str">
            <v>Pre-Rinse Spray Valve</v>
          </cell>
          <cell r="H20">
            <v>1.1574056819630696</v>
          </cell>
          <cell r="J20">
            <v>1.8020364840570837</v>
          </cell>
          <cell r="K20">
            <v>1.8020364840570837</v>
          </cell>
        </row>
        <row r="21">
          <cell r="B21" t="str">
            <v>Cooking Equipment-NR</v>
          </cell>
          <cell r="C21" t="str">
            <v>COM-Cooking-7P_V2.xlsm</v>
          </cell>
          <cell r="F21" t="str">
            <v>Cooking Equipment</v>
          </cell>
          <cell r="H21">
            <v>79.084991838391971</v>
          </cell>
          <cell r="J21">
            <v>31.83672767383753</v>
          </cell>
          <cell r="K21">
            <v>31.83672767383753</v>
          </cell>
        </row>
        <row r="22">
          <cell r="B22" t="str">
            <v>Premium HVAC Equipment-New</v>
          </cell>
          <cell r="C22" t="str">
            <v>dropped for 7p Stds</v>
          </cell>
          <cell r="F22" t="str">
            <v>Premium HVAC Equipment</v>
          </cell>
          <cell r="H22">
            <v>0</v>
          </cell>
          <cell r="J22">
            <v>7.3598915362035227</v>
          </cell>
          <cell r="K22">
            <v>7.3598915362035227</v>
          </cell>
        </row>
        <row r="23">
          <cell r="B23" t="str">
            <v>Premium HVAC Equipment-NR</v>
          </cell>
          <cell r="C23" t="str">
            <v>dropped for 7p Stds</v>
          </cell>
          <cell r="F23" t="str">
            <v>Premium HVAC Equipment</v>
          </cell>
          <cell r="H23">
            <v>0</v>
          </cell>
          <cell r="J23">
            <v>28.437885955279242</v>
          </cell>
          <cell r="K23">
            <v>28.437885955279242</v>
          </cell>
        </row>
        <row r="24">
          <cell r="B24" t="str">
            <v>Glass-New</v>
          </cell>
          <cell r="C24" t="str">
            <v>dropped for 7p - codes</v>
          </cell>
          <cell r="F24" t="str">
            <v>Windows</v>
          </cell>
          <cell r="J24">
            <v>3.1359227208655991</v>
          </cell>
          <cell r="K24">
            <v>3.1359227208655991</v>
          </cell>
        </row>
        <row r="25">
          <cell r="B25" t="str">
            <v>Glass-NR</v>
          </cell>
          <cell r="C25" t="str">
            <v>dropped for 7p - codes</v>
          </cell>
          <cell r="F25" t="str">
            <v>Windows</v>
          </cell>
          <cell r="J25">
            <v>7.2056124298919988</v>
          </cell>
          <cell r="K25">
            <v>7.2056124298919988</v>
          </cell>
        </row>
        <row r="26">
          <cell r="B26" t="str">
            <v>Glass-Retro</v>
          </cell>
          <cell r="C26" t="str">
            <v>see secondary glazing</v>
          </cell>
          <cell r="F26" t="str">
            <v>Windows</v>
          </cell>
          <cell r="J26">
            <v>20.889312946804694</v>
          </cell>
          <cell r="K26">
            <v>20.889312946804694</v>
          </cell>
        </row>
        <row r="27">
          <cell r="B27" t="str">
            <v>Advanced Rooftop Controller-New</v>
          </cell>
          <cell r="C27" t="str">
            <v>Com-RooftopController-7P_V2.xlsm</v>
          </cell>
          <cell r="F27" t="str">
            <v>Package Roof Top Optimization and Repair</v>
          </cell>
          <cell r="J27" t="str">
            <v/>
          </cell>
          <cell r="K27" t="str">
            <v/>
          </cell>
        </row>
        <row r="28">
          <cell r="B28" t="str">
            <v>Advanced Rooftop Controller-NR</v>
          </cell>
          <cell r="C28" t="str">
            <v>Com-RooftopController-7P_V2.xlsm</v>
          </cell>
          <cell r="F28" t="str">
            <v>Package Roof Top Optimization and Repair</v>
          </cell>
          <cell r="J28" t="str">
            <v/>
          </cell>
          <cell r="K28" t="str">
            <v/>
          </cell>
        </row>
        <row r="29">
          <cell r="B29" t="str">
            <v>Advanced Rooftop Controller-Retro</v>
          </cell>
          <cell r="C29" t="str">
            <v>Com-RooftopController-7P_V2.xlsm</v>
          </cell>
          <cell r="F29" t="str">
            <v>Package Roof Top Optimization and Repair</v>
          </cell>
          <cell r="H29">
            <v>143.47227979806988</v>
          </cell>
          <cell r="J29" t="str">
            <v/>
          </cell>
          <cell r="K29" t="str">
            <v/>
          </cell>
        </row>
        <row r="30">
          <cell r="B30" t="str">
            <v>Variable Speed Chiller-New</v>
          </cell>
          <cell r="F30" t="str">
            <v>Variable Speed Chiller</v>
          </cell>
          <cell r="J30">
            <v>1.1125921894779771</v>
          </cell>
          <cell r="K30">
            <v>1.1125921894779771</v>
          </cell>
        </row>
        <row r="31">
          <cell r="B31" t="str">
            <v>Variable Speed Chiller-NR</v>
          </cell>
          <cell r="F31" t="str">
            <v>Variable Speed Chiller</v>
          </cell>
          <cell r="J31">
            <v>12.287439737441444</v>
          </cell>
          <cell r="K31">
            <v>12.287439737441444</v>
          </cell>
        </row>
        <row r="32">
          <cell r="B32" t="str">
            <v>Commercial EM-New</v>
          </cell>
          <cell r="C32" t="str">
            <v>COM-EM-Retro-7P_V2.xlsm</v>
          </cell>
          <cell r="F32" t="str">
            <v>Commercial Energy Management For Complex systems</v>
          </cell>
          <cell r="H32">
            <v>21.028113824357458</v>
          </cell>
          <cell r="J32">
            <v>9.3003260024451517</v>
          </cell>
          <cell r="K32">
            <v>9.3003260024451517</v>
          </cell>
        </row>
        <row r="33">
          <cell r="B33" t="str">
            <v>Commercial EM-NR</v>
          </cell>
          <cell r="C33" t="str">
            <v>COM-EM-Retro-7P_V2.xlsm</v>
          </cell>
          <cell r="F33" t="str">
            <v>Commercial Energy Management For Complex systems</v>
          </cell>
          <cell r="J33">
            <v>0</v>
          </cell>
          <cell r="K33">
            <v>0</v>
          </cell>
        </row>
        <row r="34">
          <cell r="B34" t="str">
            <v>Commercial EM-Retro</v>
          </cell>
          <cell r="C34" t="str">
            <v>COM-EM-Retro-7P_V2.xlsm</v>
          </cell>
          <cell r="F34" t="str">
            <v>Commercial Energy Management For Complex systems</v>
          </cell>
          <cell r="H34">
            <v>62.019138792489116</v>
          </cell>
          <cell r="J34">
            <v>120.33075078506094</v>
          </cell>
          <cell r="K34">
            <v>120.33075078506094</v>
          </cell>
        </row>
        <row r="35">
          <cell r="B35" t="str">
            <v>Evaporative Assist Cooling-New</v>
          </cell>
          <cell r="C35" t="str">
            <v>dropped for 7p - no data</v>
          </cell>
          <cell r="F35" t="str">
            <v>Evaporative Assist Cooling</v>
          </cell>
          <cell r="J35">
            <v>0</v>
          </cell>
          <cell r="K35">
            <v>0</v>
          </cell>
        </row>
        <row r="36">
          <cell r="B36" t="str">
            <v>Evaporative Assist Cooling-NR</v>
          </cell>
          <cell r="C36" t="str">
            <v>dropped for 7p - no data</v>
          </cell>
          <cell r="F36" t="str">
            <v>Evaporative Assist Cooling</v>
          </cell>
          <cell r="J36">
            <v>0</v>
          </cell>
          <cell r="K36">
            <v>0</v>
          </cell>
        </row>
        <row r="37">
          <cell r="B37" t="str">
            <v>Low Pressure Distribution Complex HVAC-New</v>
          </cell>
          <cell r="F37" t="str">
            <v>Low Pressure Distribution Complex HVAC</v>
          </cell>
          <cell r="J37">
            <v>5.9129303419382238</v>
          </cell>
          <cell r="K37">
            <v>5.9129303419382238</v>
          </cell>
        </row>
        <row r="38">
          <cell r="B38" t="str">
            <v>Demand Control Ventilation-New</v>
          </cell>
          <cell r="F38" t="str">
            <v>Demand Control Ventilation</v>
          </cell>
          <cell r="J38">
            <v>3.7806867212698152</v>
          </cell>
          <cell r="K38">
            <v>3.7806867212698152</v>
          </cell>
        </row>
        <row r="39">
          <cell r="B39" t="str">
            <v>Demand Control Ventilation-NR</v>
          </cell>
          <cell r="F39" t="str">
            <v>Demand Control Ventilation</v>
          </cell>
          <cell r="J39">
            <v>3.1208141189685712</v>
          </cell>
          <cell r="K39">
            <v>3.1208141189685712</v>
          </cell>
        </row>
        <row r="40">
          <cell r="B40" t="str">
            <v>Demand Control Ventilation-Retro</v>
          </cell>
          <cell r="F40" t="str">
            <v>Demand Control Ventilation</v>
          </cell>
          <cell r="J40">
            <v>18.586994736156402</v>
          </cell>
          <cell r="K40">
            <v>18.586994736156402</v>
          </cell>
        </row>
        <row r="41">
          <cell r="B41" t="str">
            <v>Premium Fume Hood-NR</v>
          </cell>
          <cell r="C41" t="str">
            <v>COM-FumeHood-7P_V1.xlsm</v>
          </cell>
          <cell r="F41" t="str">
            <v>Premium Fume Hood</v>
          </cell>
          <cell r="H41">
            <v>6.0168884822368618</v>
          </cell>
          <cell r="J41" t="str">
            <v/>
          </cell>
          <cell r="K41">
            <v>19.625784442962761</v>
          </cell>
        </row>
        <row r="42">
          <cell r="B42" t="str">
            <v>DCV Restaurant Hood-Retro</v>
          </cell>
          <cell r="F42" t="str">
            <v>DCV Restaurant Hood</v>
          </cell>
          <cell r="J42">
            <v>5.2084283011879595</v>
          </cell>
          <cell r="K42">
            <v>5.2084283011879595</v>
          </cell>
        </row>
        <row r="43">
          <cell r="B43" t="str">
            <v>DCV Parking Garage-Retro</v>
          </cell>
          <cell r="C43" t="str">
            <v>COM-DCV-Garage-7P_V1.xlsm</v>
          </cell>
          <cell r="F43" t="str">
            <v>DCV Parking Garage</v>
          </cell>
          <cell r="H43">
            <v>10.437898816922827</v>
          </cell>
          <cell r="J43">
            <v>0</v>
          </cell>
          <cell r="K43">
            <v>0</v>
          </cell>
        </row>
        <row r="44">
          <cell r="B44" t="str">
            <v>Weatherization - School-Retro</v>
          </cell>
          <cell r="F44" t="str">
            <v>Weatherization - School</v>
          </cell>
          <cell r="J44" t="str">
            <v/>
          </cell>
          <cell r="K44" t="str">
            <v/>
          </cell>
        </row>
        <row r="45">
          <cell r="B45" t="str">
            <v>Commercial Computer Laptop-NR</v>
          </cell>
          <cell r="C45" t="str">
            <v>COM-Computers-7P_V1.xlsx</v>
          </cell>
          <cell r="F45" t="str">
            <v>ENERGY STAR Laptop</v>
          </cell>
          <cell r="J45" t="str">
            <v/>
          </cell>
          <cell r="K45" t="str">
            <v/>
          </cell>
        </row>
        <row r="46">
          <cell r="B46" t="str">
            <v>AC Heat Recovery for Water Heating-NR</v>
          </cell>
          <cell r="C46" t="str">
            <v>dropped for 7p</v>
          </cell>
          <cell r="F46" t="str">
            <v>AC Heat Recovery for Water Heating</v>
          </cell>
          <cell r="J46" t="str">
            <v/>
          </cell>
          <cell r="K46" t="str">
            <v/>
          </cell>
        </row>
        <row r="47">
          <cell r="B47" t="str">
            <v>Room Occupancy Sensors in Lodging-Retro</v>
          </cell>
          <cell r="C47" t="str">
            <v>dropped for 7p</v>
          </cell>
          <cell r="F47" t="str">
            <v>Room Occupancy Sensors in Lodging</v>
          </cell>
          <cell r="J47" t="str">
            <v/>
          </cell>
          <cell r="K47" t="str">
            <v/>
          </cell>
        </row>
        <row r="48">
          <cell r="B48" t="str">
            <v>Chiller - chilled water retrofit-Retro</v>
          </cell>
          <cell r="F48" t="str">
            <v>Chiller - chilled water retrofit</v>
          </cell>
          <cell r="J48" t="str">
            <v/>
          </cell>
          <cell r="K48" t="str">
            <v/>
          </cell>
        </row>
        <row r="49">
          <cell r="B49" t="str">
            <v>Chiller - equip retrofits-Retro</v>
          </cell>
          <cell r="F49" t="str">
            <v>Chiller - equip retrofits</v>
          </cell>
          <cell r="J49" t="str">
            <v/>
          </cell>
          <cell r="K49" t="str">
            <v/>
          </cell>
        </row>
        <row r="50">
          <cell r="B50" t="str">
            <v>Pool Blankets-Retro</v>
          </cell>
          <cell r="F50" t="str">
            <v>Pool Blankets</v>
          </cell>
          <cell r="J50" t="str">
            <v/>
          </cell>
          <cell r="K50" t="str">
            <v/>
          </cell>
        </row>
        <row r="51">
          <cell r="B51" t="str">
            <v>Web-Enabled Thermostats-Retro</v>
          </cell>
          <cell r="F51" t="str">
            <v>Web-Enabled Thermostats</v>
          </cell>
          <cell r="J51" t="str">
            <v/>
          </cell>
          <cell r="K51" t="str">
            <v/>
          </cell>
        </row>
        <row r="52">
          <cell r="B52" t="str">
            <v>Garage CO2 ventilation-Retro</v>
          </cell>
          <cell r="C52" t="str">
            <v>see com-dcv-garage</v>
          </cell>
          <cell r="F52" t="str">
            <v>Garage CO2 ventilation</v>
          </cell>
          <cell r="J52" t="str">
            <v/>
          </cell>
          <cell r="K52" t="str">
            <v/>
          </cell>
        </row>
        <row r="53">
          <cell r="B53" t="str">
            <v>Circ Pump ECM and drive-Retro</v>
          </cell>
          <cell r="F53" t="str">
            <v>Circ Pump ECM and drive</v>
          </cell>
          <cell r="J53" t="str">
            <v/>
          </cell>
          <cell r="K53" t="str">
            <v/>
          </cell>
        </row>
        <row r="54">
          <cell r="B54" t="str">
            <v>VRF-New</v>
          </cell>
          <cell r="C54" t="str">
            <v>COM-VRF-7P_V2.xlsm</v>
          </cell>
          <cell r="F54" t="str">
            <v>Variable Refrigerant Flow</v>
          </cell>
          <cell r="H54">
            <v>79.517887817049939</v>
          </cell>
          <cell r="J54" t="str">
            <v/>
          </cell>
          <cell r="K54" t="str">
            <v/>
          </cell>
        </row>
        <row r="55">
          <cell r="B55" t="str">
            <v>VRF-Retro</v>
          </cell>
          <cell r="C55" t="str">
            <v>COM-VRF-7P_V2.xlsm</v>
          </cell>
          <cell r="F55" t="str">
            <v>Variable Refrigerant Flow</v>
          </cell>
          <cell r="H55">
            <v>43.412711094411051</v>
          </cell>
          <cell r="J55" t="str">
            <v/>
          </cell>
          <cell r="K55" t="str">
            <v/>
          </cell>
        </row>
        <row r="56">
          <cell r="B56" t="str">
            <v>Evaporator Roof Top HVAC-Retro</v>
          </cell>
          <cell r="C56" t="str">
            <v>dropped for 7p</v>
          </cell>
          <cell r="F56" t="str">
            <v>Evaporator Roof Top HVAC</v>
          </cell>
          <cell r="J56" t="str">
            <v/>
          </cell>
          <cell r="K56" t="str">
            <v/>
          </cell>
        </row>
        <row r="57">
          <cell r="B57" t="str">
            <v>Secondary Glazing Systems-Retro</v>
          </cell>
          <cell r="F57" t="str">
            <v>Secondary Glazing Systems</v>
          </cell>
          <cell r="J57" t="str">
            <v/>
          </cell>
          <cell r="K57" t="str">
            <v/>
          </cell>
        </row>
        <row r="58">
          <cell r="B58" t="str">
            <v>LPD Package-New</v>
          </cell>
          <cell r="C58" t="str">
            <v>Com-LightingInterior-7P_v35.xlsx</v>
          </cell>
          <cell r="F58" t="str">
            <v>Lighting Power Density</v>
          </cell>
          <cell r="G58">
            <v>42056</v>
          </cell>
          <cell r="H58">
            <v>74.253045301426567</v>
          </cell>
          <cell r="J58">
            <v>43.425816906114818</v>
          </cell>
          <cell r="K58">
            <v>43.425816906114818</v>
          </cell>
        </row>
        <row r="59">
          <cell r="B59" t="str">
            <v>LPD Package-NR</v>
          </cell>
          <cell r="C59" t="str">
            <v>Com-LightingInterior-7P_v35.xlsx</v>
          </cell>
          <cell r="F59" t="str">
            <v>Lighting Power Density</v>
          </cell>
          <cell r="G59">
            <v>42056</v>
          </cell>
          <cell r="H59">
            <v>253.90583540999577</v>
          </cell>
          <cell r="J59">
            <v>288.64083212829757</v>
          </cell>
          <cell r="K59">
            <v>288.64083212829757</v>
          </cell>
        </row>
        <row r="60">
          <cell r="B60" t="str">
            <v>LPD Package-Retro</v>
          </cell>
          <cell r="C60" t="str">
            <v>Com-LightingInterior-7P_v35.xlsx</v>
          </cell>
          <cell r="F60" t="str">
            <v>Lighting Power Density</v>
          </cell>
          <cell r="G60">
            <v>42056</v>
          </cell>
          <cell r="H60">
            <v>112.097923819629</v>
          </cell>
          <cell r="J60">
            <v>32.215584324387343</v>
          </cell>
          <cell r="K60">
            <v>32.215584324387343</v>
          </cell>
        </row>
        <row r="61">
          <cell r="B61" t="str">
            <v>Top Daylighting-New</v>
          </cell>
          <cell r="C61" t="str">
            <v>dropped for 7p - codes</v>
          </cell>
          <cell r="F61" t="str">
            <v>Daylighting with Skylights</v>
          </cell>
          <cell r="J61">
            <v>17.425003592262602</v>
          </cell>
          <cell r="K61">
            <v>17.425003592262602</v>
          </cell>
        </row>
        <row r="62">
          <cell r="B62" t="str">
            <v>Perimeter Daylighting Controls Advanced-New</v>
          </cell>
          <cell r="C62" t="str">
            <v>dropped for 7p - codes</v>
          </cell>
          <cell r="F62" t="str">
            <v>Daylighting with Windows</v>
          </cell>
          <cell r="J62">
            <v>3.1006916194307825</v>
          </cell>
          <cell r="K62">
            <v>3.1006916194307825</v>
          </cell>
        </row>
        <row r="63">
          <cell r="B63" t="str">
            <v>Perimeter Daylighting Controls Advanced-NR</v>
          </cell>
          <cell r="F63" t="str">
            <v>Daylighting with Windows</v>
          </cell>
          <cell r="J63">
            <v>11.866846651298719</v>
          </cell>
          <cell r="K63">
            <v>11.866846651298719</v>
          </cell>
        </row>
        <row r="64">
          <cell r="B64" t="str">
            <v>Lighting Controls Interior-New</v>
          </cell>
          <cell r="C64" t="str">
            <v>Com-InteriorLightingControls-7P_V4.xlsx</v>
          </cell>
          <cell r="F64" t="str">
            <v>Lighting Controls Interior</v>
          </cell>
          <cell r="G64">
            <v>42056</v>
          </cell>
          <cell r="H64">
            <v>11.300803980987574</v>
          </cell>
          <cell r="J64">
            <v>5.4534720066331879</v>
          </cell>
          <cell r="K64">
            <v>5.4534720066331879</v>
          </cell>
        </row>
        <row r="65">
          <cell r="B65" t="str">
            <v>Lighting Controls Interior-NR</v>
          </cell>
          <cell r="C65" t="str">
            <v>Com-InteriorLightingControls-7P_V4.xlsx</v>
          </cell>
          <cell r="F65" t="str">
            <v>Lighting Controls Interior</v>
          </cell>
          <cell r="G65">
            <v>42056</v>
          </cell>
          <cell r="H65">
            <v>27.511888315632739</v>
          </cell>
          <cell r="J65">
            <v>53.550862716639848</v>
          </cell>
          <cell r="K65">
            <v>53.550862716639848</v>
          </cell>
        </row>
        <row r="66">
          <cell r="B66" t="str">
            <v>Exterior Building Lighting-New</v>
          </cell>
          <cell r="C66" t="str">
            <v>Com-ExteriorLighting-7P_V1.10(cg4).xlsx</v>
          </cell>
          <cell r="F66" t="str">
            <v>Exterior Building Lighting</v>
          </cell>
          <cell r="H66">
            <v>21.277365061421204</v>
          </cell>
          <cell r="J66">
            <v>23.218243762601482</v>
          </cell>
          <cell r="K66">
            <v>23.218243762601482</v>
          </cell>
        </row>
        <row r="67">
          <cell r="B67" t="str">
            <v>Exterior Building Lighting-NR</v>
          </cell>
          <cell r="C67" t="str">
            <v>Com-ExteriorLighting-7P_V1.10(cg4).xlsx</v>
          </cell>
          <cell r="F67" t="str">
            <v>Exterior Building Lighting</v>
          </cell>
          <cell r="H67">
            <v>126.15931523421077</v>
          </cell>
          <cell r="J67">
            <v>65.152385048123932</v>
          </cell>
          <cell r="K67">
            <v>65.152385048123932</v>
          </cell>
        </row>
        <row r="68">
          <cell r="B68" t="str">
            <v>Street and Roadway Lighting-New</v>
          </cell>
          <cell r="C68" t="str">
            <v>Com-Streetlight-7P_V6p.xlsx</v>
          </cell>
          <cell r="F68" t="str">
            <v>Street and Roadway Lighting</v>
          </cell>
          <cell r="H68">
            <v>5.9176997638324238</v>
          </cell>
          <cell r="J68">
            <v>8.0478163439427366</v>
          </cell>
          <cell r="K68">
            <v>8.0478163439427366</v>
          </cell>
        </row>
        <row r="69">
          <cell r="B69" t="str">
            <v>Street and Roadway Lighting-NR</v>
          </cell>
          <cell r="C69" t="str">
            <v>Com-Streetlight-7P_V6p.xlsx</v>
          </cell>
          <cell r="F69" t="str">
            <v>Street and Roadway Lighting</v>
          </cell>
          <cell r="H69">
            <v>49.220314518458594</v>
          </cell>
          <cell r="J69">
            <v>35.768242090251178</v>
          </cell>
          <cell r="K69">
            <v>35.768242090251178</v>
          </cell>
        </row>
        <row r="70">
          <cell r="B70" t="str">
            <v>Parking Lighting-New</v>
          </cell>
          <cell r="F70" t="str">
            <v>Parking Lighting</v>
          </cell>
          <cell r="J70">
            <v>8.3762581743454216</v>
          </cell>
          <cell r="K70">
            <v>8.3762581743454216</v>
          </cell>
        </row>
        <row r="71">
          <cell r="B71" t="str">
            <v>Parking Lighting-NR</v>
          </cell>
          <cell r="C71" t="str">
            <v>Com-ParkingGarageLighting-7P_v6.xlsx</v>
          </cell>
          <cell r="F71" t="str">
            <v>Parking Lighting</v>
          </cell>
          <cell r="H71">
            <v>8.9884752454247643</v>
          </cell>
          <cell r="J71">
            <v>45.816647060114327</v>
          </cell>
          <cell r="K71">
            <v>45.816647060114327</v>
          </cell>
        </row>
        <row r="72">
          <cell r="B72" t="str">
            <v>Luminaire Level Lighting Controls-Retro</v>
          </cell>
          <cell r="F72" t="str">
            <v>Luminaire Level Lighting Controls</v>
          </cell>
          <cell r="J72" t="str">
            <v/>
          </cell>
          <cell r="K72" t="str">
            <v/>
          </cell>
        </row>
        <row r="73">
          <cell r="B73" t="str">
            <v>ECM-VAV-New</v>
          </cell>
          <cell r="C73" t="str">
            <v>COM-ECM-VAV-7P_V1.xlsm</v>
          </cell>
          <cell r="F73" t="str">
            <v>ECM Motors on Variable Air Volume Boxes</v>
          </cell>
          <cell r="H73">
            <v>6.7265382983650612</v>
          </cell>
          <cell r="J73" t="str">
            <v/>
          </cell>
          <cell r="K73">
            <v>2.5095329434297415</v>
          </cell>
        </row>
        <row r="74">
          <cell r="B74" t="str">
            <v>ECM-VAV-NR</v>
          </cell>
          <cell r="C74" t="str">
            <v>COM-ECM-VAV-7P_V1.xlsm</v>
          </cell>
          <cell r="F74" t="str">
            <v>ECM Motors on Variable Air Volume Boxes</v>
          </cell>
          <cell r="H74">
            <v>25.154141403766609</v>
          </cell>
          <cell r="J74" t="str">
            <v/>
          </cell>
          <cell r="K74">
            <v>8.5068284449929461</v>
          </cell>
        </row>
        <row r="75">
          <cell r="B75" t="str">
            <v>Pool pumps-Retro</v>
          </cell>
          <cell r="C75" t="str">
            <v>dropped for 7p</v>
          </cell>
          <cell r="F75" t="str">
            <v>Pool pumps</v>
          </cell>
          <cell r="J75" t="str">
            <v/>
          </cell>
          <cell r="K75" t="str">
            <v/>
          </cell>
        </row>
        <row r="76">
          <cell r="B76" t="str">
            <v>MotorsRewind-New</v>
          </cell>
          <cell r="F76" t="str">
            <v>Switched Reluctance/Permanent Magnet Motors</v>
          </cell>
          <cell r="J76" t="str">
            <v/>
          </cell>
          <cell r="K76" t="str">
            <v/>
          </cell>
        </row>
        <row r="77">
          <cell r="B77" t="str">
            <v>MotorsRewind-NR</v>
          </cell>
          <cell r="F77" t="str">
            <v>Motors - Rewind</v>
          </cell>
          <cell r="J77" t="str">
            <v/>
          </cell>
          <cell r="K77" t="str">
            <v/>
          </cell>
        </row>
        <row r="78">
          <cell r="B78" t="str">
            <v>Municipal Sewage Treatment-Retro</v>
          </cell>
          <cell r="C78" t="str">
            <v>COM-Wastewater-7P_V1</v>
          </cell>
          <cell r="D78" t="str">
            <v>SC_Retro</v>
          </cell>
          <cell r="E78" t="str">
            <v>Retro</v>
          </cell>
          <cell r="F78" t="str">
            <v>Municipal Sewage Treatment</v>
          </cell>
          <cell r="H78">
            <v>28.397381828194543</v>
          </cell>
          <cell r="J78">
            <v>35.639494471243012</v>
          </cell>
          <cell r="K78">
            <v>35.639494471243012</v>
          </cell>
        </row>
        <row r="79">
          <cell r="B79" t="str">
            <v>Municipal Water Supply-Retro</v>
          </cell>
          <cell r="C79" t="str">
            <v>COM-WaterSupply-7P_V2</v>
          </cell>
          <cell r="D79" t="str">
            <v>SC_Retro</v>
          </cell>
          <cell r="E79" t="str">
            <v>Retro</v>
          </cell>
          <cell r="F79" t="str">
            <v>Municipal Water Supply</v>
          </cell>
          <cell r="H79">
            <v>10.015548502236879</v>
          </cell>
          <cell r="J79">
            <v>13.786942026010605</v>
          </cell>
          <cell r="K79">
            <v>13.786942026010605</v>
          </cell>
        </row>
        <row r="80">
          <cell r="B80" t="str">
            <v>Engine Generator Block Heaters-Retro</v>
          </cell>
          <cell r="C80" t="str">
            <v>dropped for 7p</v>
          </cell>
          <cell r="F80" t="str">
            <v>Engine Generator Block Heaters</v>
          </cell>
          <cell r="J80" t="str">
            <v/>
          </cell>
          <cell r="K80" t="str">
            <v/>
          </cell>
        </row>
        <row r="81">
          <cell r="B81" t="str">
            <v>Grocery Refrigeration Bundle-Retro</v>
          </cell>
          <cell r="F81" t="str">
            <v>Grocery Refrigeration Bundle</v>
          </cell>
          <cell r="J81">
            <v>85.641041401934004</v>
          </cell>
          <cell r="K81">
            <v>85.641041401934004</v>
          </cell>
        </row>
        <row r="82">
          <cell r="B82" t="str">
            <v>Packaged Refrigeration Equipment-New</v>
          </cell>
          <cell r="C82" t="str">
            <v>dropped for 7p - stds</v>
          </cell>
          <cell r="F82" t="str">
            <v>Packaged Refrigeration Equipment</v>
          </cell>
          <cell r="J82">
            <v>49.431909921506794</v>
          </cell>
          <cell r="K82">
            <v>49.431909921506794</v>
          </cell>
        </row>
        <row r="83">
          <cell r="B83" t="str">
            <v>Appliances - Freezers-NR</v>
          </cell>
          <cell r="F83" t="str">
            <v>Appliances - Freezers</v>
          </cell>
          <cell r="J83" t="str">
            <v/>
          </cell>
          <cell r="K83" t="str">
            <v/>
          </cell>
        </row>
        <row r="84">
          <cell r="B84" t="str">
            <v>Appliances - Refrigerators-NR</v>
          </cell>
          <cell r="F84" t="str">
            <v>Appliances - Refrigerators</v>
          </cell>
          <cell r="J84" t="str">
            <v/>
          </cell>
          <cell r="K84" t="str">
            <v/>
          </cell>
        </row>
        <row r="85">
          <cell r="B85" t="str">
            <v>Water Cooler Controls-Retro</v>
          </cell>
          <cell r="F85" t="str">
            <v>Water Cooler Controls</v>
          </cell>
          <cell r="J85" t="str">
            <v/>
          </cell>
          <cell r="K85" t="str">
            <v/>
          </cell>
        </row>
        <row r="86">
          <cell r="B86" t="str">
            <v>WHTanks-New</v>
          </cell>
          <cell r="C86" t="str">
            <v>COM-WHTanks-7p_v4.xlsm</v>
          </cell>
          <cell r="F86" t="str">
            <v>DHW - Efficient Tanks</v>
          </cell>
          <cell r="H86">
            <v>0.59377265227866394</v>
          </cell>
          <cell r="J86" t="str">
            <v/>
          </cell>
          <cell r="K86">
            <v>0</v>
          </cell>
        </row>
        <row r="87">
          <cell r="B87" t="str">
            <v>WHTanks-NR</v>
          </cell>
          <cell r="C87" t="str">
            <v>COM-WHTanks-7p_v4.xlsm</v>
          </cell>
          <cell r="F87" t="str">
            <v>DHW - Efficient Tanks</v>
          </cell>
          <cell r="H87">
            <v>2.5478411379046402</v>
          </cell>
          <cell r="J87" t="str">
            <v/>
          </cell>
          <cell r="K87" t="str">
            <v/>
          </cell>
        </row>
        <row r="88">
          <cell r="B88" t="str">
            <v>Appliances - Clothes Washers-NR</v>
          </cell>
          <cell r="F88" t="str">
            <v>Appliances - Clothes Washers</v>
          </cell>
          <cell r="J88" t="str">
            <v/>
          </cell>
          <cell r="K88" t="str">
            <v/>
          </cell>
        </row>
        <row r="89">
          <cell r="B89" t="str">
            <v>Showerheads-Retro</v>
          </cell>
          <cell r="C89" t="str">
            <v>COM-Showerhead-7P_v1.xlsm</v>
          </cell>
          <cell r="F89" t="str">
            <v>DHW - Showerheads</v>
          </cell>
          <cell r="H89">
            <v>3.9960988299770572</v>
          </cell>
          <cell r="J89" t="str">
            <v/>
          </cell>
          <cell r="K89" t="str">
            <v/>
          </cell>
        </row>
        <row r="90">
          <cell r="B90" t="str">
            <v>Water Heating - GFHX-New</v>
          </cell>
          <cell r="C90" t="str">
            <v>dropped for 7p</v>
          </cell>
          <cell r="F90" t="str">
            <v>Water Heating - GFHX</v>
          </cell>
          <cell r="J90" t="str">
            <v/>
          </cell>
          <cell r="K90" t="str">
            <v/>
          </cell>
        </row>
        <row r="91">
          <cell r="B91" t="str">
            <v>Demand Control Circulating system DHW-Retro</v>
          </cell>
          <cell r="C91" t="str">
            <v>dropped for 7p</v>
          </cell>
          <cell r="F91" t="str">
            <v>Demand Control Circulating system DHW</v>
          </cell>
          <cell r="J91" t="str">
            <v/>
          </cell>
          <cell r="K91" t="str">
            <v/>
          </cell>
        </row>
        <row r="92">
          <cell r="B92" t="str">
            <v>Central HPWH MF-Retro</v>
          </cell>
          <cell r="F92" t="str">
            <v>Central HPWH MF</v>
          </cell>
          <cell r="J92" t="str">
            <v/>
          </cell>
          <cell r="K92" t="str">
            <v/>
          </cell>
        </row>
        <row r="93">
          <cell r="B93" t="str">
            <v>Ultra Low Energy Building-New</v>
          </cell>
          <cell r="F93" t="str">
            <v>Ultra Low Energy Building</v>
          </cell>
          <cell r="J93">
            <v>57.012696990717721</v>
          </cell>
          <cell r="K93">
            <v>57.012696990717721</v>
          </cell>
        </row>
        <row r="94">
          <cell r="B94" t="str">
            <v>HPLowPowerGSFL-NR</v>
          </cell>
          <cell r="C94" t="str">
            <v>Com-HPLowPowerGSFL-7P_V4.xlsx</v>
          </cell>
          <cell r="F94" t="str">
            <v>High Perf Low Power Fluorescent Lamp PPA</v>
          </cell>
          <cell r="G94">
            <v>42057</v>
          </cell>
          <cell r="H94">
            <v>39.270358300120535</v>
          </cell>
        </row>
        <row r="96">
          <cell r="B96" t="str">
            <v>From 6P not in 7P</v>
          </cell>
        </row>
        <row r="97">
          <cell r="B97" t="str">
            <v>Signage-New</v>
          </cell>
          <cell r="C97" t="str">
            <v>dropped for 7p</v>
          </cell>
          <cell r="J97">
            <v>1.1088142099641565</v>
          </cell>
          <cell r="K97">
            <v>1.1088142099641565</v>
          </cell>
        </row>
        <row r="98">
          <cell r="B98" t="str">
            <v>Signage-NR</v>
          </cell>
          <cell r="C98" t="str">
            <v>dropped for 7p</v>
          </cell>
          <cell r="J98">
            <v>5.6760557940938234</v>
          </cell>
          <cell r="K98">
            <v>5.6760557940938234</v>
          </cell>
        </row>
        <row r="99">
          <cell r="B99" t="str">
            <v>Exit Signs-NR</v>
          </cell>
          <cell r="C99" t="str">
            <v>dropped for 7p</v>
          </cell>
          <cell r="J99">
            <v>4.88794421832577</v>
          </cell>
          <cell r="K99">
            <v>4.88794421832577</v>
          </cell>
        </row>
        <row r="100">
          <cell r="B100" t="str">
            <v>Roof Insulation-NR</v>
          </cell>
          <cell r="C100" t="str">
            <v>dropped for 7p</v>
          </cell>
          <cell r="J100">
            <v>24.79389803241914</v>
          </cell>
          <cell r="K100">
            <v>24.79389803241914</v>
          </cell>
        </row>
        <row r="101">
          <cell r="B101" t="str">
            <v>Package Roof Top Optimization and Repair-New</v>
          </cell>
          <cell r="C101" t="str">
            <v>These will be added back into list when completed</v>
          </cell>
          <cell r="J101">
            <v>4.3297471414332787</v>
          </cell>
          <cell r="K101">
            <v>4.3297471414332787</v>
          </cell>
        </row>
        <row r="102">
          <cell r="B102" t="str">
            <v>Package Roof Top Optimization and Repair-NR</v>
          </cell>
          <cell r="C102" t="str">
            <v>These will be added back into list when completed</v>
          </cell>
          <cell r="J102">
            <v>8.0798753943758364</v>
          </cell>
          <cell r="K102">
            <v>8.0798753943758364</v>
          </cell>
        </row>
        <row r="103">
          <cell r="B103" t="str">
            <v>Package Roof Top Optimization and Repair-Retro</v>
          </cell>
          <cell r="C103" t="str">
            <v>These will be added back into list when completed</v>
          </cell>
          <cell r="J103">
            <v>13.993833635474468</v>
          </cell>
          <cell r="K103">
            <v>13.993833635474468</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J112">
            <v>155</v>
          </cell>
          <cell r="L112" t="str">
            <v>power supplies</v>
          </cell>
        </row>
        <row r="113">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9.0000000000000011E-3</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Commercial Computer 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0.49</v>
          </cell>
          <cell r="D34">
            <v>0.49</v>
          </cell>
          <cell r="E34">
            <v>0.49</v>
          </cell>
          <cell r="F34">
            <v>0.49</v>
          </cell>
          <cell r="G34">
            <v>0.49</v>
          </cell>
          <cell r="H34">
            <v>0.49</v>
          </cell>
          <cell r="I34">
            <v>0.49</v>
          </cell>
          <cell r="J34">
            <v>0.49</v>
          </cell>
          <cell r="K34">
            <v>0.49</v>
          </cell>
          <cell r="L34">
            <v>0.49</v>
          </cell>
          <cell r="M34">
            <v>0.49</v>
          </cell>
          <cell r="N34">
            <v>0.49</v>
          </cell>
          <cell r="O34">
            <v>0.49</v>
          </cell>
          <cell r="P34">
            <v>0.49</v>
          </cell>
          <cell r="Q34">
            <v>0.49</v>
          </cell>
          <cell r="R34">
            <v>0.49</v>
          </cell>
          <cell r="S34">
            <v>0.49</v>
          </cell>
          <cell r="T34">
            <v>0.49</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X40">
            <v>0</v>
          </cell>
          <cell r="Y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Commercial Computer Laptop-NR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0.245</v>
          </cell>
          <cell r="D54">
            <v>0.68599999999999994</v>
          </cell>
          <cell r="E54">
            <v>0.68599999999999994</v>
          </cell>
          <cell r="F54">
            <v>0.245</v>
          </cell>
          <cell r="G54">
            <v>0.68599999999999994</v>
          </cell>
          <cell r="H54">
            <v>0.68599999999999994</v>
          </cell>
          <cell r="I54">
            <v>0.245</v>
          </cell>
          <cell r="J54">
            <v>0.245</v>
          </cell>
          <cell r="K54">
            <v>0.245</v>
          </cell>
          <cell r="L54">
            <v>0.245</v>
          </cell>
          <cell r="M54">
            <v>0.68599999999999994</v>
          </cell>
          <cell r="N54">
            <v>0.68599999999999994</v>
          </cell>
          <cell r="O54">
            <v>0.245</v>
          </cell>
          <cell r="P54">
            <v>0.245</v>
          </cell>
          <cell r="Q54">
            <v>0.245</v>
          </cell>
          <cell r="R54">
            <v>0.68599999999999994</v>
          </cell>
          <cell r="S54">
            <v>0.68599999999999994</v>
          </cell>
          <cell r="T54">
            <v>0.68599999999999994</v>
          </cell>
          <cell r="X54">
            <v>0.25</v>
          </cell>
          <cell r="Y54">
            <v>0.7</v>
          </cell>
        </row>
        <row r="55">
          <cell r="B55" t="str">
            <v>VRF-Retro</v>
          </cell>
          <cell r="C55">
            <v>2.4820152866650024E-2</v>
          </cell>
          <cell r="D55">
            <v>6.9496428026620066E-2</v>
          </cell>
          <cell r="E55">
            <v>6.9496428026620066E-2</v>
          </cell>
          <cell r="F55">
            <v>1.8749999999999999E-2</v>
          </cell>
          <cell r="G55">
            <v>5.2499999999999998E-2</v>
          </cell>
          <cell r="H55">
            <v>5.2499999999999998E-2</v>
          </cell>
          <cell r="I55">
            <v>1.8749999999999999E-2</v>
          </cell>
          <cell r="J55">
            <v>1.8749999999999999E-2</v>
          </cell>
          <cell r="K55">
            <v>1.8749999999999999E-2</v>
          </cell>
          <cell r="L55">
            <v>1.8749999999999999E-2</v>
          </cell>
          <cell r="M55">
            <v>5.2499999999999998E-2</v>
          </cell>
          <cell r="N55">
            <v>5.2499999999999998E-2</v>
          </cell>
          <cell r="O55">
            <v>1.8749999999999999E-2</v>
          </cell>
          <cell r="P55">
            <v>1.8749999999999999E-2</v>
          </cell>
          <cell r="Q55">
            <v>1.8749999999999999E-2</v>
          </cell>
          <cell r="R55">
            <v>5.2499999999999998E-2</v>
          </cell>
          <cell r="S55">
            <v>5.2499999999999998E-2</v>
          </cell>
          <cell r="T55">
            <v>5.2499999999999998E-2</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0.01</v>
          </cell>
          <cell r="D57">
            <v>0.01</v>
          </cell>
          <cell r="E57">
            <v>0.01</v>
          </cell>
          <cell r="F57">
            <v>0.01</v>
          </cell>
          <cell r="G57">
            <v>0.01</v>
          </cell>
          <cell r="H57">
            <v>0.01</v>
          </cell>
          <cell r="I57">
            <v>0.01</v>
          </cell>
          <cell r="J57">
            <v>0.01</v>
          </cell>
          <cell r="K57">
            <v>0.01</v>
          </cell>
          <cell r="L57">
            <v>0.01</v>
          </cell>
          <cell r="M57">
            <v>0.01</v>
          </cell>
          <cell r="N57">
            <v>0.01</v>
          </cell>
          <cell r="O57">
            <v>0.01</v>
          </cell>
          <cell r="P57">
            <v>0.01</v>
          </cell>
          <cell r="Q57">
            <v>0.01</v>
          </cell>
          <cell r="R57">
            <v>0.01</v>
          </cell>
          <cell r="S57">
            <v>0.01</v>
          </cell>
          <cell r="T57">
            <v>0.01</v>
          </cell>
          <cell r="X57">
            <v>0.01</v>
          </cell>
          <cell r="Y57">
            <v>0.01</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X85">
            <v>0.01</v>
          </cell>
          <cell r="Y85">
            <v>0.01</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HPLowPowerGSFL-NR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0.15</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0.1</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Commercial Computer 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Commercial Computer 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Council Estimate</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0.51</v>
          </cell>
          <cell r="D34">
            <v>0.51</v>
          </cell>
          <cell r="E34">
            <v>0.51</v>
          </cell>
          <cell r="F34">
            <v>0.51</v>
          </cell>
          <cell r="G34">
            <v>0.51</v>
          </cell>
          <cell r="H34">
            <v>0.51</v>
          </cell>
          <cell r="I34">
            <v>0.51</v>
          </cell>
          <cell r="J34">
            <v>0.51</v>
          </cell>
          <cell r="K34">
            <v>0.51</v>
          </cell>
          <cell r="L34">
            <v>0.51</v>
          </cell>
          <cell r="M34">
            <v>0.51</v>
          </cell>
          <cell r="N34">
            <v>0.51</v>
          </cell>
          <cell r="O34">
            <v>0.51</v>
          </cell>
          <cell r="P34">
            <v>0.51</v>
          </cell>
          <cell r="Q34">
            <v>0.51</v>
          </cell>
          <cell r="R34">
            <v>0.51</v>
          </cell>
          <cell r="S34">
            <v>0.51</v>
          </cell>
          <cell r="T34">
            <v>0.51</v>
          </cell>
          <cell r="U34" t="str">
            <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row>
        <row r="45">
          <cell r="B45" t="str">
            <v>Commercial Computer Laptop-NR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Council Estimate</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t="str">
            <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Luminaire Level Lighting Controls-Retro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Controls-Retro</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t="str">
            <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HPLowPowerGSFL-NR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Computer Servers and IT-Retro</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Retro</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Commercial Computer 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Commercial Computer 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Commercial Computer Laptop-NR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Luminaire Level Lighting Controls-Retro</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Retro</v>
          </cell>
          <cell r="Y72" t="str">
            <v>_PRE2013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Controls-Retro</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Retro</v>
          </cell>
          <cell r="Y85" t="str">
            <v>_PRE2013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HPLowPowerGSFL-NR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Computer Servers and IT-Retro</v>
          </cell>
        </row>
        <row r="16">
          <cell r="B16" t="str">
            <v>Smart Plug Power Strips-Retro</v>
          </cell>
          <cell r="U16">
            <v>0.2</v>
          </cell>
        </row>
        <row r="17">
          <cell r="B17" t="str">
            <v>Data Centers-NR</v>
          </cell>
          <cell r="U17">
            <v>0.2</v>
          </cell>
        </row>
        <row r="18">
          <cell r="B18" t="str">
            <v>Commercial Computer Monitor-NR</v>
          </cell>
          <cell r="U18">
            <v>0.2</v>
          </cell>
        </row>
        <row r="19">
          <cell r="B19" t="str">
            <v>Commercial Computer 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Commercial Computer Laptop-NR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HPLowPowerGSFL-NR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0.39346934028736658</v>
          </cell>
          <cell r="F13">
            <v>0.52763344725898531</v>
          </cell>
          <cell r="G13">
            <v>0.63212055882855767</v>
          </cell>
          <cell r="H13">
            <v>0.71349520313980985</v>
          </cell>
          <cell r="I13">
            <v>0.77686983985157021</v>
          </cell>
          <cell r="J13">
            <v>0.82622605654955483</v>
          </cell>
          <cell r="K13">
            <v>0.8646647167633873</v>
          </cell>
          <cell r="L13">
            <v>0.89460077543813565</v>
          </cell>
          <cell r="M13">
            <v>0.91791500137610116</v>
          </cell>
          <cell r="N13">
            <v>0.93607213879329243</v>
          </cell>
          <cell r="O13">
            <v>0.95021293163213605</v>
          </cell>
          <cell r="P13">
            <v>0.96122579216827797</v>
          </cell>
          <cell r="Q13">
            <v>0.96980261657768152</v>
          </cell>
          <cell r="R13">
            <v>0.97648225414399092</v>
          </cell>
          <cell r="S13">
            <v>0.98168436111126578</v>
          </cell>
          <cell r="T13">
            <v>0.98573576609100078</v>
          </cell>
          <cell r="U13">
            <v>0.98889100346175773</v>
          </cell>
          <cell r="V13">
            <v>0.99134830479687941</v>
          </cell>
          <cell r="W13">
            <v>0.99326205300091452</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row>
        <row r="20">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row>
        <row r="21">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cell r="X21"/>
        </row>
        <row r="22">
          <cell r="B22" t="str">
            <v>Computer Servers and IT-Retro</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row>
        <row r="23">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cell r="X23"/>
        </row>
        <row r="24">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row>
        <row r="25">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row>
        <row r="26">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row>
        <row r="27">
          <cell r="B27" t="str">
            <v>Pre-Rinse Spray Valve-Retro</v>
          </cell>
          <cell r="C27" t="str">
            <v>LO20Fast</v>
          </cell>
          <cell r="D27">
            <v>0.22119921692859512</v>
          </cell>
          <cell r="E27">
            <v>0.37624232795148943</v>
          </cell>
          <cell r="F27">
            <v>0.48357361352878442</v>
          </cell>
          <cell r="G27">
            <v>0.56716330278444227</v>
          </cell>
          <cell r="H27">
            <v>0.64040048266456928</v>
          </cell>
          <cell r="I27">
            <v>0.70377511937632964</v>
          </cell>
          <cell r="J27">
            <v>0.7580669577441127</v>
          </cell>
          <cell r="K27">
            <v>0.80419335000071168</v>
          </cell>
          <cell r="L27">
            <v>0.84311022627788457</v>
          </cell>
          <cell r="M27">
            <v>0.87575014259103623</v>
          </cell>
          <cell r="N27">
            <v>0.90298584871682319</v>
          </cell>
          <cell r="O27">
            <v>0.92419703797508856</v>
          </cell>
          <cell r="P27">
            <v>0.94071632877930145</v>
          </cell>
          <cell r="Q27">
            <v>0.95358156539340677</v>
          </cell>
          <cell r="R27">
            <v>0.96360102174287088</v>
          </cell>
          <cell r="S27">
            <v>0.97140418219378311</v>
          </cell>
          <cell r="T27">
            <v>0.97748128966338554</v>
          </cell>
          <cell r="U27">
            <v>0.98221414571952104</v>
          </cell>
          <cell r="V27">
            <v>0.98590009772220355</v>
          </cell>
          <cell r="W27">
            <v>0.98877072002825628</v>
          </cell>
          <cell r="X27"/>
        </row>
        <row r="28">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row>
        <row r="29">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cell r="X29"/>
        </row>
        <row r="30">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cell r="X30"/>
        </row>
        <row r="31">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row>
        <row r="32">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row>
        <row r="33">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row>
        <row r="34">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row>
        <row r="35">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row>
        <row r="36">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row>
        <row r="37">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row>
        <row r="38">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row>
        <row r="39">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cell r="X40"/>
        </row>
        <row r="41">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cell r="X41"/>
        </row>
        <row r="42">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row>
        <row r="43">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row>
        <row r="44">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row>
        <row r="45">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row>
        <row r="46">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row>
        <row r="47">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row>
        <row r="48">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row>
        <row r="49">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cell r="X49"/>
        </row>
        <row r="50">
          <cell r="B50" t="str">
            <v>DCV Parking Garage-Retro</v>
          </cell>
          <cell r="C50" t="str">
            <v>Retro20Fast</v>
          </cell>
          <cell r="D50">
            <v>0.22119921692859512</v>
          </cell>
          <cell r="E50">
            <v>0.15504311102289431</v>
          </cell>
          <cell r="F50">
            <v>0.10733128557729499</v>
          </cell>
          <cell r="G50">
            <v>8.3589689255657879E-2</v>
          </cell>
          <cell r="H50">
            <v>7.3237179880126971E-2</v>
          </cell>
          <cell r="I50">
            <v>6.3374636711760357E-2</v>
          </cell>
          <cell r="J50">
            <v>5.4291838367783084E-2</v>
          </cell>
          <cell r="K50">
            <v>4.612639225659896E-2</v>
          </cell>
          <cell r="L50">
            <v>3.8916876277172864E-2</v>
          </cell>
          <cell r="M50">
            <v>3.2639916313151704E-2</v>
          </cell>
          <cell r="N50">
            <v>2.7235706125786907E-2</v>
          </cell>
          <cell r="O50">
            <v>2.1211189258265428E-2</v>
          </cell>
          <cell r="P50">
            <v>1.6519290804212883E-2</v>
          </cell>
          <cell r="Q50">
            <v>1.2865236614105324E-2</v>
          </cell>
          <cell r="R50">
            <v>1.0019456349464106E-2</v>
          </cell>
          <cell r="S50">
            <v>7.8031604509122832E-3</v>
          </cell>
          <cell r="T50">
            <v>6.077107469602494E-3</v>
          </cell>
          <cell r="U50">
            <v>4.7328560561354371E-3</v>
          </cell>
          <cell r="V50">
            <v>3.6859520026825132E-3</v>
          </cell>
          <cell r="W50">
            <v>2.8706223060526725E-3</v>
          </cell>
          <cell r="X50"/>
        </row>
        <row r="51">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row>
        <row r="52">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row>
        <row r="53">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row>
        <row r="54">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row>
        <row r="55">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cell r="X55"/>
        </row>
        <row r="56">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cell r="X56"/>
        </row>
        <row r="57">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cell r="X57"/>
        </row>
        <row r="58">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cell r="X58"/>
        </row>
        <row r="59">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cell r="X59"/>
        </row>
        <row r="60">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cell r="X60"/>
        </row>
        <row r="61">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row>
        <row r="62">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cell r="X62"/>
        </row>
        <row r="63">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row>
        <row r="64">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row>
        <row r="65">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cell r="X65"/>
        </row>
        <row r="66">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cell r="X66"/>
        </row>
        <row r="67">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cell r="X67"/>
        </row>
        <row r="68">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cell r="X68"/>
        </row>
        <row r="69">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row>
        <row r="70">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row>
        <row r="71">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cell r="X71"/>
        </row>
        <row r="72">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cell r="X72"/>
        </row>
        <row r="73">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cell r="X73"/>
        </row>
        <row r="74">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cell r="X74"/>
        </row>
        <row r="75">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row>
        <row r="76">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row>
        <row r="77">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row>
        <row r="78">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cell r="X78"/>
        </row>
        <row r="79">
          <cell r="B79" t="str">
            <v>Bi-Level Stiarwell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cell r="X82"/>
        </row>
        <row r="83">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cell r="X83"/>
        </row>
        <row r="84">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B85" t="str">
            <v>Municipal Sewage Treatment-Retro</v>
          </cell>
          <cell r="C85" t="str">
            <v>Retro20Fast</v>
          </cell>
          <cell r="D85">
            <v>0.22119921692859512</v>
          </cell>
          <cell r="E85">
            <v>0.15504311102289431</v>
          </cell>
          <cell r="F85">
            <v>0.10733128557729499</v>
          </cell>
          <cell r="G85">
            <v>8.3589689255657879E-2</v>
          </cell>
          <cell r="H85">
            <v>7.3237179880126971E-2</v>
          </cell>
          <cell r="I85">
            <v>6.3374636711760357E-2</v>
          </cell>
          <cell r="J85">
            <v>5.4291838367783084E-2</v>
          </cell>
          <cell r="K85">
            <v>4.612639225659896E-2</v>
          </cell>
          <cell r="L85">
            <v>3.8916876277172864E-2</v>
          </cell>
          <cell r="M85">
            <v>3.2639916313151704E-2</v>
          </cell>
          <cell r="N85">
            <v>2.7235706125786907E-2</v>
          </cell>
          <cell r="O85">
            <v>2.1211189258265428E-2</v>
          </cell>
          <cell r="P85">
            <v>1.6519290804212883E-2</v>
          </cell>
          <cell r="Q85">
            <v>1.2865236614105324E-2</v>
          </cell>
          <cell r="R85">
            <v>1.0019456349464106E-2</v>
          </cell>
          <cell r="S85">
            <v>7.8031604509122832E-3</v>
          </cell>
          <cell r="T85">
            <v>6.077107469602494E-3</v>
          </cell>
          <cell r="U85">
            <v>4.7328560561354371E-3</v>
          </cell>
          <cell r="V85">
            <v>3.6859520026825132E-3</v>
          </cell>
          <cell r="W85">
            <v>2.8706223060526725E-3</v>
          </cell>
          <cell r="X85"/>
        </row>
        <row r="86">
          <cell r="B86" t="str">
            <v>Municipal Water Supply-Retro</v>
          </cell>
          <cell r="C86" t="str">
            <v>Retro20Fast</v>
          </cell>
          <cell r="D86">
            <v>0.22119921692859512</v>
          </cell>
          <cell r="E86">
            <v>0.15504311102289431</v>
          </cell>
          <cell r="F86">
            <v>0.10733128557729499</v>
          </cell>
          <cell r="G86">
            <v>8.3589689255657879E-2</v>
          </cell>
          <cell r="H86">
            <v>7.3237179880126971E-2</v>
          </cell>
          <cell r="I86">
            <v>6.3374636711760357E-2</v>
          </cell>
          <cell r="J86">
            <v>5.4291838367783084E-2</v>
          </cell>
          <cell r="K86">
            <v>4.612639225659896E-2</v>
          </cell>
          <cell r="L86">
            <v>3.8916876277172864E-2</v>
          </cell>
          <cell r="M86">
            <v>3.2639916313151704E-2</v>
          </cell>
          <cell r="N86">
            <v>2.7235706125786907E-2</v>
          </cell>
          <cell r="O86">
            <v>2.1211189258265428E-2</v>
          </cell>
          <cell r="P86">
            <v>1.6519290804212883E-2</v>
          </cell>
          <cell r="Q86">
            <v>1.2865236614105324E-2</v>
          </cell>
          <cell r="R86">
            <v>1.0019456349464106E-2</v>
          </cell>
          <cell r="S86">
            <v>7.8031604509122832E-3</v>
          </cell>
          <cell r="T86">
            <v>6.077107469602494E-3</v>
          </cell>
          <cell r="U86">
            <v>4.7328560561354371E-3</v>
          </cell>
          <cell r="V86">
            <v>3.6859520026825132E-3</v>
          </cell>
          <cell r="W86">
            <v>2.8706223060526725E-3</v>
          </cell>
          <cell r="X86"/>
        </row>
        <row r="87">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cell r="X87"/>
        </row>
        <row r="88">
          <cell r="B88" t="str">
            <v>Grocery Refrigeration Bundle-Retro</v>
          </cell>
          <cell r="C88" t="str">
            <v>RetroEven20</v>
          </cell>
          <cell r="D88">
            <v>0.05</v>
          </cell>
          <cell r="E88">
            <v>0.05</v>
          </cell>
          <cell r="F88">
            <v>0.05</v>
          </cell>
          <cell r="G88">
            <v>0.05</v>
          </cell>
          <cell r="H88">
            <v>0.05</v>
          </cell>
          <cell r="I88">
            <v>0.05</v>
          </cell>
          <cell r="J88">
            <v>0.05</v>
          </cell>
          <cell r="K88">
            <v>0.05</v>
          </cell>
          <cell r="L88">
            <v>0.05</v>
          </cell>
          <cell r="M88">
            <v>0.05</v>
          </cell>
          <cell r="N88">
            <v>0.05</v>
          </cell>
          <cell r="O88">
            <v>0.05</v>
          </cell>
          <cell r="P88">
            <v>0.05</v>
          </cell>
          <cell r="Q88">
            <v>0.05</v>
          </cell>
          <cell r="R88">
            <v>0.05</v>
          </cell>
          <cell r="S88">
            <v>0.05</v>
          </cell>
          <cell r="T88">
            <v>0.05</v>
          </cell>
          <cell r="U88">
            <v>0.05</v>
          </cell>
          <cell r="V88">
            <v>0.05</v>
          </cell>
          <cell r="W88">
            <v>0.05</v>
          </cell>
          <cell r="X88"/>
        </row>
        <row r="89">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row>
        <row r="90">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row>
        <row r="91">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row>
        <row r="92">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cell r="X92"/>
        </row>
        <row r="93">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cell r="X93"/>
        </row>
        <row r="94">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cell r="X94"/>
        </row>
        <row r="95">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cell r="X95"/>
        </row>
        <row r="96">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cell r="X96"/>
        </row>
        <row r="97">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cell r="X97"/>
        </row>
        <row r="98">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row>
        <row r="99">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cell r="X99"/>
        </row>
        <row r="100">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row>
        <row r="101">
          <cell r="B101" t="str">
            <v>HPLowPowerGSFL-NR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cell r="X101"/>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Computer Servers and IT-Retro</v>
          </cell>
        </row>
        <row r="16">
          <cell r="B16" t="str">
            <v>Smart Plug Power Strips-Retro</v>
          </cell>
        </row>
        <row r="17">
          <cell r="B17" t="str">
            <v>Data Centers-NR</v>
          </cell>
        </row>
        <row r="18">
          <cell r="B18" t="str">
            <v>Commercial Computer Monitor-NR</v>
          </cell>
        </row>
        <row r="19">
          <cell r="B19" t="str">
            <v>Commercial Computer 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Commercial Computer Laptop-NR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0.25</v>
          </cell>
          <cell r="D54">
            <v>0.7</v>
          </cell>
          <cell r="E54">
            <v>0.7</v>
          </cell>
          <cell r="F54">
            <v>0.25</v>
          </cell>
          <cell r="G54">
            <v>0.25</v>
          </cell>
          <cell r="H54">
            <v>0.25</v>
          </cell>
          <cell r="I54">
            <v>0.25</v>
          </cell>
          <cell r="J54">
            <v>0.7</v>
          </cell>
          <cell r="K54">
            <v>0.7</v>
          </cell>
          <cell r="L54">
            <v>0.25</v>
          </cell>
          <cell r="M54">
            <v>0.25</v>
          </cell>
          <cell r="N54">
            <v>0.25</v>
          </cell>
          <cell r="O54">
            <v>0.7</v>
          </cell>
          <cell r="P54">
            <v>0.7</v>
          </cell>
          <cell r="Q54">
            <v>0.7</v>
          </cell>
          <cell r="R54">
            <v>0.7</v>
          </cell>
          <cell r="S54">
            <v>0.25</v>
          </cell>
          <cell r="T54">
            <v>0.7</v>
          </cell>
        </row>
        <row r="55">
          <cell r="B55" t="str">
            <v>VRF-Retro</v>
          </cell>
          <cell r="C55">
            <v>1.8749999999999999E-2</v>
          </cell>
          <cell r="D55">
            <v>5.2499999999999998E-2</v>
          </cell>
          <cell r="E55">
            <v>5.2499999999999998E-2</v>
          </cell>
          <cell r="F55">
            <v>1.8749999999999999E-2</v>
          </cell>
          <cell r="G55">
            <v>1.8749999999999999E-2</v>
          </cell>
          <cell r="H55">
            <v>1.8749999999999999E-2</v>
          </cell>
          <cell r="I55">
            <v>1.8749999999999999E-2</v>
          </cell>
          <cell r="J55">
            <v>5.2499999999999998E-2</v>
          </cell>
          <cell r="K55">
            <v>5.2499999999999998E-2</v>
          </cell>
          <cell r="L55">
            <v>1.8749999999999999E-2</v>
          </cell>
          <cell r="M55">
            <v>1.8749999999999999E-2</v>
          </cell>
          <cell r="N55">
            <v>1.8749999999999999E-2</v>
          </cell>
          <cell r="O55">
            <v>5.2499999999999998E-2</v>
          </cell>
          <cell r="P55">
            <v>5.2499999999999998E-2</v>
          </cell>
          <cell r="Q55">
            <v>5.2499999999999998E-2</v>
          </cell>
          <cell r="R55">
            <v>5.2499999999999998E-2</v>
          </cell>
          <cell r="S55">
            <v>1.8749999999999999E-2</v>
          </cell>
          <cell r="T55">
            <v>5.2499999999999998E-2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0.75</v>
          </cell>
          <cell r="D93">
            <v>0.30000000000000004</v>
          </cell>
          <cell r="E93">
            <v>0.30000000000000004</v>
          </cell>
          <cell r="F93">
            <v>0.75</v>
          </cell>
          <cell r="G93">
            <v>0.75</v>
          </cell>
          <cell r="H93">
            <v>0.75</v>
          </cell>
          <cell r="I93">
            <v>0.75</v>
          </cell>
          <cell r="J93">
            <v>0.30000000000000004</v>
          </cell>
          <cell r="K93">
            <v>0.30000000000000004</v>
          </cell>
          <cell r="L93">
            <v>0.75</v>
          </cell>
          <cell r="M93">
            <v>0.75</v>
          </cell>
          <cell r="N93">
            <v>0.75</v>
          </cell>
          <cell r="O93">
            <v>0.30000000000000004</v>
          </cell>
          <cell r="P93">
            <v>0.30000000000000004</v>
          </cell>
          <cell r="Q93">
            <v>0.30000000000000004</v>
          </cell>
          <cell r="R93">
            <v>0.30000000000000004</v>
          </cell>
          <cell r="S93">
            <v>0.75</v>
          </cell>
          <cell r="T93">
            <v>0.30000000000000004</v>
          </cell>
        </row>
        <row r="94">
          <cell r="B94" t="str">
            <v>HPLowPowerGSFL-NR</v>
          </cell>
        </row>
      </sheetData>
      <sheetData sheetId="9">
        <row r="11">
          <cell r="B11" t="str">
            <v>LO12Med</v>
          </cell>
          <cell r="C11">
            <v>0.10937459468255628</v>
          </cell>
          <cell r="D11">
            <v>0.23437459468255628</v>
          </cell>
          <cell r="E11">
            <v>0.37109283803575166</v>
          </cell>
          <cell r="F11">
            <v>0.51409283803575168</v>
          </cell>
          <cell r="G11">
            <v>0.65142143068963099</v>
          </cell>
          <cell r="H11">
            <v>0.76586192456786373</v>
          </cell>
          <cell r="I11">
            <v>0.85169229497653831</v>
          </cell>
          <cell r="J11">
            <v>0.91021300207336175</v>
          </cell>
          <cell r="K11">
            <v>0.94678844400887652</v>
          </cell>
          <cell r="L11">
            <v>0.96788966051013492</v>
          </cell>
          <cell r="M11">
            <v>0.97919388363580917</v>
          </cell>
          <cell r="N11">
            <v>0.98484599519864635</v>
          </cell>
          <cell r="O11">
            <v>0.98749542249372613</v>
          </cell>
          <cell r="P11">
            <v>0.98866428747684965</v>
          </cell>
          <cell r="Q11">
            <v>0.98915131455315108</v>
          </cell>
          <cell r="R11">
            <v>0.98934356208327012</v>
          </cell>
          <cell r="S11">
            <v>0.98941565490706473</v>
          </cell>
          <cell r="T11">
            <v>0.98944140234413425</v>
          </cell>
          <cell r="U11">
            <v>0.9894501798794989</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0.39346934028736658</v>
          </cell>
          <cell r="E15">
            <v>0.52763344725898531</v>
          </cell>
          <cell r="F15">
            <v>0.63212055882855767</v>
          </cell>
          <cell r="G15">
            <v>0.71349520313980985</v>
          </cell>
          <cell r="H15">
            <v>0.77686983985157021</v>
          </cell>
          <cell r="I15">
            <v>0.82622605654955483</v>
          </cell>
          <cell r="J15">
            <v>0.8646647167633873</v>
          </cell>
          <cell r="K15">
            <v>0.89460077543813565</v>
          </cell>
          <cell r="L15">
            <v>0.91791500137610116</v>
          </cell>
          <cell r="M15">
            <v>0.93607213879329243</v>
          </cell>
          <cell r="N15">
            <v>0.95021293163213605</v>
          </cell>
          <cell r="O15">
            <v>0.96122579216827797</v>
          </cell>
          <cell r="P15">
            <v>0.96980261657768152</v>
          </cell>
          <cell r="Q15">
            <v>0.97648225414399092</v>
          </cell>
          <cell r="R15">
            <v>0.98168436111126578</v>
          </cell>
          <cell r="S15">
            <v>0.98573576609100078</v>
          </cell>
          <cell r="T15">
            <v>0.98889100346175773</v>
          </cell>
          <cell r="U15">
            <v>0.99134830479687941</v>
          </cell>
          <cell r="V15">
            <v>0.99326205300091452</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Computer Servers and IT-Retro</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Commercial Computer 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Commercial Computer 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Commercial Computer Laptop-NR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0.18010901567330029</v>
          </cell>
          <cell r="F26">
            <v>0.2530928144049488</v>
          </cell>
          <cell r="G26">
            <v>0.2530928144049488</v>
          </cell>
          <cell r="H26">
            <v>0.2530928144049488</v>
          </cell>
          <cell r="I26">
            <v>0.2530928144049488</v>
          </cell>
          <cell r="J26">
            <v>0.45489304544728093</v>
          </cell>
          <cell r="K26">
            <v>0.45489304544728093</v>
          </cell>
          <cell r="L26">
            <v>0.68364721407456519</v>
          </cell>
          <cell r="M26">
            <v>0.20656505403266429</v>
          </cell>
          <cell r="N26">
            <v>0.20656505403266429</v>
          </cell>
          <cell r="O26">
            <v>5.8610362131589246E-2</v>
          </cell>
          <cell r="P26">
            <v>0.68482020855141457</v>
          </cell>
          <cell r="Q26">
            <v>0.53</v>
          </cell>
          <cell r="R26">
            <v>0.53</v>
          </cell>
          <cell r="S26">
            <v>0.27379566641599334</v>
          </cell>
          <cell r="T26">
            <v>0.46120223430256424</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0.72977881629252517</v>
          </cell>
          <cell r="D74">
            <v>0.46635610541382266</v>
          </cell>
          <cell r="E74">
            <v>0.18010901567330029</v>
          </cell>
          <cell r="F74">
            <v>0.2530928144049488</v>
          </cell>
          <cell r="G74">
            <v>0.2530928144049488</v>
          </cell>
          <cell r="H74">
            <v>0.2530928144049488</v>
          </cell>
          <cell r="I74">
            <v>0.2530928144049488</v>
          </cell>
          <cell r="J74">
            <v>0.45489304544728093</v>
          </cell>
          <cell r="K74">
            <v>0.45489304544728093</v>
          </cell>
          <cell r="L74">
            <v>0.68364721407456519</v>
          </cell>
          <cell r="M74">
            <v>0.20656505403266429</v>
          </cell>
          <cell r="N74">
            <v>0.20656505403266429</v>
          </cell>
          <cell r="O74">
            <v>5.8610362131589246E-2</v>
          </cell>
          <cell r="P74">
            <v>0.68482020855141457</v>
          </cell>
          <cell r="Q74">
            <v>0.53</v>
          </cell>
          <cell r="R74">
            <v>0.53</v>
          </cell>
          <cell r="S74">
            <v>0.27379566641599334</v>
          </cell>
          <cell r="T74">
            <v>0.46120223430256424</v>
          </cell>
          <cell r="U74" t="str">
            <v>Used for the Com-EM measure</v>
          </cell>
          <cell r="Y74" t="str">
            <v>Grand Total</v>
          </cell>
        </row>
        <row r="75">
          <cell r="B75" t="str">
            <v>BuiltUp%ACT</v>
          </cell>
          <cell r="C75">
            <v>0.54488826616667041</v>
          </cell>
          <cell r="F75">
            <v>0.2530928144049488</v>
          </cell>
          <cell r="J75">
            <v>0.45489304544728093</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C11">
            <v>162.46577996251671</v>
          </cell>
          <cell r="D11">
            <v>9.4301657982802961E-2</v>
          </cell>
          <cell r="E11">
            <v>24.358988178585392</v>
          </cell>
          <cell r="F11">
            <v>8.1303479290576602E-2</v>
          </cell>
          <cell r="G11">
            <v>26.622026639013747</v>
          </cell>
          <cell r="H11">
            <v>5.9898486998525451E-2</v>
          </cell>
          <cell r="I11">
            <v>19.595488823905271</v>
          </cell>
          <cell r="J11">
            <v>7.2059028966541455E-2</v>
          </cell>
          <cell r="K11">
            <v>48.694678620881028</v>
          </cell>
          <cell r="L11">
            <v>4.8512225564269561E-2</v>
          </cell>
          <cell r="M11">
            <v>31.55076</v>
          </cell>
          <cell r="N11">
            <v>9.4201798094731004E-3</v>
          </cell>
          <cell r="O11">
            <v>186.82476814110208</v>
          </cell>
          <cell r="P11">
            <v>9.237609484492941E-2</v>
          </cell>
          <cell r="Q11">
            <v>213.44679478011582</v>
          </cell>
          <cell r="R11">
            <v>8.6524695525496798E-2</v>
          </cell>
          <cell r="S11">
            <v>50.981014817599139</v>
          </cell>
          <cell r="T11">
            <v>6.8517515567489626E-2</v>
          </cell>
        </row>
        <row r="12">
          <cell r="B12" t="str">
            <v>Medium Ret</v>
          </cell>
          <cell r="C12">
            <v>40.616444990629176</v>
          </cell>
          <cell r="D12">
            <v>2.357541449570074E-2</v>
          </cell>
          <cell r="E12">
            <v>6.089747044646348</v>
          </cell>
          <cell r="F12">
            <v>2.0325869822644151E-2</v>
          </cell>
          <cell r="G12">
            <v>6.6555066597534367</v>
          </cell>
          <cell r="H12">
            <v>1.4974621749631363E-2</v>
          </cell>
          <cell r="I12">
            <v>4.8988722059763177</v>
          </cell>
          <cell r="J12">
            <v>1.8014757241635364E-2</v>
          </cell>
          <cell r="K12">
            <v>12.173669655220257</v>
          </cell>
          <cell r="L12">
            <v>1.212805639106739E-2</v>
          </cell>
          <cell r="M12">
            <v>346.19952999999998</v>
          </cell>
          <cell r="N12">
            <v>0.10336555514209726</v>
          </cell>
          <cell r="O12">
            <v>46.706192035275521</v>
          </cell>
          <cell r="P12">
            <v>2.3094023711232353E-2</v>
          </cell>
          <cell r="Q12">
            <v>53.361698695028956</v>
          </cell>
          <cell r="R12">
            <v>2.1631173881374199E-2</v>
          </cell>
          <cell r="S12">
            <v>12.745253704399785</v>
          </cell>
          <cell r="T12">
            <v>1.7129378891872406E-2</v>
          </cell>
          <cell r="V12" t="str">
            <v>Medium Ret</v>
          </cell>
          <cell r="W12">
            <v>346199530</v>
          </cell>
          <cell r="X12">
            <v>0.10336555514209725</v>
          </cell>
        </row>
        <row r="13">
          <cell r="B13" t="str">
            <v>Small Ret</v>
          </cell>
          <cell r="C13">
            <v>84.617593730477466</v>
          </cell>
          <cell r="D13">
            <v>4.9115446866043223E-2</v>
          </cell>
          <cell r="E13">
            <v>11.757582599423802</v>
          </cell>
          <cell r="F13">
            <v>3.9243517274657636E-2</v>
          </cell>
          <cell r="G13">
            <v>12.849904720075388</v>
          </cell>
          <cell r="H13">
            <v>2.891176773445828E-2</v>
          </cell>
          <cell r="I13">
            <v>9.4583394324111882</v>
          </cell>
          <cell r="J13">
            <v>3.4781411235020585E-2</v>
          </cell>
          <cell r="K13">
            <v>23.503919860708013</v>
          </cell>
          <cell r="L13">
            <v>2.3415853522816665E-2</v>
          </cell>
          <cell r="M13">
            <v>59.225870599999993</v>
          </cell>
          <cell r="N13">
            <v>1.7683198453051097E-2</v>
          </cell>
          <cell r="O13">
            <v>96.375176329901265</v>
          </cell>
          <cell r="P13">
            <v>4.7653009383765522E-2</v>
          </cell>
          <cell r="Q13">
            <v>109.22508104997665</v>
          </cell>
          <cell r="R13">
            <v>4.4276452552649621E-2</v>
          </cell>
          <cell r="S13">
            <v>24.607487319499192</v>
          </cell>
          <cell r="T13">
            <v>3.3071995556050615E-2</v>
          </cell>
          <cell r="V13" t="str">
            <v>Small Ret</v>
          </cell>
          <cell r="W13">
            <v>59225870.599999994</v>
          </cell>
          <cell r="X13">
            <v>1.768319845305109E-2</v>
          </cell>
        </row>
        <row r="14">
          <cell r="B14" t="str">
            <v>School K-12</v>
          </cell>
          <cell r="C14">
            <v>147.99830237381886</v>
          </cell>
          <cell r="D14">
            <v>8.5904153451337839E-2</v>
          </cell>
          <cell r="E14">
            <v>26.796913439999997</v>
          </cell>
          <cell r="F14">
            <v>8.9440590920592866E-2</v>
          </cell>
          <cell r="G14">
            <v>29.344991280000002</v>
          </cell>
          <cell r="H14">
            <v>6.6025047697947925E-2</v>
          </cell>
          <cell r="I14">
            <v>26.40813</v>
          </cell>
          <cell r="J14">
            <v>9.7111341376731539E-2</v>
          </cell>
          <cell r="K14">
            <v>57.689056256798111</v>
          </cell>
          <cell r="L14">
            <v>5.7472902357744132E-2</v>
          </cell>
          <cell r="M14">
            <v>245.35316429999997</v>
          </cell>
          <cell r="N14">
            <v>7.3255633922263544E-2</v>
          </cell>
          <cell r="O14">
            <v>174.79521581381886</v>
          </cell>
          <cell r="P14">
            <v>8.6428044820385158E-2</v>
          </cell>
          <cell r="Q14">
            <v>204.14020709381884</v>
          </cell>
          <cell r="R14">
            <v>8.2752094176445301E-2</v>
          </cell>
          <cell r="S14">
            <v>56.141904719999999</v>
          </cell>
          <cell r="T14">
            <v>7.5453653568959556E-2</v>
          </cell>
          <cell r="V14" t="str">
            <v>School K-12</v>
          </cell>
          <cell r="W14">
            <v>245353164.29999998</v>
          </cell>
          <cell r="X14">
            <v>7.325563392226353E-2</v>
          </cell>
        </row>
        <row r="15">
          <cell r="B15" t="str">
            <v>University</v>
          </cell>
          <cell r="C15">
            <v>74.995360082968432</v>
          </cell>
          <cell r="D15">
            <v>4.3530316343988885E-2</v>
          </cell>
          <cell r="E15">
            <v>13.80447056</v>
          </cell>
          <cell r="F15">
            <v>4.6075455928790268E-2</v>
          </cell>
          <cell r="G15">
            <v>15.11711672</v>
          </cell>
          <cell r="H15">
            <v>3.4012903359548929E-2</v>
          </cell>
          <cell r="I15">
            <v>11.827631999999999</v>
          </cell>
          <cell r="J15">
            <v>4.3494075833099652E-2</v>
          </cell>
          <cell r="K15">
            <v>30.744945239348489</v>
          </cell>
          <cell r="L15">
            <v>3.0629747657330442E-2</v>
          </cell>
          <cell r="M15">
            <v>123.989124</v>
          </cell>
          <cell r="N15">
            <v>3.701970546823774E-2</v>
          </cell>
          <cell r="O15">
            <v>88.799830642968431</v>
          </cell>
          <cell r="P15">
            <v>4.3907355857083691E-2</v>
          </cell>
          <cell r="Q15">
            <v>103.91694736296843</v>
          </cell>
          <cell r="R15">
            <v>4.2124700161379681E-2</v>
          </cell>
          <cell r="S15">
            <v>28.921587280000001</v>
          </cell>
          <cell r="T15">
            <v>3.887006395976704E-2</v>
          </cell>
          <cell r="V15" t="str">
            <v>University</v>
          </cell>
          <cell r="W15">
            <v>123989124</v>
          </cell>
          <cell r="X15">
            <v>3.7019705468237733E-2</v>
          </cell>
        </row>
        <row r="16">
          <cell r="B16" t="str">
            <v>Warehouse</v>
          </cell>
          <cell r="C16">
            <v>170.26080912869836</v>
          </cell>
          <cell r="D16">
            <v>9.8826205703343439E-2</v>
          </cell>
          <cell r="E16">
            <v>47.959277200000002</v>
          </cell>
          <cell r="F16">
            <v>0.16007463331540012</v>
          </cell>
          <cell r="G16">
            <v>74.676567000000006</v>
          </cell>
          <cell r="H16">
            <v>0.16801926608355783</v>
          </cell>
          <cell r="I16">
            <v>37.314782000000001</v>
          </cell>
          <cell r="J16">
            <v>0.13721867217407357</v>
          </cell>
          <cell r="K16">
            <v>264.56959853302936</v>
          </cell>
          <cell r="L16">
            <v>0.26357828832612473</v>
          </cell>
          <cell r="M16">
            <v>442.22405430000003</v>
          </cell>
          <cell r="N16">
            <v>0.13203580856943528</v>
          </cell>
          <cell r="O16">
            <v>218.22008632869836</v>
          </cell>
          <cell r="P16">
            <v>0.1078996087742695</v>
          </cell>
          <cell r="Q16">
            <v>292.89665332869833</v>
          </cell>
          <cell r="R16">
            <v>0.11873119845069458</v>
          </cell>
          <cell r="S16">
            <v>122.63584420000001</v>
          </cell>
          <cell r="T16">
            <v>0.16482024522597455</v>
          </cell>
          <cell r="V16" t="str">
            <v>Warehouse</v>
          </cell>
          <cell r="W16">
            <v>442224054.30000001</v>
          </cell>
          <cell r="X16">
            <v>0.13203580856943525</v>
          </cell>
        </row>
        <row r="17">
          <cell r="B17" t="str">
            <v>Supermarket</v>
          </cell>
          <cell r="C17">
            <v>39.444968890646628</v>
          </cell>
          <cell r="D17">
            <v>2.2895442759246026E-2</v>
          </cell>
          <cell r="E17">
            <v>6.5560353076108635</v>
          </cell>
          <cell r="F17">
            <v>2.1882209431392876E-2</v>
          </cell>
          <cell r="G17">
            <v>7.7755945123131065</v>
          </cell>
          <cell r="H17">
            <v>1.7494774275338444E-2</v>
          </cell>
          <cell r="I17">
            <v>2.1261594000455211</v>
          </cell>
          <cell r="J17">
            <v>7.8185843268405338E-3</v>
          </cell>
          <cell r="K17">
            <v>5.5712742628747005</v>
          </cell>
          <cell r="L17">
            <v>5.550399373723129E-3</v>
          </cell>
          <cell r="M17">
            <v>65.429751400000001</v>
          </cell>
          <cell r="N17">
            <v>1.9535504789016944E-2</v>
          </cell>
          <cell r="O17">
            <v>46.00100419825749</v>
          </cell>
          <cell r="P17">
            <v>2.2745341364860224E-2</v>
          </cell>
          <cell r="Q17">
            <v>53.776598710570596</v>
          </cell>
          <cell r="R17">
            <v>2.1799361450343065E-2</v>
          </cell>
          <cell r="S17">
            <v>14.33162981992397</v>
          </cell>
          <cell r="T17">
            <v>1.9261438259074323E-2</v>
          </cell>
          <cell r="V17" t="str">
            <v>Supermarket</v>
          </cell>
          <cell r="W17">
            <v>65429751.399999999</v>
          </cell>
          <cell r="X17">
            <v>1.9535504789016941E-2</v>
          </cell>
        </row>
        <row r="18">
          <cell r="B18" t="str">
            <v>MiniMart</v>
          </cell>
          <cell r="C18">
            <v>9.861242222661657</v>
          </cell>
          <cell r="D18">
            <v>5.7238606898115064E-3</v>
          </cell>
          <cell r="E18">
            <v>2.6529426023891371</v>
          </cell>
          <cell r="F18">
            <v>8.8547792852108377E-3</v>
          </cell>
          <cell r="G18">
            <v>3.1464452176868947</v>
          </cell>
          <cell r="H18">
            <v>7.0793749295930053E-3</v>
          </cell>
          <cell r="I18">
            <v>1.0569141353249265</v>
          </cell>
          <cell r="J18">
            <v>3.886619363106436E-3</v>
          </cell>
          <cell r="K18">
            <v>5.5136009102243984</v>
          </cell>
          <cell r="L18">
            <v>5.4929421161323709E-3</v>
          </cell>
          <cell r="M18">
            <v>11.691088099999998</v>
          </cell>
          <cell r="N18">
            <v>3.4906338887047794E-3</v>
          </cell>
          <cell r="O18">
            <v>12.514184825050794</v>
          </cell>
          <cell r="P18">
            <v>6.1876780889821544E-3</v>
          </cell>
          <cell r="Q18">
            <v>15.660630042737688</v>
          </cell>
          <cell r="R18">
            <v>6.34833260242312E-3</v>
          </cell>
          <cell r="S18">
            <v>5.7993878200760314</v>
          </cell>
          <cell r="T18">
            <v>7.79426707502097E-3</v>
          </cell>
          <cell r="V18" t="str">
            <v>MiniMart</v>
          </cell>
          <cell r="W18">
            <v>11691088.099999998</v>
          </cell>
          <cell r="X18">
            <v>3.4906338887047785E-3</v>
          </cell>
        </row>
        <row r="19">
          <cell r="B19" t="str">
            <v>Restaurant</v>
          </cell>
          <cell r="C19">
            <v>34.202617971384306</v>
          </cell>
          <cell r="D19">
            <v>1.9852571924980713E-2</v>
          </cell>
          <cell r="E19">
            <v>3.2246579999999998</v>
          </cell>
          <cell r="F19">
            <v>1.0763005137983428E-2</v>
          </cell>
          <cell r="G19">
            <v>3.8728280000000002</v>
          </cell>
          <cell r="H19">
            <v>8.7137069146182508E-3</v>
          </cell>
          <cell r="I19">
            <v>4.4727904066295521</v>
          </cell>
          <cell r="J19">
            <v>1.6447914944555799E-2</v>
          </cell>
          <cell r="K19">
            <v>12.653329220172839</v>
          </cell>
          <cell r="L19">
            <v>1.2605918729788336E-2</v>
          </cell>
          <cell r="M19">
            <v>53.036741800000001</v>
          </cell>
          <cell r="N19">
            <v>1.5835296654172451E-2</v>
          </cell>
          <cell r="O19">
            <v>37.427275971384304</v>
          </cell>
          <cell r="P19">
            <v>1.8506034447791763E-2</v>
          </cell>
          <cell r="Q19">
            <v>41.300103971384303</v>
          </cell>
          <cell r="R19">
            <v>1.674177831986955E-2</v>
          </cell>
          <cell r="S19">
            <v>7.097486</v>
          </cell>
          <cell r="T19">
            <v>9.5388863724062915E-3</v>
          </cell>
          <cell r="V19" t="str">
            <v>Restaurant</v>
          </cell>
          <cell r="W19">
            <v>53036741.800000004</v>
          </cell>
          <cell r="X19">
            <v>1.5835296654172448E-2</v>
          </cell>
        </row>
        <row r="20">
          <cell r="B20" t="str">
            <v>Lodging</v>
          </cell>
          <cell r="C20">
            <v>104.80752289890377</v>
          </cell>
          <cell r="D20">
            <v>6.0834491920190768E-2</v>
          </cell>
          <cell r="E20">
            <v>14.038995999999999</v>
          </cell>
          <cell r="F20">
            <v>4.6858236154075493E-2</v>
          </cell>
          <cell r="G20">
            <v>22.906410000000001</v>
          </cell>
          <cell r="H20">
            <v>5.1538499310085716E-2</v>
          </cell>
          <cell r="I20">
            <v>9.8435380000000006</v>
          </cell>
          <cell r="J20">
            <v>3.6197912501673889E-2</v>
          </cell>
          <cell r="K20">
            <v>49.956394059769231</v>
          </cell>
          <cell r="L20">
            <v>4.9769213508389983E-2</v>
          </cell>
          <cell r="M20">
            <v>171.0409248</v>
          </cell>
          <cell r="N20">
            <v>5.1068065124091046E-2</v>
          </cell>
          <cell r="O20">
            <v>118.84651889890377</v>
          </cell>
          <cell r="P20">
            <v>5.8764035470409912E-2</v>
          </cell>
          <cell r="Q20">
            <v>141.75292889890378</v>
          </cell>
          <cell r="R20">
            <v>5.7462230929539518E-2</v>
          </cell>
          <cell r="S20">
            <v>36.945405999999998</v>
          </cell>
          <cell r="T20">
            <v>4.9653923912835844E-2</v>
          </cell>
          <cell r="V20" t="str">
            <v>Lodging</v>
          </cell>
          <cell r="W20">
            <v>171040924.80000001</v>
          </cell>
          <cell r="X20">
            <v>5.1068065124091039E-2</v>
          </cell>
        </row>
        <row r="21">
          <cell r="B21" t="str">
            <v>Hospital</v>
          </cell>
          <cell r="C21">
            <v>38.122577697323266</v>
          </cell>
          <cell r="D21">
            <v>2.2127873846820151E-2</v>
          </cell>
          <cell r="E21">
            <v>7.1310139360000004</v>
          </cell>
          <cell r="F21">
            <v>2.3801327034432621E-2</v>
          </cell>
          <cell r="G21">
            <v>9.8604596719999993</v>
          </cell>
          <cell r="H21">
            <v>2.2185636858962184E-2</v>
          </cell>
          <cell r="I21">
            <v>7.7068158439999994</v>
          </cell>
          <cell r="J21">
            <v>2.8340485462404467E-2</v>
          </cell>
          <cell r="K21">
            <v>26.576579483888366</v>
          </cell>
          <cell r="L21">
            <v>2.647700026294586E-2</v>
          </cell>
          <cell r="M21">
            <v>103.75403529999998</v>
          </cell>
          <cell r="N21">
            <v>3.0978070527759683E-2</v>
          </cell>
          <cell r="O21">
            <v>45.253591633323268</v>
          </cell>
          <cell r="P21">
            <v>2.2375780868820909E-2</v>
          </cell>
          <cell r="Q21">
            <v>55.114051305323265</v>
          </cell>
          <cell r="R21">
            <v>2.2341523157010872E-2</v>
          </cell>
          <cell r="S21">
            <v>16.991473608</v>
          </cell>
          <cell r="T21">
            <v>2.2836217788446831E-2</v>
          </cell>
          <cell r="V21" t="str">
            <v>Hospital</v>
          </cell>
          <cell r="W21">
            <v>103754035.29999998</v>
          </cell>
          <cell r="X21">
            <v>3.0978070527759676E-2</v>
          </cell>
        </row>
        <row r="22">
          <cell r="B22" t="str">
            <v>Residential Care</v>
          </cell>
          <cell r="C22">
            <v>83.220501437886071</v>
          </cell>
          <cell r="D22">
            <v>4.8304518438058199E-2</v>
          </cell>
          <cell r="E22">
            <v>14.779390064000003</v>
          </cell>
          <cell r="F22">
            <v>4.9329464146304278E-2</v>
          </cell>
          <cell r="G22">
            <v>20.110348328000001</v>
          </cell>
          <cell r="H22">
            <v>4.5247473236889213E-2</v>
          </cell>
          <cell r="I22">
            <v>17.376025356</v>
          </cell>
          <cell r="J22">
            <v>6.3897335029676816E-2</v>
          </cell>
          <cell r="K22">
            <v>67.215639329268541</v>
          </cell>
          <cell r="L22">
            <v>6.6963790478530669E-2</v>
          </cell>
          <cell r="M22">
            <v>125.16063630000001</v>
          </cell>
          <cell r="N22">
            <v>3.7369486472404026E-2</v>
          </cell>
          <cell r="O22">
            <v>97.999891501886069</v>
          </cell>
          <cell r="P22">
            <v>4.8456354916141135E-2</v>
          </cell>
          <cell r="Q22">
            <v>118.11023982988607</v>
          </cell>
          <cell r="R22">
            <v>4.7878219723336488E-2</v>
          </cell>
          <cell r="S22">
            <v>34.889738392000005</v>
          </cell>
          <cell r="T22">
            <v>4.6891145693597626E-2</v>
          </cell>
          <cell r="V22" t="str">
            <v>Residential Care</v>
          </cell>
          <cell r="W22">
            <v>125160636.30000001</v>
          </cell>
          <cell r="X22">
            <v>3.7369486472404019E-2</v>
          </cell>
        </row>
        <row r="23">
          <cell r="B23" t="str">
            <v>Assembly</v>
          </cell>
          <cell r="C23">
            <v>121.12093749549824</v>
          </cell>
          <cell r="D23">
            <v>7.0303452363273886E-2</v>
          </cell>
          <cell r="E23">
            <v>18.999077640324</v>
          </cell>
          <cell r="F23">
            <v>6.3413599290142786E-2</v>
          </cell>
          <cell r="G23">
            <v>37.96334830112</v>
          </cell>
          <cell r="H23">
            <v>8.5416003652506733E-2</v>
          </cell>
          <cell r="I23">
            <v>21.858754000000001</v>
          </cell>
          <cell r="J23">
            <v>8.038179612732882E-2</v>
          </cell>
          <cell r="K23">
            <v>101.73028648155328</v>
          </cell>
          <cell r="L23">
            <v>0.10134911543280216</v>
          </cell>
          <cell r="M23">
            <v>368.87205360000002</v>
          </cell>
          <cell r="N23">
            <v>0.11013494038183547</v>
          </cell>
          <cell r="O23">
            <v>140.12001513582223</v>
          </cell>
          <cell r="P23">
            <v>6.9282782666609352E-2</v>
          </cell>
          <cell r="Q23">
            <v>178.08336343694222</v>
          </cell>
          <cell r="R23">
            <v>7.2189459745278128E-2</v>
          </cell>
          <cell r="S23">
            <v>56.962425941443996</v>
          </cell>
          <cell r="T23">
            <v>7.6556418505375382E-2</v>
          </cell>
          <cell r="V23" t="str">
            <v>Assembly</v>
          </cell>
          <cell r="W23">
            <v>368872053.60000002</v>
          </cell>
          <cell r="X23">
            <v>0.11013494038183544</v>
          </cell>
        </row>
        <row r="24">
          <cell r="B24" t="str">
            <v>Other</v>
          </cell>
          <cell r="C24">
            <v>235.11711396184955</v>
          </cell>
          <cell r="D24">
            <v>0.13647140752870815</v>
          </cell>
          <cell r="E24">
            <v>38.748420104276001</v>
          </cell>
          <cell r="F24">
            <v>0.1293313724032325</v>
          </cell>
          <cell r="G24">
            <v>76.933264310880006</v>
          </cell>
          <cell r="H24">
            <v>0.17309674408206832</v>
          </cell>
          <cell r="I24">
            <v>45.604604000000002</v>
          </cell>
          <cell r="J24">
            <v>0.1677030621779981</v>
          </cell>
          <cell r="K24">
            <v>85.543246891752517</v>
          </cell>
          <cell r="L24">
            <v>8.5222726717682065E-2</v>
          </cell>
          <cell r="M24">
            <v>333.43446839999996</v>
          </cell>
          <cell r="N24">
            <v>9.9554262623279946E-2</v>
          </cell>
          <cell r="O24">
            <v>273.86553406612558</v>
          </cell>
          <cell r="P24">
            <v>0.13541367561362375</v>
          </cell>
          <cell r="Q24">
            <v>350.7987983770056</v>
          </cell>
          <cell r="R24">
            <v>0.14220292814211019</v>
          </cell>
          <cell r="S24">
            <v>115.68168441515601</v>
          </cell>
          <cell r="T24">
            <v>0.15547398656436054</v>
          </cell>
          <cell r="V24" t="str">
            <v>Other</v>
          </cell>
          <cell r="W24">
            <v>333434468.39999998</v>
          </cell>
          <cell r="X24">
            <v>9.9554262623279918E-2</v>
          </cell>
        </row>
        <row r="25">
          <cell r="W25">
            <v>3349273648.5000005</v>
          </cell>
          <cell r="X25">
            <v>0.99999999999999989</v>
          </cell>
        </row>
        <row r="26">
          <cell r="C26">
            <v>1722.8305783567907</v>
          </cell>
          <cell r="D26">
            <v>0.99999999999999978</v>
          </cell>
          <cell r="E26">
            <v>299.6057289446</v>
          </cell>
          <cell r="F26">
            <v>1</v>
          </cell>
          <cell r="G26">
            <v>444.45240561200006</v>
          </cell>
          <cell r="H26">
            <v>0.99999999999999978</v>
          </cell>
          <cell r="I26">
            <v>271.93662064199998</v>
          </cell>
          <cell r="J26">
            <v>1</v>
          </cell>
          <cell r="K26">
            <v>1003.7609706520216</v>
          </cell>
          <cell r="L26">
            <v>0.99999999999999989</v>
          </cell>
          <cell r="M26">
            <v>3349.2736484999996</v>
          </cell>
          <cell r="N26">
            <v>1</v>
          </cell>
          <cell r="O26">
            <v>2022.4363073013908</v>
          </cell>
          <cell r="P26">
            <v>1</v>
          </cell>
          <cell r="Q26">
            <v>2466.8887129133909</v>
          </cell>
          <cell r="R26">
            <v>1</v>
          </cell>
          <cell r="S26">
            <v>744.05813455660018</v>
          </cell>
          <cell r="T26">
            <v>1</v>
          </cell>
        </row>
        <row r="29">
          <cell r="B29" t="str">
            <v>FloorA%PRE2002</v>
          </cell>
        </row>
        <row r="30">
          <cell r="B30" t="str">
            <v>BTYPE</v>
          </cell>
          <cell r="C30">
            <v>0</v>
          </cell>
          <cell r="D30" t="str">
            <v>PRE1987</v>
          </cell>
          <cell r="E30">
            <v>0</v>
          </cell>
          <cell r="F30" t="str">
            <v>V1987_1994</v>
          </cell>
          <cell r="G30">
            <v>0</v>
          </cell>
          <cell r="H30" t="str">
            <v>V1995_2001</v>
          </cell>
          <cell r="I30">
            <v>0</v>
          </cell>
          <cell r="J30" t="str">
            <v>V2002_2006</v>
          </cell>
          <cell r="K30">
            <v>0</v>
          </cell>
          <cell r="L30" t="str">
            <v>Post2013</v>
          </cell>
          <cell r="M30">
            <v>0</v>
          </cell>
          <cell r="N30" t="str">
            <v>_PRE2013</v>
          </cell>
          <cell r="O30">
            <v>0</v>
          </cell>
          <cell r="P30" t="str">
            <v>PRE1995</v>
          </cell>
          <cell r="Q30">
            <v>0</v>
          </cell>
          <cell r="R30" t="str">
            <v>PRE2002</v>
          </cell>
          <cell r="S30">
            <v>0</v>
          </cell>
          <cell r="T30" t="str">
            <v>V1987_2001</v>
          </cell>
        </row>
        <row r="31">
          <cell r="B31" t="str">
            <v>Large Off</v>
          </cell>
          <cell r="D31">
            <v>0.72517203989003609</v>
          </cell>
          <cell r="F31">
            <v>0.10331790304121433</v>
          </cell>
          <cell r="H31">
            <v>0.17151005706874964</v>
          </cell>
          <cell r="P31">
            <v>0.82848994293125033</v>
          </cell>
          <cell r="R31">
            <v>1</v>
          </cell>
          <cell r="T31">
            <v>0.27482796010996396</v>
          </cell>
        </row>
        <row r="32">
          <cell r="B32" t="str">
            <v>Medium Off</v>
          </cell>
          <cell r="D32">
            <v>0.67327274986190366</v>
          </cell>
          <cell r="F32">
            <v>0.12282874834563298</v>
          </cell>
          <cell r="H32">
            <v>0.20389850179246344</v>
          </cell>
          <cell r="P32">
            <v>0.79610149820753662</v>
          </cell>
          <cell r="R32">
            <v>1</v>
          </cell>
          <cell r="T32">
            <v>0.32672725013809645</v>
          </cell>
        </row>
        <row r="33">
          <cell r="B33" t="str">
            <v>Small Off</v>
          </cell>
          <cell r="D33">
            <v>0.71392868640620422</v>
          </cell>
          <cell r="F33">
            <v>0.10754469170069367</v>
          </cell>
          <cell r="H33">
            <v>0.17852662189310214</v>
          </cell>
          <cell r="P33">
            <v>0.82147337810689791</v>
          </cell>
          <cell r="R33">
            <v>1</v>
          </cell>
          <cell r="T33">
            <v>0.28607131359379578</v>
          </cell>
        </row>
        <row r="34">
          <cell r="B34" t="str">
            <v>Xlarge Ret</v>
          </cell>
          <cell r="D34">
            <v>0.64780779047689696</v>
          </cell>
          <cell r="F34">
            <v>0.16827922902393005</v>
          </cell>
          <cell r="H34">
            <v>0.1839129804991731</v>
          </cell>
          <cell r="P34">
            <v>0.81608701950082696</v>
          </cell>
          <cell r="R34">
            <v>1</v>
          </cell>
          <cell r="T34">
            <v>0.35219220952310321</v>
          </cell>
        </row>
        <row r="35">
          <cell r="B35" t="str">
            <v>Large Ret</v>
          </cell>
          <cell r="D35">
            <v>0.76115352366795819</v>
          </cell>
          <cell r="F35">
            <v>0.11412206120817615</v>
          </cell>
          <cell r="H35">
            <v>0.12472441512386574</v>
          </cell>
          <cell r="P35">
            <v>0.87527558487613433</v>
          </cell>
          <cell r="R35">
            <v>1</v>
          </cell>
          <cell r="T35">
            <v>0.2388464763320419</v>
          </cell>
        </row>
        <row r="36">
          <cell r="B36" t="str">
            <v>Medium Ret</v>
          </cell>
          <cell r="D36">
            <v>0.76115352366795819</v>
          </cell>
          <cell r="F36">
            <v>0.11412206120817615</v>
          </cell>
          <cell r="H36">
            <v>0.12472441512386574</v>
          </cell>
          <cell r="P36">
            <v>0.87527558487613433</v>
          </cell>
          <cell r="R36">
            <v>1</v>
          </cell>
          <cell r="T36">
            <v>0.2388464763320419</v>
          </cell>
        </row>
        <row r="37">
          <cell r="B37" t="str">
            <v>Small Ret</v>
          </cell>
          <cell r="D37">
            <v>0.7747084544781444</v>
          </cell>
          <cell r="F37">
            <v>0.10764544632421964</v>
          </cell>
          <cell r="H37">
            <v>0.11764609919763602</v>
          </cell>
          <cell r="P37">
            <v>0.88235390080236398</v>
          </cell>
          <cell r="R37">
            <v>1</v>
          </cell>
          <cell r="T37">
            <v>0.22529154552185568</v>
          </cell>
        </row>
        <row r="38">
          <cell r="B38" t="str">
            <v>School K-12</v>
          </cell>
          <cell r="D38">
            <v>0.72498360063778</v>
          </cell>
          <cell r="F38">
            <v>0.13126720023206725</v>
          </cell>
          <cell r="H38">
            <v>0.14374919913015283</v>
          </cell>
          <cell r="P38">
            <v>0.85625080086984728</v>
          </cell>
          <cell r="R38">
            <v>1</v>
          </cell>
          <cell r="T38">
            <v>0.27501639936222011</v>
          </cell>
        </row>
        <row r="39">
          <cell r="B39" t="str">
            <v>University</v>
          </cell>
          <cell r="D39">
            <v>0.72168555741942031</v>
          </cell>
          <cell r="F39">
            <v>0.13284137871932258</v>
          </cell>
          <cell r="H39">
            <v>0.14547306386125711</v>
          </cell>
          <cell r="P39">
            <v>0.85452693613874287</v>
          </cell>
          <cell r="R39">
            <v>1</v>
          </cell>
          <cell r="T39">
            <v>0.27831444258057969</v>
          </cell>
        </row>
        <row r="40">
          <cell r="B40" t="str">
            <v>Warehouse</v>
          </cell>
          <cell r="D40">
            <v>0.58129994724666945</v>
          </cell>
          <cell r="F40">
            <v>0.16374129459983455</v>
          </cell>
          <cell r="H40">
            <v>0.25495875815349617</v>
          </cell>
          <cell r="P40">
            <v>0.74504124184650389</v>
          </cell>
          <cell r="R40">
            <v>1</v>
          </cell>
          <cell r="T40">
            <v>0.41870005275333072</v>
          </cell>
        </row>
        <row r="41">
          <cell r="B41" t="str">
            <v>Supermarket</v>
          </cell>
          <cell r="D41">
            <v>0.73349690825450309</v>
          </cell>
          <cell r="F41">
            <v>0.12191242036142715</v>
          </cell>
          <cell r="H41">
            <v>0.14459067138406984</v>
          </cell>
          <cell r="P41">
            <v>0.85540932861593022</v>
          </cell>
          <cell r="R41">
            <v>1</v>
          </cell>
          <cell r="T41">
            <v>0.26650309174549697</v>
          </cell>
        </row>
        <row r="42">
          <cell r="B42" t="str">
            <v>MiniMart</v>
          </cell>
          <cell r="D42">
            <v>0.62968362037481473</v>
          </cell>
          <cell r="F42">
            <v>0.16940203524055455</v>
          </cell>
          <cell r="H42">
            <v>0.20091434438463077</v>
          </cell>
          <cell r="P42">
            <v>0.79908565561536926</v>
          </cell>
          <cell r="R42">
            <v>1</v>
          </cell>
          <cell r="T42">
            <v>0.37031637962518527</v>
          </cell>
        </row>
        <row r="43">
          <cell r="B43" t="str">
            <v>Restaurant</v>
          </cell>
          <cell r="D43">
            <v>0.82814847137146075</v>
          </cell>
          <cell r="F43">
            <v>7.8078689638027929E-2</v>
          </cell>
          <cell r="H43">
            <v>9.3772838990511392E-2</v>
          </cell>
          <cell r="P43">
            <v>0.90622716100948864</v>
          </cell>
          <cell r="R43">
            <v>1</v>
          </cell>
          <cell r="T43">
            <v>0.17185152862853931</v>
          </cell>
        </row>
        <row r="44">
          <cell r="B44" t="str">
            <v>Lodging</v>
          </cell>
          <cell r="D44">
            <v>0.73936760046525063</v>
          </cell>
          <cell r="F44">
            <v>9.9038489779723821E-2</v>
          </cell>
          <cell r="H44">
            <v>0.16159390975502549</v>
          </cell>
          <cell r="P44">
            <v>0.83840609024497448</v>
          </cell>
          <cell r="R44">
            <v>1</v>
          </cell>
          <cell r="T44">
            <v>0.26063239953474931</v>
          </cell>
        </row>
        <row r="45">
          <cell r="B45" t="str">
            <v>Hospital</v>
          </cell>
          <cell r="D45">
            <v>0.69170341853713713</v>
          </cell>
          <cell r="F45">
            <v>0.12938649522415424</v>
          </cell>
          <cell r="H45">
            <v>0.17891008623870866</v>
          </cell>
          <cell r="P45">
            <v>0.82108991376129137</v>
          </cell>
          <cell r="R45">
            <v>1</v>
          </cell>
          <cell r="T45">
            <v>0.30829658146286293</v>
          </cell>
        </row>
        <row r="46">
          <cell r="B46" t="str">
            <v>Residential Care</v>
          </cell>
          <cell r="D46">
            <v>0.7046002239750625</v>
          </cell>
          <cell r="F46">
            <v>0.12513216538453167</v>
          </cell>
          <cell r="H46">
            <v>0.17026761064040588</v>
          </cell>
          <cell r="P46">
            <v>0.82973238935959415</v>
          </cell>
          <cell r="R46">
            <v>1</v>
          </cell>
          <cell r="T46">
            <v>0.29539977602493755</v>
          </cell>
        </row>
        <row r="47">
          <cell r="B47" t="str">
            <v>Assembly</v>
          </cell>
          <cell r="D47">
            <v>0.68013617419341987</v>
          </cell>
          <cell r="F47">
            <v>0.10668642636599465</v>
          </cell>
          <cell r="H47">
            <v>0.21317739944058556</v>
          </cell>
          <cell r="P47">
            <v>0.78682260055941444</v>
          </cell>
          <cell r="R47">
            <v>1</v>
          </cell>
          <cell r="T47">
            <v>0.31986382580658018</v>
          </cell>
        </row>
        <row r="48">
          <cell r="B48" t="str">
            <v>Other</v>
          </cell>
          <cell r="D48">
            <v>0.67023352146482484</v>
          </cell>
          <cell r="F48">
            <v>0.11045767626214283</v>
          </cell>
          <cell r="H48">
            <v>0.21930880227303218</v>
          </cell>
          <cell r="P48">
            <v>0.78069119772696782</v>
          </cell>
          <cell r="R48">
            <v>1</v>
          </cell>
          <cell r="T48">
            <v>0.32976647853517504</v>
          </cell>
        </row>
        <row r="51">
          <cell r="B51" t="str">
            <v>FloorA%PRE2012</v>
          </cell>
        </row>
        <row r="52">
          <cell r="B52" t="str">
            <v>BTYPE</v>
          </cell>
          <cell r="C52">
            <v>0</v>
          </cell>
          <cell r="D52" t="str">
            <v>PRE1987</v>
          </cell>
          <cell r="E52">
            <v>0</v>
          </cell>
          <cell r="F52" t="str">
            <v>V1987_1994</v>
          </cell>
          <cell r="G52">
            <v>0</v>
          </cell>
          <cell r="H52" t="str">
            <v>V1995_2001</v>
          </cell>
          <cell r="I52">
            <v>0</v>
          </cell>
          <cell r="J52" t="str">
            <v>V2002_2006</v>
          </cell>
          <cell r="K52">
            <v>0</v>
          </cell>
          <cell r="L52" t="str">
            <v>Post2013</v>
          </cell>
          <cell r="M52">
            <v>0</v>
          </cell>
          <cell r="N52" t="str">
            <v>_PRE2013</v>
          </cell>
          <cell r="O52">
            <v>0</v>
          </cell>
          <cell r="P52" t="str">
            <v>PRE1995</v>
          </cell>
          <cell r="Q52">
            <v>0</v>
          </cell>
          <cell r="R52" t="str">
            <v>PRE2002</v>
          </cell>
          <cell r="S52">
            <v>0</v>
          </cell>
          <cell r="T52" t="str">
            <v>V1987_2001</v>
          </cell>
        </row>
        <row r="53">
          <cell r="B53" t="str">
            <v>Large Off</v>
          </cell>
          <cell r="D53">
            <v>0.54426842103907014</v>
          </cell>
          <cell r="F53">
            <v>7.754390525293349E-2</v>
          </cell>
          <cell r="H53">
            <v>0.12872463749055224</v>
          </cell>
          <cell r="J53">
            <v>6.5421532215852923E-2</v>
          </cell>
          <cell r="N53">
            <v>1</v>
          </cell>
          <cell r="P53">
            <v>0.62181232629200356</v>
          </cell>
          <cell r="R53">
            <v>0.75053696378255585</v>
          </cell>
          <cell r="T53">
            <v>0.20626854274348572</v>
          </cell>
        </row>
        <row r="54">
          <cell r="B54" t="str">
            <v>Medium Off</v>
          </cell>
          <cell r="D54">
            <v>0.19538697130794791</v>
          </cell>
          <cell r="F54">
            <v>3.5645490083657562E-2</v>
          </cell>
          <cell r="H54">
            <v>5.9172320174296529E-2</v>
          </cell>
          <cell r="J54">
            <v>3.0073060806666684E-2</v>
          </cell>
          <cell r="N54">
            <v>1</v>
          </cell>
          <cell r="P54">
            <v>0.23103246139160546</v>
          </cell>
          <cell r="R54">
            <v>0.29020478156590196</v>
          </cell>
          <cell r="T54">
            <v>9.4817810257954091E-2</v>
          </cell>
        </row>
        <row r="55">
          <cell r="B55" t="str">
            <v>Small Off</v>
          </cell>
          <cell r="D55">
            <v>0.91983847013459319</v>
          </cell>
          <cell r="F55">
            <v>0.13856250150561658</v>
          </cell>
          <cell r="H55">
            <v>0.23001688808315263</v>
          </cell>
          <cell r="J55">
            <v>0.11690114299235574</v>
          </cell>
          <cell r="N55">
            <v>1</v>
          </cell>
          <cell r="P55">
            <v>1.0584009716402099</v>
          </cell>
          <cell r="R55">
            <v>1.2884178597233624</v>
          </cell>
          <cell r="T55">
            <v>0.36857938958876918</v>
          </cell>
        </row>
        <row r="56">
          <cell r="B56" t="str">
            <v>Xlarge Ret</v>
          </cell>
          <cell r="D56">
            <v>0.37901677033625886</v>
          </cell>
          <cell r="F56">
            <v>9.8456132879124802E-2</v>
          </cell>
          <cell r="H56">
            <v>0.10760306516288785</v>
          </cell>
          <cell r="J56">
            <v>7.9202635073895064E-2</v>
          </cell>
          <cell r="N56">
            <v>1</v>
          </cell>
          <cell r="P56">
            <v>0.47747290321538366</v>
          </cell>
          <cell r="R56">
            <v>0.58507596837827147</v>
          </cell>
          <cell r="T56">
            <v>0.20605919804201267</v>
          </cell>
        </row>
        <row r="57">
          <cell r="B57" t="str">
            <v>Large Ret</v>
          </cell>
          <cell r="D57">
            <v>5.1493460050571427</v>
          </cell>
          <cell r="F57">
            <v>0.77205709715345661</v>
          </cell>
          <cell r="H57">
            <v>0.84378400517178498</v>
          </cell>
          <cell r="J57">
            <v>0.62107818714684748</v>
          </cell>
          <cell r="N57">
            <v>1</v>
          </cell>
          <cell r="P57">
            <v>5.9214031022105988</v>
          </cell>
          <cell r="R57">
            <v>6.7651871073823839</v>
          </cell>
          <cell r="T57">
            <v>1.6158411023252415</v>
          </cell>
        </row>
        <row r="58">
          <cell r="B58" t="str">
            <v>Medium Ret</v>
          </cell>
          <cell r="D58">
            <v>0.11732091314690456</v>
          </cell>
          <cell r="F58">
            <v>1.759028108630404E-2</v>
          </cell>
          <cell r="H58">
            <v>1.9224482077585248E-2</v>
          </cell>
          <cell r="J58">
            <v>1.4150429973074538E-2</v>
          </cell>
          <cell r="N58">
            <v>1</v>
          </cell>
          <cell r="P58">
            <v>0.13491119423320858</v>
          </cell>
          <cell r="R58">
            <v>0.15413567631079383</v>
          </cell>
          <cell r="T58">
            <v>3.6814763163889291E-2</v>
          </cell>
        </row>
        <row r="59">
          <cell r="B59" t="str">
            <v>Small Ret</v>
          </cell>
          <cell r="D59">
            <v>1.4287268869708685</v>
          </cell>
          <cell r="F59">
            <v>0.19852105980564183</v>
          </cell>
          <cell r="H59">
            <v>0.2169643871824383</v>
          </cell>
          <cell r="J59">
            <v>0.15969945796645138</v>
          </cell>
          <cell r="N59">
            <v>1</v>
          </cell>
          <cell r="P59">
            <v>1.6272479467765102</v>
          </cell>
          <cell r="R59">
            <v>1.8442123339589485</v>
          </cell>
          <cell r="T59">
            <v>0.41548544698808015</v>
          </cell>
        </row>
        <row r="60">
          <cell r="B60" t="str">
            <v>School K-12</v>
          </cell>
          <cell r="D60">
            <v>0.60320519116214588</v>
          </cell>
          <cell r="F60">
            <v>0.10921772097968414</v>
          </cell>
          <cell r="H60">
            <v>0.11960306835137893</v>
          </cell>
          <cell r="J60">
            <v>0.10763313395750651</v>
          </cell>
          <cell r="N60">
            <v>1</v>
          </cell>
          <cell r="P60">
            <v>0.71242291214182996</v>
          </cell>
          <cell r="R60">
            <v>0.83202598049320886</v>
          </cell>
          <cell r="T60">
            <v>0.22882078933106306</v>
          </cell>
        </row>
        <row r="61">
          <cell r="B61" t="str">
            <v>University</v>
          </cell>
          <cell r="D61">
            <v>0.6048543425709535</v>
          </cell>
          <cell r="F61">
            <v>0.11133614074086047</v>
          </cell>
          <cell r="H61">
            <v>0.12192292543336301</v>
          </cell>
          <cell r="J61">
            <v>9.5392495877299685E-2</v>
          </cell>
          <cell r="N61">
            <v>1</v>
          </cell>
          <cell r="P61">
            <v>0.7161904833118139</v>
          </cell>
          <cell r="R61">
            <v>0.83811340874517692</v>
          </cell>
          <cell r="T61">
            <v>0.23325906617422348</v>
          </cell>
        </row>
        <row r="62">
          <cell r="B62" t="str">
            <v>Warehouse</v>
          </cell>
          <cell r="D62">
            <v>0.38501028488422129</v>
          </cell>
          <cell r="F62">
            <v>0.10845017753707478</v>
          </cell>
          <cell r="H62">
            <v>0.16886590920117661</v>
          </cell>
          <cell r="J62">
            <v>8.4379810725280113E-2</v>
          </cell>
          <cell r="N62">
            <v>1</v>
          </cell>
          <cell r="P62">
            <v>0.49346046242129604</v>
          </cell>
          <cell r="R62">
            <v>0.66232637162247265</v>
          </cell>
          <cell r="T62">
            <v>0.27731608673825142</v>
          </cell>
        </row>
        <row r="63">
          <cell r="B63" t="str">
            <v>Supermarket</v>
          </cell>
          <cell r="D63">
            <v>0.6028598312945237</v>
          </cell>
          <cell r="F63">
            <v>0.1001996059488446</v>
          </cell>
          <cell r="H63">
            <v>0.11883882096353351</v>
          </cell>
          <cell r="J63">
            <v>3.2495299990479884E-2</v>
          </cell>
          <cell r="N63">
            <v>1</v>
          </cell>
          <cell r="P63">
            <v>0.70305943724336828</v>
          </cell>
          <cell r="R63">
            <v>0.82189825820690177</v>
          </cell>
          <cell r="T63">
            <v>0.21903842691237813</v>
          </cell>
        </row>
        <row r="64">
          <cell r="B64" t="str">
            <v>MiniMart</v>
          </cell>
          <cell r="D64">
            <v>0.8434836978656981</v>
          </cell>
          <cell r="F64">
            <v>0.22692007618941282</v>
          </cell>
          <cell r="H64">
            <v>0.26913193971114591</v>
          </cell>
          <cell r="J64">
            <v>9.040340182920413E-2</v>
          </cell>
          <cell r="N64">
            <v>1</v>
          </cell>
          <cell r="P64">
            <v>1.0704037740551109</v>
          </cell>
          <cell r="R64">
            <v>1.3395357137662567</v>
          </cell>
          <cell r="T64">
            <v>0.4960520159005587</v>
          </cell>
        </row>
        <row r="65">
          <cell r="B65" t="str">
            <v>Restaurant</v>
          </cell>
          <cell r="D65">
            <v>0.64488535325871588</v>
          </cell>
          <cell r="F65">
            <v>6.0800454374819832E-2</v>
          </cell>
          <cell r="H65">
            <v>7.3021604807556262E-2</v>
          </cell>
          <cell r="J65">
            <v>8.433380812675699E-2</v>
          </cell>
          <cell r="N65">
            <v>1</v>
          </cell>
          <cell r="P65">
            <v>0.70568580763353572</v>
          </cell>
          <cell r="R65">
            <v>0.77870741244109198</v>
          </cell>
          <cell r="T65">
            <v>0.13382205918237608</v>
          </cell>
        </row>
        <row r="66">
          <cell r="B66" t="str">
            <v>Lodging</v>
          </cell>
          <cell r="D66">
            <v>0.61276284036382722</v>
          </cell>
          <cell r="F66">
            <v>8.2079747969183103E-2</v>
          </cell>
          <cell r="H66">
            <v>0.13392356260225272</v>
          </cell>
          <cell r="J66">
            <v>5.7550776292341475E-2</v>
          </cell>
          <cell r="N66">
            <v>1</v>
          </cell>
          <cell r="P66">
            <v>0.69484258833301027</v>
          </cell>
          <cell r="R66">
            <v>0.82876615093526307</v>
          </cell>
          <cell r="T66">
            <v>0.21600331057143582</v>
          </cell>
        </row>
        <row r="67">
          <cell r="B67" t="str">
            <v>Hospital</v>
          </cell>
          <cell r="D67">
            <v>0.3674322409445917</v>
          </cell>
          <cell r="F67">
            <v>6.8729991227627962E-2</v>
          </cell>
          <cell r="H67">
            <v>9.5036878743934516E-2</v>
          </cell>
          <cell r="J67">
            <v>7.4279673284186956E-2</v>
          </cell>
          <cell r="N67">
            <v>1</v>
          </cell>
          <cell r="P67">
            <v>0.43616223217221967</v>
          </cell>
          <cell r="R67">
            <v>0.53119911091615413</v>
          </cell>
          <cell r="T67">
            <v>0.16376686997156248</v>
          </cell>
        </row>
        <row r="68">
          <cell r="B68" t="str">
            <v>Residential Care</v>
          </cell>
          <cell r="D68">
            <v>0.66490954263298252</v>
          </cell>
          <cell r="F68">
            <v>0.11808337270333934</v>
          </cell>
          <cell r="H68">
            <v>0.16067630304944366</v>
          </cell>
          <cell r="J68">
            <v>0.13882979401248058</v>
          </cell>
          <cell r="N68">
            <v>1</v>
          </cell>
          <cell r="P68">
            <v>0.78299291533632176</v>
          </cell>
          <cell r="R68">
            <v>0.94366921838576545</v>
          </cell>
          <cell r="T68">
            <v>0.27875967575278299</v>
          </cell>
        </row>
        <row r="69">
          <cell r="B69" t="str">
            <v>Assembly</v>
          </cell>
          <cell r="D69">
            <v>0.32835487620550452</v>
          </cell>
          <cell r="F69">
            <v>5.1505874340175277E-2</v>
          </cell>
          <cell r="H69">
            <v>0.10291738810413367</v>
          </cell>
          <cell r="J69">
            <v>5.9258362856903619E-2</v>
          </cell>
          <cell r="N69">
            <v>1</v>
          </cell>
          <cell r="P69">
            <v>0.3798607505456798</v>
          </cell>
          <cell r="R69">
            <v>0.48277813864981345</v>
          </cell>
          <cell r="T69">
            <v>0.15442326244430893</v>
          </cell>
        </row>
        <row r="70">
          <cell r="B70" t="str">
            <v>Other</v>
          </cell>
          <cell r="D70">
            <v>0.70513739953181631</v>
          </cell>
          <cell r="F70">
            <v>0.11621000159405237</v>
          </cell>
          <cell r="H70">
            <v>0.23072978831507035</v>
          </cell>
          <cell r="J70">
            <v>0.13677231456854388</v>
          </cell>
          <cell r="N70">
            <v>1</v>
          </cell>
          <cell r="P70">
            <v>0.82134740112586879</v>
          </cell>
          <cell r="R70">
            <v>1.0520771894409391</v>
          </cell>
          <cell r="T70">
            <v>0.34693978990912278</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Package Roof Top Optimization and Repair</v>
          </cell>
          <cell r="E18" t="str">
            <v>CBSA 2014</v>
          </cell>
          <cell r="F18" t="str">
            <v>Most</v>
          </cell>
          <cell r="H18" t="str">
            <v>New</v>
          </cell>
          <cell r="I18">
            <v>0</v>
          </cell>
        </row>
        <row r="19">
          <cell r="B19" t="str">
            <v>HVAC System Improvements</v>
          </cell>
          <cell r="C19" t="str">
            <v>Advanced Rooftop Controller</v>
          </cell>
          <cell r="D19" t="str">
            <v>Package Roof Top Optimization and Repair</v>
          </cell>
          <cell r="E19" t="str">
            <v>CBSA 2014</v>
          </cell>
          <cell r="F19" t="str">
            <v>Most</v>
          </cell>
          <cell r="H19" t="str">
            <v>New</v>
          </cell>
          <cell r="I19">
            <v>0</v>
          </cell>
        </row>
        <row r="20">
          <cell r="B20" t="str">
            <v>HVAC System Improvements</v>
          </cell>
          <cell r="C20" t="str">
            <v>Advanced Rooftop Controller</v>
          </cell>
          <cell r="D20" t="str">
            <v>Package Roof Top Optimization and Repair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str">
            <v>HVAC System Improvements</v>
          </cell>
          <cell r="C28" t="str">
            <v>Low Pressure Distribution Complex HVAC</v>
          </cell>
          <cell r="D28" t="str">
            <v>Low Pressure Distribution Complex HVAC</v>
          </cell>
          <cell r="E28" t="str">
            <v>CBSA 2014</v>
          </cell>
          <cell r="F28" t="str">
            <v>Some</v>
          </cell>
          <cell r="H28" t="str">
            <v>New</v>
          </cell>
          <cell r="I28">
            <v>0</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e">
            <v>#N/A</v>
          </cell>
          <cell r="C36" t="str">
            <v>Energy Recovery Ventilator</v>
          </cell>
          <cell r="D36" t="e">
            <v>#N/A</v>
          </cell>
          <cell r="E36" t="e">
            <v>#N/A</v>
          </cell>
          <cell r="F36" t="e">
            <v>#N/A</v>
          </cell>
          <cell r="H36" t="e">
            <v>#N/A</v>
          </cell>
          <cell r="I36" t="e">
            <v>#N/A</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Whole Bldg/Meter Level System Improvements</v>
          </cell>
          <cell r="C52" t="str">
            <v>Top Daylighting</v>
          </cell>
          <cell r="D52" t="str">
            <v>Daylighting with Skylights</v>
          </cell>
          <cell r="E52" t="str">
            <v>CBSA 2014</v>
          </cell>
          <cell r="F52" t="str">
            <v>All</v>
          </cell>
          <cell r="H52" t="str">
            <v>New</v>
          </cell>
          <cell r="I52">
            <v>0</v>
          </cell>
        </row>
        <row r="53">
          <cell r="B53" t="str">
            <v>Whole Bldg/Meter Level System Improvements</v>
          </cell>
          <cell r="C53" t="str">
            <v>Perimeter Daylighting Controls Advanced</v>
          </cell>
          <cell r="D53" t="str">
            <v>Daylighting with Windows</v>
          </cell>
          <cell r="E53" t="str">
            <v>CBSA 2014</v>
          </cell>
          <cell r="F53" t="str">
            <v>All</v>
          </cell>
          <cell r="H53" t="str">
            <v>New</v>
          </cell>
          <cell r="I53">
            <v>0</v>
          </cell>
        </row>
        <row r="54">
          <cell r="B54" t="str">
            <v>Whole Bldg/Meter Level System Improvements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str">
            <v>Lighting Controls</v>
          </cell>
          <cell r="C63" t="str">
            <v>Luminaire Level Lighting Controls</v>
          </cell>
          <cell r="D63" t="str">
            <v>Luminaire Level Lighting Controls</v>
          </cell>
          <cell r="E63" t="str">
            <v>CBSA 2014</v>
          </cell>
          <cell r="F63" t="str">
            <v>All</v>
          </cell>
          <cell r="H63" t="str">
            <v>Retro</v>
          </cell>
          <cell r="I63" t="str">
            <v>x</v>
          </cell>
        </row>
        <row r="64">
          <cell r="B64" t="e">
            <v>#N/A</v>
          </cell>
          <cell r="C64" t="str">
            <v>ECM on VAV Boxes</v>
          </cell>
          <cell r="D64" t="e">
            <v>#N/A</v>
          </cell>
          <cell r="E64" t="e">
            <v>#N/A</v>
          </cell>
          <cell r="F64" t="e">
            <v>#N/A</v>
          </cell>
          <cell r="H64" t="e">
            <v>#N/A</v>
          </cell>
          <cell r="I64" t="e">
            <v>#N/A</v>
          </cell>
        </row>
        <row r="65">
          <cell r="B65" t="e">
            <v>#N/A</v>
          </cell>
          <cell r="C65" t="str">
            <v>ECM on VAV Boxes</v>
          </cell>
          <cell r="D65" t="e">
            <v>#N/A</v>
          </cell>
          <cell r="E65" t="e">
            <v>#N/A</v>
          </cell>
          <cell r="F65" t="e">
            <v>#N/A</v>
          </cell>
          <cell r="H65" t="e">
            <v>#N/A</v>
          </cell>
          <cell r="I65" t="e">
            <v>#N/A</v>
          </cell>
        </row>
        <row r="66">
          <cell r="B66" t="str">
            <v>Pool System Improvements</v>
          </cell>
          <cell r="C66" t="str">
            <v>Pool pumps</v>
          </cell>
          <cell r="D66" t="str">
            <v>Pool pumps</v>
          </cell>
          <cell r="E66" t="str">
            <v>CBSA 2014</v>
          </cell>
          <cell r="F66" t="str">
            <v>Some</v>
          </cell>
          <cell r="H66" t="str">
            <v>Retro</v>
          </cell>
          <cell r="I66" t="str">
            <v>x</v>
          </cell>
        </row>
        <row r="67">
          <cell r="B67" t="e">
            <v>#N/A</v>
          </cell>
          <cell r="C67" t="str">
            <v>Switched Reluctance/Permanent Magnet Motors</v>
          </cell>
          <cell r="D67" t="e">
            <v>#N/A</v>
          </cell>
          <cell r="E67" t="e">
            <v>#N/A</v>
          </cell>
          <cell r="F67" t="e">
            <v>#N/A</v>
          </cell>
          <cell r="H67" t="e">
            <v>#N/A</v>
          </cell>
          <cell r="I67" t="e">
            <v>#N/A</v>
          </cell>
        </row>
        <row r="68">
          <cell r="B68" t="e">
            <v>#N/A</v>
          </cell>
          <cell r="C68" t="str">
            <v>Motors - Rewind</v>
          </cell>
          <cell r="D68" t="e">
            <v>#N/A</v>
          </cell>
          <cell r="E68" t="e">
            <v>#N/A</v>
          </cell>
          <cell r="F68" t="e">
            <v>#N/A</v>
          </cell>
          <cell r="H68" t="e">
            <v>#N/A</v>
          </cell>
          <cell r="I68" t="e">
            <v>#N/A</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Retro</v>
          </cell>
          <cell r="I76" t="str">
            <v>x</v>
          </cell>
        </row>
        <row r="77">
          <cell r="B77" t="e">
            <v>#N/A</v>
          </cell>
          <cell r="C77" t="str">
            <v>Commercial Clothes Washers</v>
          </cell>
          <cell r="D77" t="e">
            <v>#N/A</v>
          </cell>
          <cell r="E77" t="e">
            <v>#N/A</v>
          </cell>
          <cell r="F77" t="e">
            <v>#N/A</v>
          </cell>
          <cell r="H77" t="e">
            <v>#N/A</v>
          </cell>
          <cell r="I77" t="e">
            <v>#N/A</v>
          </cell>
        </row>
        <row r="78">
          <cell r="B78" t="e">
            <v>#N/A</v>
          </cell>
          <cell r="C78" t="str">
            <v>DHW - Efficient Tanks</v>
          </cell>
          <cell r="D78" t="e">
            <v>#N/A</v>
          </cell>
          <cell r="E78" t="e">
            <v>#N/A</v>
          </cell>
          <cell r="F78" t="e">
            <v>#N/A</v>
          </cell>
          <cell r="H78" t="e">
            <v>#N/A</v>
          </cell>
          <cell r="I78" t="e">
            <v>#N/A</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e">
            <v>#N/A</v>
          </cell>
          <cell r="C80" t="str">
            <v>DHW - Showerheads</v>
          </cell>
          <cell r="D80" t="e">
            <v>#N/A</v>
          </cell>
          <cell r="E80" t="e">
            <v>#N/A</v>
          </cell>
          <cell r="F80" t="e">
            <v>#N/A</v>
          </cell>
          <cell r="H80" t="e">
            <v>#N/A</v>
          </cell>
          <cell r="I80" t="e">
            <v>#N/A</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str">
            <v>Computer Technologies</v>
          </cell>
          <cell r="C85" t="str">
            <v>Commercial Computer Laptop</v>
          </cell>
          <cell r="D85" t="str">
            <v>ENERGY STAR Laptop</v>
          </cell>
          <cell r="E85" t="str">
            <v>Std Laptop</v>
          </cell>
          <cell r="F85" t="str">
            <v>All</v>
          </cell>
          <cell r="H85" t="str">
            <v>NR</v>
          </cell>
          <cell r="I85">
            <v>0</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cell r="Q27" t="str">
            <v>MZ Only</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cell r="C5" t="str">
            <v>POPULATION FORECAST (1000s)</v>
          </cell>
          <cell r="D5" t="str">
            <v>Scenario</v>
          </cell>
          <cell r="E5">
            <v>1985</v>
          </cell>
          <cell r="F5">
            <v>1986</v>
          </cell>
          <cell r="G5">
            <v>1987</v>
          </cell>
          <cell r="H5">
            <v>1988</v>
          </cell>
          <cell r="I5">
            <v>1989</v>
          </cell>
          <cell r="J5">
            <v>1990</v>
          </cell>
          <cell r="K5">
            <v>1991</v>
          </cell>
          <cell r="L5">
            <v>1992</v>
          </cell>
          <cell r="M5">
            <v>1993</v>
          </cell>
          <cell r="N5">
            <v>1994</v>
          </cell>
          <cell r="O5">
            <v>1995</v>
          </cell>
          <cell r="P5">
            <v>1996</v>
          </cell>
          <cell r="Q5">
            <v>1997</v>
          </cell>
          <cell r="R5">
            <v>1998</v>
          </cell>
          <cell r="S5">
            <v>1999</v>
          </cell>
          <cell r="T5">
            <v>2000</v>
          </cell>
          <cell r="U5">
            <v>2001</v>
          </cell>
          <cell r="V5">
            <v>2002</v>
          </cell>
          <cell r="W5">
            <v>2003</v>
          </cell>
          <cell r="X5">
            <v>2004</v>
          </cell>
          <cell r="Y5">
            <v>2005</v>
          </cell>
          <cell r="Z5">
            <v>2006</v>
          </cell>
          <cell r="AA5">
            <v>2007</v>
          </cell>
          <cell r="AB5">
            <v>2008</v>
          </cell>
          <cell r="AC5">
            <v>2009</v>
          </cell>
          <cell r="AD5">
            <v>2010</v>
          </cell>
          <cell r="AE5">
            <v>2011</v>
          </cell>
          <cell r="AF5">
            <v>2012</v>
          </cell>
          <cell r="AG5">
            <v>2013</v>
          </cell>
          <cell r="AH5">
            <v>2014</v>
          </cell>
          <cell r="AI5">
            <v>2015</v>
          </cell>
          <cell r="AJ5">
            <v>2016</v>
          </cell>
          <cell r="AK5">
            <v>2017</v>
          </cell>
          <cell r="AL5">
            <v>2018</v>
          </cell>
          <cell r="AM5">
            <v>2019</v>
          </cell>
          <cell r="AN5">
            <v>2020</v>
          </cell>
          <cell r="AO5">
            <v>2021</v>
          </cell>
          <cell r="AP5">
            <v>2022</v>
          </cell>
          <cell r="AQ5">
            <v>2023</v>
          </cell>
          <cell r="AR5">
            <v>2024</v>
          </cell>
          <cell r="AS5">
            <v>2025</v>
          </cell>
          <cell r="AT5">
            <v>2026</v>
          </cell>
          <cell r="AU5">
            <v>2027</v>
          </cell>
          <cell r="AV5">
            <v>2028</v>
          </cell>
          <cell r="AW5">
            <v>2029</v>
          </cell>
          <cell r="AX5">
            <v>2030</v>
          </cell>
          <cell r="AY5">
            <v>2031</v>
          </cell>
          <cell r="AZ5">
            <v>2032</v>
          </cell>
          <cell r="BA5">
            <v>2033</v>
          </cell>
          <cell r="BB5">
            <v>2034</v>
          </cell>
          <cell r="BC5">
            <v>2035</v>
          </cell>
        </row>
        <row r="6">
          <cell r="B6" t="str">
            <v>Or</v>
          </cell>
          <cell r="C6" t="str">
            <v>Oregon</v>
          </cell>
          <cell r="D6" t="str">
            <v>Trend (basecase)</v>
          </cell>
          <cell r="E6">
            <v>2674.306</v>
          </cell>
          <cell r="F6">
            <v>2686.1149999999998</v>
          </cell>
          <cell r="G6">
            <v>2707.4250000000002</v>
          </cell>
          <cell r="H6">
            <v>2747.9569999999999</v>
          </cell>
          <cell r="I6">
            <v>2800.471</v>
          </cell>
          <cell r="J6">
            <v>2868.6590000000001</v>
          </cell>
          <cell r="K6">
            <v>2935.9960000000001</v>
          </cell>
          <cell r="L6">
            <v>3000.55</v>
          </cell>
          <cell r="M6">
            <v>3067.395</v>
          </cell>
          <cell r="N6">
            <v>3129.1930000000002</v>
          </cell>
          <cell r="O6">
            <v>3192.0929999999998</v>
          </cell>
          <cell r="P6">
            <v>3253.8310000000001</v>
          </cell>
          <cell r="Q6">
            <v>3309.7</v>
          </cell>
          <cell r="R6">
            <v>3357.1759999999999</v>
          </cell>
          <cell r="S6">
            <v>3398.232</v>
          </cell>
          <cell r="T6">
            <v>3434.8069999999998</v>
          </cell>
          <cell r="U6">
            <v>3474.0340000000001</v>
          </cell>
          <cell r="V6">
            <v>3516.915</v>
          </cell>
          <cell r="W6">
            <v>3549.38</v>
          </cell>
          <cell r="X6">
            <v>3576.2510000000002</v>
          </cell>
          <cell r="Y6">
            <v>3621.221</v>
          </cell>
          <cell r="Z6">
            <v>3676.88</v>
          </cell>
          <cell r="AA6">
            <v>3727.835</v>
          </cell>
          <cell r="AB6">
            <v>3773.288</v>
          </cell>
          <cell r="AC6">
            <v>3811.7179999999998</v>
          </cell>
          <cell r="AD6">
            <v>3841.4360000000001</v>
          </cell>
          <cell r="AE6">
            <v>3871.9769999999999</v>
          </cell>
          <cell r="AF6">
            <v>3903.4650000000001</v>
          </cell>
          <cell r="AG6">
            <v>3934.049</v>
          </cell>
          <cell r="AH6">
            <v>3966.8829999999998</v>
          </cell>
          <cell r="AI6">
            <v>4002.799</v>
          </cell>
          <cell r="AJ6">
            <v>4039.9940000000001</v>
          </cell>
          <cell r="AK6">
            <v>4078.125</v>
          </cell>
          <cell r="AL6">
            <v>4116.6090000000004</v>
          </cell>
          <cell r="AM6">
            <v>4154.674</v>
          </cell>
          <cell r="AN6">
            <v>4192.0780000000004</v>
          </cell>
          <cell r="AO6">
            <v>4228.7430000000004</v>
          </cell>
          <cell r="AP6">
            <v>4264.6490000000003</v>
          </cell>
          <cell r="AQ6">
            <v>4299.7920000000004</v>
          </cell>
          <cell r="AR6">
            <v>4334.1710000000003</v>
          </cell>
          <cell r="AS6">
            <v>4367.7330000000002</v>
          </cell>
          <cell r="AT6">
            <v>4400.4340000000002</v>
          </cell>
          <cell r="AU6">
            <v>4432.5820000000003</v>
          </cell>
          <cell r="AV6">
            <v>4464.3519999999999</v>
          </cell>
          <cell r="AW6">
            <v>4495.7730000000001</v>
          </cell>
          <cell r="AX6">
            <v>4526.8729999999996</v>
          </cell>
          <cell r="AY6">
            <v>4557.6930000000002</v>
          </cell>
          <cell r="AZ6">
            <v>4588.2659999999996</v>
          </cell>
          <cell r="BA6">
            <v>4618.6210000000001</v>
          </cell>
          <cell r="BB6">
            <v>4648.692</v>
          </cell>
          <cell r="BC6">
            <v>4678.3620000000001</v>
          </cell>
        </row>
        <row r="7">
          <cell r="B7" t="str">
            <v>WA</v>
          </cell>
          <cell r="C7" t="str">
            <v>Washington</v>
          </cell>
          <cell r="D7" t="str">
            <v>Trend (basecase)</v>
          </cell>
          <cell r="E7">
            <v>4406.3850000000002</v>
          </cell>
          <cell r="F7">
            <v>4464.1899999999996</v>
          </cell>
          <cell r="G7">
            <v>4547.0309999999999</v>
          </cell>
          <cell r="H7">
            <v>4652.9070000000002</v>
          </cell>
          <cell r="I7">
            <v>4768.7150000000001</v>
          </cell>
          <cell r="J7">
            <v>4915.9459999999999</v>
          </cell>
          <cell r="K7">
            <v>5043.0330000000004</v>
          </cell>
          <cell r="L7">
            <v>5174.2219999999998</v>
          </cell>
          <cell r="M7">
            <v>5289.3639999999996</v>
          </cell>
          <cell r="N7">
            <v>5388.8370000000004</v>
          </cell>
          <cell r="O7">
            <v>5490.92</v>
          </cell>
          <cell r="P7">
            <v>5583.7539999999999</v>
          </cell>
          <cell r="Q7">
            <v>5685.8310000000001</v>
          </cell>
          <cell r="R7">
            <v>5777.2370000000001</v>
          </cell>
          <cell r="S7">
            <v>5850.9089999999997</v>
          </cell>
          <cell r="T7">
            <v>5920.5039999999999</v>
          </cell>
          <cell r="U7">
            <v>5993.451</v>
          </cell>
          <cell r="V7">
            <v>6057.85</v>
          </cell>
          <cell r="W7">
            <v>6114.7939999999999</v>
          </cell>
          <cell r="X7">
            <v>6188.66</v>
          </cell>
          <cell r="Y7">
            <v>6273.5249999999996</v>
          </cell>
          <cell r="Z7">
            <v>6380.576</v>
          </cell>
          <cell r="AA7">
            <v>6474.665</v>
          </cell>
          <cell r="AB7">
            <v>6575.5370000000003</v>
          </cell>
          <cell r="AC7">
            <v>6675.0910000000003</v>
          </cell>
          <cell r="AD7">
            <v>6752.683</v>
          </cell>
          <cell r="AE7">
            <v>6830.3310000000001</v>
          </cell>
          <cell r="AF7">
            <v>6904.9059999999999</v>
          </cell>
          <cell r="AG7">
            <v>6981</v>
          </cell>
          <cell r="AH7">
            <v>7058.0010000000002</v>
          </cell>
          <cell r="AI7">
            <v>7134.8850000000002</v>
          </cell>
          <cell r="AJ7">
            <v>7210.4989999999998</v>
          </cell>
          <cell r="AK7">
            <v>7285.5159999999996</v>
          </cell>
          <cell r="AL7">
            <v>7360.0730000000003</v>
          </cell>
          <cell r="AM7">
            <v>7433.7640000000001</v>
          </cell>
          <cell r="AN7">
            <v>7506.3230000000003</v>
          </cell>
          <cell r="AO7">
            <v>7577.2960000000003</v>
          </cell>
          <cell r="AP7">
            <v>7646.607</v>
          </cell>
          <cell r="AQ7">
            <v>7714.268</v>
          </cell>
          <cell r="AR7">
            <v>7780.4369999999999</v>
          </cell>
          <cell r="AS7">
            <v>7845.4889999999996</v>
          </cell>
          <cell r="AT7">
            <v>7909.7030000000004</v>
          </cell>
          <cell r="AU7">
            <v>7973.1719999999996</v>
          </cell>
          <cell r="AV7">
            <v>8035.9170000000004</v>
          </cell>
          <cell r="AW7">
            <v>8097.9880000000003</v>
          </cell>
          <cell r="AX7">
            <v>8159.4440000000004</v>
          </cell>
          <cell r="AY7">
            <v>8220.3349999999991</v>
          </cell>
          <cell r="AZ7">
            <v>8280.7260000000006</v>
          </cell>
          <cell r="BA7">
            <v>8340.6640000000007</v>
          </cell>
          <cell r="BB7">
            <v>8400.2720000000008</v>
          </cell>
          <cell r="BC7">
            <v>8459.8109999999997</v>
          </cell>
        </row>
        <row r="8">
          <cell r="B8" t="str">
            <v>ID</v>
          </cell>
          <cell r="C8" t="str">
            <v>Idaho</v>
          </cell>
          <cell r="D8" t="str">
            <v>Trend (basecase)</v>
          </cell>
          <cell r="E8">
            <v>993.13199999999995</v>
          </cell>
          <cell r="F8">
            <v>989.48</v>
          </cell>
          <cell r="G8">
            <v>985.447</v>
          </cell>
          <cell r="H8">
            <v>987.25800000000004</v>
          </cell>
          <cell r="I8">
            <v>997.22299999999996</v>
          </cell>
          <cell r="J8">
            <v>1016.634</v>
          </cell>
          <cell r="K8">
            <v>1045.135</v>
          </cell>
          <cell r="L8">
            <v>1076.6510000000001</v>
          </cell>
          <cell r="M8">
            <v>1113.1759999999999</v>
          </cell>
          <cell r="N8">
            <v>1148.825</v>
          </cell>
          <cell r="O8">
            <v>1180.0889999999999</v>
          </cell>
          <cell r="P8">
            <v>1206.2</v>
          </cell>
          <cell r="Q8">
            <v>1231.357</v>
          </cell>
          <cell r="R8">
            <v>1255.1849999999999</v>
          </cell>
          <cell r="S8">
            <v>1278.7760000000001</v>
          </cell>
          <cell r="T8">
            <v>1301.894</v>
          </cell>
          <cell r="U8">
            <v>1322.481</v>
          </cell>
          <cell r="V8">
            <v>1343.3820000000001</v>
          </cell>
          <cell r="W8">
            <v>1367.23</v>
          </cell>
          <cell r="X8">
            <v>1396.7929999999999</v>
          </cell>
          <cell r="Y8">
            <v>1433.46</v>
          </cell>
          <cell r="Z8">
            <v>1472.8989999999999</v>
          </cell>
          <cell r="AA8">
            <v>1508.2539999999999</v>
          </cell>
          <cell r="AB8">
            <v>1536.239</v>
          </cell>
          <cell r="AC8">
            <v>1556.479</v>
          </cell>
          <cell r="AD8">
            <v>1572.4290000000001</v>
          </cell>
          <cell r="AE8">
            <v>1585.2860000000001</v>
          </cell>
          <cell r="AF8">
            <v>1597.952</v>
          </cell>
          <cell r="AG8">
            <v>1614.3810000000001</v>
          </cell>
          <cell r="AH8">
            <v>1633.1020000000001</v>
          </cell>
          <cell r="AI8">
            <v>1653.616</v>
          </cell>
          <cell r="AJ8">
            <v>1675.2660000000001</v>
          </cell>
          <cell r="AK8">
            <v>1698.1659999999999</v>
          </cell>
          <cell r="AL8">
            <v>1722.0160000000001</v>
          </cell>
          <cell r="AM8">
            <v>1746.183</v>
          </cell>
          <cell r="AN8">
            <v>1770.4179999999999</v>
          </cell>
          <cell r="AO8">
            <v>1794.69</v>
          </cell>
          <cell r="AP8">
            <v>1818.9970000000001</v>
          </cell>
          <cell r="AQ8">
            <v>1843.36</v>
          </cell>
          <cell r="AR8">
            <v>1867.77</v>
          </cell>
          <cell r="AS8">
            <v>1892.2149999999999</v>
          </cell>
          <cell r="AT8">
            <v>1916.6949999999999</v>
          </cell>
          <cell r="AU8">
            <v>1941.2059999999999</v>
          </cell>
          <cell r="AV8">
            <v>1965.741</v>
          </cell>
          <cell r="AW8">
            <v>1990.2360000000001</v>
          </cell>
          <cell r="AX8">
            <v>2014.665</v>
          </cell>
          <cell r="AY8">
            <v>2039.0309999999999</v>
          </cell>
          <cell r="AZ8">
            <v>2063.33</v>
          </cell>
          <cell r="BA8">
            <v>2087.5639999999999</v>
          </cell>
          <cell r="BB8">
            <v>2111.7449999999999</v>
          </cell>
          <cell r="BC8">
            <v>2135.9479999999999</v>
          </cell>
        </row>
        <row r="9">
          <cell r="B9" t="str">
            <v>MT</v>
          </cell>
          <cell r="C9" t="str">
            <v>Montana</v>
          </cell>
          <cell r="D9" t="str">
            <v>Trend (basecase)</v>
          </cell>
          <cell r="E9">
            <v>820.61699999999996</v>
          </cell>
          <cell r="F9">
            <v>812.64099999999996</v>
          </cell>
          <cell r="G9">
            <v>804.69</v>
          </cell>
          <cell r="H9">
            <v>800.39700000000005</v>
          </cell>
          <cell r="I9">
            <v>799.77599999999995</v>
          </cell>
          <cell r="J9">
            <v>801.93899999999996</v>
          </cell>
          <cell r="K9">
            <v>812.08500000000004</v>
          </cell>
          <cell r="L9">
            <v>828.29399999999998</v>
          </cell>
          <cell r="M9">
            <v>846.649</v>
          </cell>
          <cell r="N9">
            <v>863.10900000000004</v>
          </cell>
          <cell r="O9">
            <v>877.40700000000004</v>
          </cell>
          <cell r="P9">
            <v>886.32100000000003</v>
          </cell>
          <cell r="Q9">
            <v>890.12</v>
          </cell>
          <cell r="R9">
            <v>893.221</v>
          </cell>
          <cell r="S9">
            <v>898.36199999999997</v>
          </cell>
          <cell r="T9">
            <v>903.97699999999998</v>
          </cell>
          <cell r="U9">
            <v>907.64300000000003</v>
          </cell>
          <cell r="V9">
            <v>912.86199999999997</v>
          </cell>
          <cell r="W9">
            <v>921.07</v>
          </cell>
          <cell r="X9">
            <v>931.24400000000003</v>
          </cell>
          <cell r="Y9">
            <v>941.82</v>
          </cell>
          <cell r="Z9">
            <v>954.14599999999996</v>
          </cell>
          <cell r="AA9">
            <v>966.13900000000001</v>
          </cell>
          <cell r="AB9">
            <v>977.09500000000003</v>
          </cell>
          <cell r="AC9">
            <v>984.86599999999999</v>
          </cell>
          <cell r="AD9">
            <v>991.57600000000002</v>
          </cell>
          <cell r="AE9">
            <v>998.63499999999999</v>
          </cell>
          <cell r="AF9">
            <v>1006.807</v>
          </cell>
          <cell r="AG9">
            <v>1016.352</v>
          </cell>
          <cell r="AH9">
            <v>1025.7760000000001</v>
          </cell>
          <cell r="AI9">
            <v>1034.779</v>
          </cell>
          <cell r="AJ9">
            <v>1043.723</v>
          </cell>
          <cell r="AK9">
            <v>1052.69</v>
          </cell>
          <cell r="AL9">
            <v>1061.3920000000001</v>
          </cell>
          <cell r="AM9">
            <v>1069.5709999999999</v>
          </cell>
          <cell r="AN9">
            <v>1077.162</v>
          </cell>
          <cell r="AO9">
            <v>1084.1869999999999</v>
          </cell>
          <cell r="AP9">
            <v>1090.6420000000001</v>
          </cell>
          <cell r="AQ9">
            <v>1096.5219999999999</v>
          </cell>
          <cell r="AR9">
            <v>1101.83</v>
          </cell>
          <cell r="AS9">
            <v>1106.683</v>
          </cell>
          <cell r="AT9">
            <v>1111.384</v>
          </cell>
          <cell r="AU9">
            <v>1115.998</v>
          </cell>
          <cell r="AV9">
            <v>1120.511</v>
          </cell>
          <cell r="AW9">
            <v>1124.9100000000001</v>
          </cell>
          <cell r="AX9">
            <v>1129.1980000000001</v>
          </cell>
          <cell r="AY9">
            <v>1133.386</v>
          </cell>
          <cell r="AZ9">
            <v>1137.4849999999999</v>
          </cell>
          <cell r="BA9">
            <v>1141.509</v>
          </cell>
          <cell r="BB9">
            <v>1145.4690000000001</v>
          </cell>
          <cell r="BC9">
            <v>1149.357</v>
          </cell>
        </row>
        <row r="10">
          <cell r="B10" t="str">
            <v>Region</v>
          </cell>
          <cell r="C10" t="str">
            <v>Region (with WMT only)</v>
          </cell>
          <cell r="D10" t="str">
            <v>Trend (basecase)</v>
          </cell>
          <cell r="E10">
            <v>8541.5746899999995</v>
          </cell>
          <cell r="F10">
            <v>8602.9903699999995</v>
          </cell>
          <cell r="G10">
            <v>8698.5763000000006</v>
          </cell>
          <cell r="H10">
            <v>8844.3482899999999</v>
          </cell>
          <cell r="I10">
            <v>9022.2813200000001</v>
          </cell>
          <cell r="J10">
            <v>9258.3442299999988</v>
          </cell>
          <cell r="K10">
            <v>9487.052450000001</v>
          </cell>
          <cell r="L10">
            <v>9723.550580000001</v>
          </cell>
          <cell r="M10">
            <v>9952.5249299999996</v>
          </cell>
          <cell r="N10">
            <v>10158.827130000001</v>
          </cell>
          <cell r="O10">
            <v>10363.223989999999</v>
          </cell>
          <cell r="P10">
            <v>10548.98797</v>
          </cell>
          <cell r="Q10">
            <v>10734.256399999998</v>
          </cell>
          <cell r="R10">
            <v>10898.733969999999</v>
          </cell>
          <cell r="S10">
            <v>11039.983339999999</v>
          </cell>
          <cell r="T10">
            <v>11172.471890000001</v>
          </cell>
          <cell r="U10">
            <v>11307.32251</v>
          </cell>
          <cell r="V10">
            <v>11438.47834</v>
          </cell>
          <cell r="W10">
            <v>11556.4139</v>
          </cell>
          <cell r="X10">
            <v>11692.513080000001</v>
          </cell>
          <cell r="Y10">
            <v>11865.043399999999</v>
          </cell>
          <cell r="Z10">
            <v>12074.218219999999</v>
          </cell>
          <cell r="AA10">
            <v>12261.453230000001</v>
          </cell>
          <cell r="AB10">
            <v>12442.00815</v>
          </cell>
          <cell r="AC10">
            <v>12604.661620000001</v>
          </cell>
          <cell r="AD10">
            <v>12731.74632</v>
          </cell>
          <cell r="AE10">
            <v>12856.81595</v>
          </cell>
          <cell r="AF10">
            <v>12980.202989999998</v>
          </cell>
          <cell r="AG10">
            <v>13108.750639999998</v>
          </cell>
          <cell r="AH10">
            <v>13242.678320000001</v>
          </cell>
          <cell r="AI10">
            <v>13381.124030000001</v>
          </cell>
          <cell r="AJ10">
            <v>13520.68111</v>
          </cell>
          <cell r="AK10">
            <v>13661.840299999998</v>
          </cell>
          <cell r="AL10">
            <v>13803.691440000001</v>
          </cell>
          <cell r="AM10">
            <v>13944.276469999999</v>
          </cell>
          <cell r="AN10">
            <v>14082.801340000002</v>
          </cell>
          <cell r="AO10">
            <v>14218.715590000002</v>
          </cell>
          <cell r="AP10">
            <v>14351.918940000001</v>
          </cell>
          <cell r="AQ10">
            <v>14482.437540000003</v>
          </cell>
          <cell r="AR10">
            <v>14610.4211</v>
          </cell>
          <cell r="AS10">
            <v>14736.24631</v>
          </cell>
          <cell r="AT10">
            <v>14860.320880000001</v>
          </cell>
          <cell r="AU10">
            <v>14983.078860000001</v>
          </cell>
          <cell r="AV10">
            <v>15104.70127</v>
          </cell>
          <cell r="AW10">
            <v>15225.195700000002</v>
          </cell>
          <cell r="AX10">
            <v>15344.62486</v>
          </cell>
          <cell r="AY10">
            <v>15463.089019999998</v>
          </cell>
          <cell r="AZ10">
            <v>15580.68845</v>
          </cell>
          <cell r="BA10">
            <v>15697.50913</v>
          </cell>
          <cell r="BB10">
            <v>15813.626329999999</v>
          </cell>
          <cell r="BC10">
            <v>15929.254489999999</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References"/>
      <sheetName val="ToDo7P"/>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s>
    <sheetDataSet>
      <sheetData sheetId="0"/>
      <sheetData sheetId="1">
        <row r="72">
          <cell r="D72" t="str">
            <v>Bi-Level Stiarwell Lighting-NR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sheetData sheetId="2"/>
      <sheetData sheetId="3"/>
      <sheetData sheetId="4"/>
      <sheetData sheetId="5"/>
      <sheetData sheetId="6">
        <row r="169">
          <cell r="AJ169">
            <v>7.8066550111953834</v>
          </cell>
        </row>
        <row r="187">
          <cell r="AJ187">
            <v>380.08828477966154</v>
          </cell>
          <cell r="AK187">
            <v>378.94801992532251</v>
          </cell>
          <cell r="AL187">
            <v>377.81117586554655</v>
          </cell>
          <cell r="AM187">
            <v>376.67774233794995</v>
          </cell>
          <cell r="AN187">
            <v>375.54770911093607</v>
          </cell>
          <cell r="AO187">
            <v>374.42106598360328</v>
          </cell>
          <cell r="AP187">
            <v>373.29780278565244</v>
          </cell>
          <cell r="AQ187">
            <v>372.17790937729552</v>
          </cell>
          <cell r="AR187">
            <v>371.06137564916361</v>
          </cell>
          <cell r="AS187">
            <v>369.94819152221612</v>
          </cell>
          <cell r="AT187">
            <v>368.83834694764948</v>
          </cell>
          <cell r="AU187">
            <v>367.73183190680658</v>
          </cell>
          <cell r="AV187">
            <v>366.62863641108612</v>
          </cell>
          <cell r="AW187">
            <v>365.52875050185287</v>
          </cell>
          <cell r="AX187">
            <v>364.43216425034728</v>
          </cell>
          <cell r="AY187">
            <v>363.33886775759629</v>
          </cell>
          <cell r="AZ187">
            <v>362.24885115432346</v>
          </cell>
          <cell r="BA187">
            <v>361.16210460086046</v>
          </cell>
          <cell r="BB187">
            <v>360.07861828705791</v>
          </cell>
          <cell r="BC187">
            <v>358.99838243219671</v>
          </cell>
        </row>
        <row r="188">
          <cell r="AJ188">
            <v>190.73687138333023</v>
          </cell>
          <cell r="AK188">
            <v>190.16466076918024</v>
          </cell>
          <cell r="AL188">
            <v>189.59416678687271</v>
          </cell>
          <cell r="AM188">
            <v>189.02538428651209</v>
          </cell>
          <cell r="AN188">
            <v>188.45830813365254</v>
          </cell>
          <cell r="AO188">
            <v>187.89293320925157</v>
          </cell>
          <cell r="AP188">
            <v>187.32925440962381</v>
          </cell>
          <cell r="AQ188">
            <v>186.76726664639497</v>
          </cell>
          <cell r="AR188">
            <v>186.20696484645578</v>
          </cell>
          <cell r="AS188">
            <v>185.64834395191642</v>
          </cell>
          <cell r="AT188">
            <v>185.09139892006067</v>
          </cell>
          <cell r="AU188">
            <v>184.5361247233005</v>
          </cell>
          <cell r="AV188">
            <v>183.98251634913058</v>
          </cell>
          <cell r="AW188">
            <v>183.43056880008319</v>
          </cell>
          <cell r="AX188">
            <v>182.88027709368296</v>
          </cell>
          <cell r="AY188">
            <v>182.33163626240187</v>
          </cell>
          <cell r="AZ188">
            <v>181.78464135361469</v>
          </cell>
          <cell r="BA188">
            <v>181.23928742955383</v>
          </cell>
          <cell r="BB188">
            <v>180.69556956726515</v>
          </cell>
          <cell r="BC188">
            <v>180.15348285856339</v>
          </cell>
        </row>
        <row r="189">
          <cell r="AJ189">
            <v>184.0913556049378</v>
          </cell>
          <cell r="AK189">
            <v>183.53908153812301</v>
          </cell>
          <cell r="AL189">
            <v>182.98846429350866</v>
          </cell>
          <cell r="AM189">
            <v>182.43949890062811</v>
          </cell>
          <cell r="AN189">
            <v>181.89218040392623</v>
          </cell>
          <cell r="AO189">
            <v>181.34650386271446</v>
          </cell>
          <cell r="AP189">
            <v>180.80246435112633</v>
          </cell>
          <cell r="AQ189">
            <v>180.26005695807294</v>
          </cell>
          <cell r="AR189">
            <v>179.71927678719871</v>
          </cell>
          <cell r="AS189">
            <v>179.18011895683713</v>
          </cell>
          <cell r="AT189">
            <v>178.64257859996661</v>
          </cell>
          <cell r="AU189">
            <v>178.10665086416668</v>
          </cell>
          <cell r="AV189">
            <v>177.57233091157423</v>
          </cell>
          <cell r="AW189">
            <v>177.03961391883951</v>
          </cell>
          <cell r="AX189">
            <v>176.50849507708296</v>
          </cell>
          <cell r="AY189">
            <v>175.97896959185172</v>
          </cell>
          <cell r="AZ189">
            <v>175.45103268307616</v>
          </cell>
          <cell r="BA189">
            <v>174.92467958502692</v>
          </cell>
          <cell r="BB189">
            <v>174.39990554627184</v>
          </cell>
          <cell r="BC189">
            <v>173.87670582963304</v>
          </cell>
        </row>
        <row r="190">
          <cell r="AJ190">
            <v>138.35734062238015</v>
          </cell>
          <cell r="AK190">
            <v>137.7208968555172</v>
          </cell>
          <cell r="AL190">
            <v>137.08738072998179</v>
          </cell>
          <cell r="AM190">
            <v>136.45677877862389</v>
          </cell>
          <cell r="AN190">
            <v>135.8290775962422</v>
          </cell>
          <cell r="AO190">
            <v>135.20426383929947</v>
          </cell>
          <cell r="AP190">
            <v>134.5823242256387</v>
          </cell>
          <cell r="AQ190">
            <v>133.96324553420075</v>
          </cell>
          <cell r="AR190">
            <v>133.34701460474344</v>
          </cell>
          <cell r="AS190">
            <v>132.73361833756161</v>
          </cell>
          <cell r="AT190">
            <v>132.12304369320884</v>
          </cell>
          <cell r="AU190">
            <v>131.51527769222005</v>
          </cell>
          <cell r="AV190">
            <v>130.91030741483584</v>
          </cell>
          <cell r="AW190">
            <v>130.3081200007276</v>
          </cell>
          <cell r="AX190">
            <v>129.70870264872423</v>
          </cell>
          <cell r="AY190">
            <v>129.11204261654012</v>
          </cell>
          <cell r="AZ190">
            <v>128.51812722050403</v>
          </cell>
          <cell r="BA190">
            <v>127.92694383528971</v>
          </cell>
          <cell r="BB190">
            <v>127.33847989364737</v>
          </cell>
          <cell r="BC190">
            <v>126.75272288613657</v>
          </cell>
        </row>
        <row r="191">
          <cell r="AJ191">
            <v>208.9574509880029</v>
          </cell>
          <cell r="AK191">
            <v>207.99624671345808</v>
          </cell>
          <cell r="AL191">
            <v>207.03946397857615</v>
          </cell>
          <cell r="AM191">
            <v>206.0870824442747</v>
          </cell>
          <cell r="AN191">
            <v>205.13908186503102</v>
          </cell>
          <cell r="AO191">
            <v>204.1954420884519</v>
          </cell>
          <cell r="AP191">
            <v>203.25614305484498</v>
          </cell>
          <cell r="AQ191">
            <v>202.32116479679266</v>
          </cell>
          <cell r="AR191">
            <v>201.3904874387274</v>
          </cell>
          <cell r="AS191">
            <v>200.46409119650929</v>
          </cell>
          <cell r="AT191">
            <v>199.54195637700533</v>
          </cell>
          <cell r="AU191">
            <v>198.62406337767112</v>
          </cell>
          <cell r="AV191">
            <v>197.71039268613379</v>
          </cell>
          <cell r="AW191">
            <v>196.8009248797776</v>
          </cell>
          <cell r="AX191">
            <v>195.8956406253306</v>
          </cell>
          <cell r="AY191">
            <v>194.99452067845405</v>
          </cell>
          <cell r="AZ191">
            <v>194.09754588333314</v>
          </cell>
          <cell r="BA191">
            <v>193.20469717226982</v>
          </cell>
          <cell r="BB191">
            <v>192.31595556527733</v>
          </cell>
          <cell r="BC191">
            <v>191.43130216967708</v>
          </cell>
        </row>
        <row r="192">
          <cell r="AJ192">
            <v>97.115689913224898</v>
          </cell>
          <cell r="AK192">
            <v>96.668957739624062</v>
          </cell>
          <cell r="AL192">
            <v>96.224280534021787</v>
          </cell>
          <cell r="AM192">
            <v>95.781648843565293</v>
          </cell>
          <cell r="AN192">
            <v>95.34105325888487</v>
          </cell>
          <cell r="AO192">
            <v>94.902484413894001</v>
          </cell>
          <cell r="AP192">
            <v>94.465932985590086</v>
          </cell>
          <cell r="AQ192">
            <v>94.031389693856369</v>
          </cell>
          <cell r="AR192">
            <v>93.598845301264618</v>
          </cell>
          <cell r="AS192">
            <v>93.168290612878806</v>
          </cell>
          <cell r="AT192">
            <v>92.739716476059556</v>
          </cell>
          <cell r="AU192">
            <v>92.313113780269674</v>
          </cell>
          <cell r="AV192">
            <v>91.888473456880433</v>
          </cell>
          <cell r="AW192">
            <v>91.465786478978771</v>
          </cell>
          <cell r="AX192">
            <v>91.045043861175472</v>
          </cell>
          <cell r="AY192">
            <v>90.626236659414062</v>
          </cell>
          <cell r="AZ192">
            <v>90.209355970780734</v>
          </cell>
          <cell r="BA192">
            <v>89.794392933315152</v>
          </cell>
          <cell r="BB192">
            <v>89.381338725821905</v>
          </cell>
          <cell r="BC192">
            <v>88.97018456768312</v>
          </cell>
        </row>
        <row r="193">
          <cell r="AJ193">
            <v>109.47966092768364</v>
          </cell>
          <cell r="AK193">
            <v>108.97605448741629</v>
          </cell>
          <cell r="AL193">
            <v>108.47476463677417</v>
          </cell>
          <cell r="AM193">
            <v>107.975780719445</v>
          </cell>
          <cell r="AN193">
            <v>107.47909212813555</v>
          </cell>
          <cell r="AO193">
            <v>106.98468830434612</v>
          </cell>
          <cell r="AP193">
            <v>106.49255873814613</v>
          </cell>
          <cell r="AQ193">
            <v>106.00269296795065</v>
          </cell>
          <cell r="AR193">
            <v>105.51508058029808</v>
          </cell>
          <cell r="AS193">
            <v>105.0297112096287</v>
          </cell>
          <cell r="AT193">
            <v>104.54657453806439</v>
          </cell>
          <cell r="AU193">
            <v>104.0656602951893</v>
          </cell>
          <cell r="AV193">
            <v>103.58695825783141</v>
          </cell>
          <cell r="AW193">
            <v>103.11045824984539</v>
          </cell>
          <cell r="AX193">
            <v>102.6361501418961</v>
          </cell>
          <cell r="AY193">
            <v>102.16402385124337</v>
          </cell>
          <cell r="AZ193">
            <v>101.69406934152764</v>
          </cell>
          <cell r="BA193">
            <v>101.2262766225566</v>
          </cell>
          <cell r="BB193">
            <v>100.76063575009285</v>
          </cell>
          <cell r="BC193">
            <v>100.29713682564241</v>
          </cell>
        </row>
        <row r="194">
          <cell r="AJ194">
            <v>241.11763975818661</v>
          </cell>
          <cell r="AK194">
            <v>240.12905743517803</v>
          </cell>
          <cell r="AL194">
            <v>239.14452829969383</v>
          </cell>
          <cell r="AM194">
            <v>238.16403573366509</v>
          </cell>
          <cell r="AN194">
            <v>237.18756318715711</v>
          </cell>
          <cell r="AO194">
            <v>236.21509417808971</v>
          </cell>
          <cell r="AP194">
            <v>235.24661229195956</v>
          </cell>
          <cell r="AQ194">
            <v>234.28210118156252</v>
          </cell>
          <cell r="AR194">
            <v>233.32154456671807</v>
          </cell>
          <cell r="AS194">
            <v>232.36492623399457</v>
          </cell>
          <cell r="AT194">
            <v>231.41223003643518</v>
          </cell>
          <cell r="AU194">
            <v>230.46343989328579</v>
          </cell>
          <cell r="AV194">
            <v>229.51853978972335</v>
          </cell>
          <cell r="AW194">
            <v>228.57751377658545</v>
          </cell>
          <cell r="AX194">
            <v>227.64034597010144</v>
          </cell>
          <cell r="AY194">
            <v>226.70702055162403</v>
          </cell>
          <cell r="AZ194">
            <v>225.77752176736234</v>
          </cell>
          <cell r="BA194">
            <v>224.85183392811618</v>
          </cell>
          <cell r="BB194">
            <v>223.92994140901092</v>
          </cell>
          <cell r="BC194">
            <v>223.01182864923393</v>
          </cell>
        </row>
        <row r="195">
          <cell r="AJ195">
            <v>122.15340627232256</v>
          </cell>
          <cell r="AK195">
            <v>121.65257730660603</v>
          </cell>
          <cell r="AL195">
            <v>121.15380173964894</v>
          </cell>
          <cell r="AM195">
            <v>120.65707115251638</v>
          </cell>
          <cell r="AN195">
            <v>120.16237716079107</v>
          </cell>
          <cell r="AO195">
            <v>119.66971141443182</v>
          </cell>
          <cell r="AP195">
            <v>119.17906559763266</v>
          </cell>
          <cell r="AQ195">
            <v>118.69043142868237</v>
          </cell>
          <cell r="AR195">
            <v>118.20380065982476</v>
          </cell>
          <cell r="AS195">
            <v>117.71916507711948</v>
          </cell>
          <cell r="AT195">
            <v>117.23651650030328</v>
          </cell>
          <cell r="AU195">
            <v>116.75584678265207</v>
          </cell>
          <cell r="AV195">
            <v>116.27714781084319</v>
          </cell>
          <cell r="AW195">
            <v>115.80041150481873</v>
          </cell>
          <cell r="AX195">
            <v>115.32562981764897</v>
          </cell>
          <cell r="AY195">
            <v>114.8527947353966</v>
          </cell>
          <cell r="AZ195">
            <v>114.38189827698147</v>
          </cell>
          <cell r="BA195">
            <v>113.91293249404585</v>
          </cell>
          <cell r="BB195">
            <v>113.44588947082025</v>
          </cell>
          <cell r="BC195">
            <v>112.98076132398991</v>
          </cell>
        </row>
        <row r="196">
          <cell r="AJ196">
            <v>448.69829599576161</v>
          </cell>
          <cell r="AK196">
            <v>447.03811230057732</v>
          </cell>
          <cell r="AL196">
            <v>445.3840712850652</v>
          </cell>
          <cell r="AM196">
            <v>443.73615022131042</v>
          </cell>
          <cell r="AN196">
            <v>442.09432646549152</v>
          </cell>
          <cell r="AO196">
            <v>440.45857745756916</v>
          </cell>
          <cell r="AP196">
            <v>438.82888072097626</v>
          </cell>
          <cell r="AQ196">
            <v>437.2052138623086</v>
          </cell>
          <cell r="AR196">
            <v>435.58755457101802</v>
          </cell>
          <cell r="AS196">
            <v>433.97588061910528</v>
          </cell>
          <cell r="AT196">
            <v>432.37016986081449</v>
          </cell>
          <cell r="AU196">
            <v>430.77040023232951</v>
          </cell>
          <cell r="AV196">
            <v>429.17654975146979</v>
          </cell>
          <cell r="AW196">
            <v>427.58859651738936</v>
          </cell>
          <cell r="AX196">
            <v>426.00651871027503</v>
          </cell>
          <cell r="AY196">
            <v>424.43029459104702</v>
          </cell>
          <cell r="AZ196">
            <v>422.85990250106011</v>
          </cell>
          <cell r="BA196">
            <v>421.2953208618062</v>
          </cell>
          <cell r="BB196">
            <v>419.73652817461749</v>
          </cell>
          <cell r="BC196">
            <v>418.18350302037135</v>
          </cell>
        </row>
        <row r="197">
          <cell r="AJ197">
            <v>53.720939527021244</v>
          </cell>
          <cell r="AK197">
            <v>53.237451071278059</v>
          </cell>
          <cell r="AL197">
            <v>52.758314011636557</v>
          </cell>
          <cell r="AM197">
            <v>52.283489185531828</v>
          </cell>
          <cell r="AN197">
            <v>51.812937782862043</v>
          </cell>
          <cell r="AO197">
            <v>51.346621342816277</v>
          </cell>
          <cell r="AP197">
            <v>50.884501750730934</v>
          </cell>
          <cell r="AQ197">
            <v>50.426541234974358</v>
          </cell>
          <cell r="AR197">
            <v>49.97270236385959</v>
          </cell>
          <cell r="AS197">
            <v>49.522948042584851</v>
          </cell>
          <cell r="AT197">
            <v>49.077241510201581</v>
          </cell>
          <cell r="AU197">
            <v>48.635546336609778</v>
          </cell>
          <cell r="AV197">
            <v>48.197826419580288</v>
          </cell>
          <cell r="AW197">
            <v>47.76404598180406</v>
          </cell>
          <cell r="AX197">
            <v>47.33416956796782</v>
          </cell>
          <cell r="AY197">
            <v>46.908162041856116</v>
          </cell>
          <cell r="AZ197">
            <v>46.485988583479411</v>
          </cell>
          <cell r="BA197">
            <v>46.067614686228097</v>
          </cell>
          <cell r="BB197">
            <v>45.653006154052044</v>
          </cell>
          <cell r="BC197">
            <v>45.242129098665572</v>
          </cell>
        </row>
        <row r="198">
          <cell r="AJ198">
            <v>22.491017060912501</v>
          </cell>
          <cell r="AK198">
            <v>22.384859460384995</v>
          </cell>
          <cell r="AL198">
            <v>22.279202923731983</v>
          </cell>
          <cell r="AM198">
            <v>22.174045085931969</v>
          </cell>
          <cell r="AN198">
            <v>22.069383593126368</v>
          </cell>
          <cell r="AO198">
            <v>21.965216102566814</v>
          </cell>
          <cell r="AP198">
            <v>21.8615402825627</v>
          </cell>
          <cell r="AQ198">
            <v>21.758353812429004</v>
          </cell>
          <cell r="AR198">
            <v>21.655654382434342</v>
          </cell>
          <cell r="AS198">
            <v>21.553439693749251</v>
          </cell>
          <cell r="AT198">
            <v>21.451707458394754</v>
          </cell>
          <cell r="AU198">
            <v>21.350455399191134</v>
          </cell>
          <cell r="AV198">
            <v>21.249681249706953</v>
          </cell>
          <cell r="AW198">
            <v>21.149382754208336</v>
          </cell>
          <cell r="AX198">
            <v>21.049557667608472</v>
          </cell>
          <cell r="AY198">
            <v>20.950203755417366</v>
          </cell>
          <cell r="AZ198">
            <v>20.851318793691796</v>
          </cell>
          <cell r="BA198">
            <v>20.75290056898557</v>
          </cell>
          <cell r="BB198">
            <v>20.654946878299963</v>
          </cell>
          <cell r="BC198">
            <v>20.557455529034385</v>
          </cell>
        </row>
        <row r="199">
          <cell r="AJ199">
            <v>51.550857208753726</v>
          </cell>
          <cell r="AK199">
            <v>51.307537162728408</v>
          </cell>
          <cell r="AL199">
            <v>51.065365587320336</v>
          </cell>
          <cell r="AM199">
            <v>50.824337061748189</v>
          </cell>
          <cell r="AN199">
            <v>50.584446190816735</v>
          </cell>
          <cell r="AO199">
            <v>50.345687604796083</v>
          </cell>
          <cell r="AP199">
            <v>50.108055959301453</v>
          </cell>
          <cell r="AQ199">
            <v>49.871545935173543</v>
          </cell>
          <cell r="AR199">
            <v>49.636152238359529</v>
          </cell>
          <cell r="AS199">
            <v>49.40186959979448</v>
          </cell>
          <cell r="AT199">
            <v>49.168692775283453</v>
          </cell>
          <cell r="AU199">
            <v>48.936616545384119</v>
          </cell>
          <cell r="AV199">
            <v>48.705635715289908</v>
          </cell>
          <cell r="AW199">
            <v>48.475745114713739</v>
          </cell>
          <cell r="AX199">
            <v>48.246939597772297</v>
          </cell>
          <cell r="AY199">
            <v>48.019214042870807</v>
          </cell>
          <cell r="AZ199">
            <v>47.792563352588466</v>
          </cell>
          <cell r="BA199">
            <v>47.56698245356425</v>
          </cell>
          <cell r="BB199">
            <v>47.342466296383435</v>
          </cell>
          <cell r="BC199">
            <v>47.119009855464505</v>
          </cell>
        </row>
        <row r="200">
          <cell r="AJ200">
            <v>170.15189589049527</v>
          </cell>
          <cell r="AK200">
            <v>169.74353134035809</v>
          </cell>
          <cell r="AL200">
            <v>169.33614686514122</v>
          </cell>
          <cell r="AM200">
            <v>168.92974011266489</v>
          </cell>
          <cell r="AN200">
            <v>168.52430873639449</v>
          </cell>
          <cell r="AO200">
            <v>168.11985039542716</v>
          </cell>
          <cell r="AP200">
            <v>167.71636275447813</v>
          </cell>
          <cell r="AQ200">
            <v>167.31384348386743</v>
          </cell>
          <cell r="AR200">
            <v>166.91229025950614</v>
          </cell>
          <cell r="AS200">
            <v>166.51170076288332</v>
          </cell>
          <cell r="AT200">
            <v>166.11207268105238</v>
          </cell>
          <cell r="AU200">
            <v>165.7134037066179</v>
          </cell>
          <cell r="AV200">
            <v>165.31569153772202</v>
          </cell>
          <cell r="AW200">
            <v>164.91893387803151</v>
          </cell>
          <cell r="AX200">
            <v>164.52312843672422</v>
          </cell>
          <cell r="AY200">
            <v>164.12827292847609</v>
          </cell>
          <cell r="AZ200">
            <v>163.73436507344778</v>
          </cell>
          <cell r="BA200">
            <v>163.3414025972715</v>
          </cell>
          <cell r="BB200">
            <v>162.94938323103807</v>
          </cell>
          <cell r="BC200">
            <v>162.55830471128357</v>
          </cell>
        </row>
        <row r="201">
          <cell r="AJ201">
            <v>105.02947953487826</v>
          </cell>
          <cell r="AK201">
            <v>104.80891762785501</v>
          </cell>
          <cell r="AL201">
            <v>104.58881890083651</v>
          </cell>
          <cell r="AM201">
            <v>104.36918238114475</v>
          </cell>
          <cell r="AN201">
            <v>104.15000709814436</v>
          </cell>
          <cell r="AO201">
            <v>103.93129208323826</v>
          </cell>
          <cell r="AP201">
            <v>103.71303636986346</v>
          </cell>
          <cell r="AQ201">
            <v>103.49523899348674</v>
          </cell>
          <cell r="AR201">
            <v>103.27789899160042</v>
          </cell>
          <cell r="AS201">
            <v>103.06101540371807</v>
          </cell>
          <cell r="AT201">
            <v>102.84458727137024</v>
          </cell>
          <cell r="AU201">
            <v>102.62861363810038</v>
          </cell>
          <cell r="AV201">
            <v>102.41309354946036</v>
          </cell>
          <cell r="AW201">
            <v>102.19802605300649</v>
          </cell>
          <cell r="AX201">
            <v>101.98341019829519</v>
          </cell>
          <cell r="AY201">
            <v>101.76924503687877</v>
          </cell>
          <cell r="AZ201">
            <v>101.55552962230132</v>
          </cell>
          <cell r="BA201">
            <v>101.3422630100945</v>
          </cell>
          <cell r="BB201">
            <v>101.1294442577733</v>
          </cell>
          <cell r="BC201">
            <v>100.91707242483197</v>
          </cell>
        </row>
        <row r="202">
          <cell r="AJ202">
            <v>128.74820917277606</v>
          </cell>
          <cell r="AK202">
            <v>128.43921347076139</v>
          </cell>
          <cell r="AL202">
            <v>128.1309593584316</v>
          </cell>
          <cell r="AM202">
            <v>127.82344505597135</v>
          </cell>
          <cell r="AN202">
            <v>127.51666878783702</v>
          </cell>
          <cell r="AO202">
            <v>127.21062878274621</v>
          </cell>
          <cell r="AP202">
            <v>126.90532327366765</v>
          </cell>
          <cell r="AQ202">
            <v>126.60075049781085</v>
          </cell>
          <cell r="AR202">
            <v>126.29690869661611</v>
          </cell>
          <cell r="AS202">
            <v>125.99379611574425</v>
          </cell>
          <cell r="AT202">
            <v>125.69141100506647</v>
          </cell>
          <cell r="AU202">
            <v>125.3897516186543</v>
          </cell>
          <cell r="AV202">
            <v>125.08881621476955</v>
          </cell>
          <cell r="AW202">
            <v>124.78860305585408</v>
          </cell>
          <cell r="AX202">
            <v>124.48911040852005</v>
          </cell>
          <cell r="AY202">
            <v>124.1903365435396</v>
          </cell>
          <cell r="AZ202">
            <v>123.8922797358351</v>
          </cell>
          <cell r="BA202">
            <v>123.59493826446912</v>
          </cell>
          <cell r="BB202">
            <v>123.29831041263438</v>
          </cell>
          <cell r="BC202">
            <v>123.00239446764408</v>
          </cell>
        </row>
        <row r="203">
          <cell r="AJ203">
            <v>375.90224900649127</v>
          </cell>
          <cell r="AK203">
            <v>374.21570091594884</v>
          </cell>
          <cell r="AL203">
            <v>372.53671980450594</v>
          </cell>
          <cell r="AM203">
            <v>370.86527172164978</v>
          </cell>
          <cell r="AN203">
            <v>369.20132286919198</v>
          </cell>
          <cell r="AO203">
            <v>367.54483960058553</v>
          </cell>
          <cell r="AP203">
            <v>365.89578842024423</v>
          </cell>
          <cell r="AQ203">
            <v>364.25413598286536</v>
          </cell>
          <cell r="AR203">
            <v>362.6198490927556</v>
          </cell>
          <cell r="AS203">
            <v>360.99289470315949</v>
          </cell>
          <cell r="AT203">
            <v>359.37323991559134</v>
          </cell>
          <cell r="AU203">
            <v>357.76085197917007</v>
          </cell>
          <cell r="AV203">
            <v>356.15569828995689</v>
          </cell>
          <cell r="AW203">
            <v>354.55774639029596</v>
          </cell>
          <cell r="AX203">
            <v>352.96696396815821</v>
          </cell>
          <cell r="AY203">
            <v>351.38331885648773</v>
          </cell>
          <cell r="AZ203">
            <v>349.80677903255156</v>
          </cell>
          <cell r="BA203">
            <v>348.23731261729228</v>
          </cell>
          <cell r="BB203">
            <v>346.67488787468267</v>
          </cell>
          <cell r="BC203">
            <v>345.11947321108494</v>
          </cell>
        </row>
        <row r="204">
          <cell r="AJ204">
            <v>342.64988330108076</v>
          </cell>
          <cell r="AK204">
            <v>339.56603435137106</v>
          </cell>
          <cell r="AL204">
            <v>336.50994004220871</v>
          </cell>
          <cell r="AM204">
            <v>333.48135058182885</v>
          </cell>
          <cell r="AN204">
            <v>330.48001842659238</v>
          </cell>
          <cell r="AO204">
            <v>327.50569826075304</v>
          </cell>
          <cell r="AP204">
            <v>324.55814697640625</v>
          </cell>
          <cell r="AQ204">
            <v>321.63712365361863</v>
          </cell>
          <cell r="AR204">
            <v>318.7423895407361</v>
          </cell>
          <cell r="AS204">
            <v>315.87370803486942</v>
          </cell>
          <cell r="AT204">
            <v>313.03084466255564</v>
          </cell>
          <cell r="AU204">
            <v>310.21356706059254</v>
          </cell>
          <cell r="AV204">
            <v>307.42164495704725</v>
          </cell>
          <cell r="AW204">
            <v>304.65485015243382</v>
          </cell>
          <cell r="AX204">
            <v>301.9129565010619</v>
          </cell>
          <cell r="AY204">
            <v>299.19573989255235</v>
          </cell>
          <cell r="AZ204">
            <v>296.50297823351934</v>
          </cell>
          <cell r="BA204">
            <v>293.83445142941764</v>
          </cell>
          <cell r="BB204">
            <v>291.18994136655289</v>
          </cell>
          <cell r="BC204">
            <v>288.5692318942539</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Pivot Btype"/>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8">
          <cell r="R8">
            <v>3600</v>
          </cell>
          <cell r="S8">
            <v>3600</v>
          </cell>
          <cell r="U8">
            <v>52.173913043478258</v>
          </cell>
          <cell r="AK8">
            <v>5.7870611550437303</v>
          </cell>
        </row>
      </sheetData>
      <sheetData sheetId="18"/>
      <sheetData sheetId="19">
        <row r="4">
          <cell r="L4">
            <v>69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partnershipdemonstrations.org/file_browser/speed/2%20Case%20Studies/2_2%20Interior%20Lighting/2_2_6%20Bilevel%20Stairwell%20Fixtures/uc_csu_stairwell_luminaire.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BD4"/>
  <sheetViews>
    <sheetView workbookViewId="0">
      <selection activeCell="G22" sqref="G22"/>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s>
  <sheetData>
    <row r="1" spans="1:56" ht="15.75" thickBot="1">
      <c r="A1" s="85" t="s">
        <v>201</v>
      </c>
      <c r="B1" s="85" t="s">
        <v>202</v>
      </c>
      <c r="C1" s="85" t="s">
        <v>203</v>
      </c>
      <c r="D1" s="85" t="s">
        <v>204</v>
      </c>
      <c r="E1" s="85" t="s">
        <v>205</v>
      </c>
      <c r="F1" s="85" t="s">
        <v>206</v>
      </c>
      <c r="G1" s="85" t="s">
        <v>207</v>
      </c>
      <c r="H1" s="85" t="s">
        <v>208</v>
      </c>
      <c r="I1" s="85" t="s">
        <v>75</v>
      </c>
      <c r="J1" s="85" t="s">
        <v>76</v>
      </c>
      <c r="K1" s="89">
        <v>2016</v>
      </c>
      <c r="L1" s="113">
        <v>2017</v>
      </c>
      <c r="M1" s="113">
        <v>2018</v>
      </c>
      <c r="N1" s="113">
        <v>2019</v>
      </c>
      <c r="O1" s="113">
        <v>2020</v>
      </c>
      <c r="P1" s="113">
        <v>2021</v>
      </c>
      <c r="Q1" s="113">
        <v>2022</v>
      </c>
      <c r="R1" s="113">
        <v>2023</v>
      </c>
      <c r="S1" s="113">
        <v>2024</v>
      </c>
      <c r="T1" s="113">
        <v>2025</v>
      </c>
      <c r="U1" s="113">
        <v>2026</v>
      </c>
      <c r="V1" s="113">
        <v>2027</v>
      </c>
      <c r="W1" s="113">
        <v>2028</v>
      </c>
      <c r="X1" s="113">
        <v>2029</v>
      </c>
      <c r="Y1" s="113">
        <v>2030</v>
      </c>
      <c r="Z1" s="113">
        <v>2031</v>
      </c>
      <c r="AA1" s="113">
        <v>2032</v>
      </c>
      <c r="AB1" s="113">
        <v>2033</v>
      </c>
      <c r="AC1" s="113">
        <v>2034</v>
      </c>
      <c r="AD1" s="113">
        <v>2035</v>
      </c>
      <c r="AE1" s="115" t="s">
        <v>209</v>
      </c>
      <c r="AF1" s="116" t="s">
        <v>210</v>
      </c>
      <c r="AG1" s="117"/>
      <c r="AH1" s="117"/>
      <c r="AI1" s="117"/>
      <c r="AJ1" s="117"/>
      <c r="AK1" s="117"/>
      <c r="AL1" s="117"/>
      <c r="AM1" s="117"/>
      <c r="AN1" s="117"/>
      <c r="AO1" s="117"/>
      <c r="AP1" s="117"/>
      <c r="AQ1" s="118"/>
      <c r="AR1" s="119"/>
      <c r="AS1" s="116" t="s">
        <v>211</v>
      </c>
      <c r="AT1" s="117"/>
      <c r="AU1" s="117"/>
      <c r="AV1" s="117"/>
      <c r="AW1" s="117"/>
      <c r="AX1" s="117"/>
      <c r="AY1" s="117"/>
      <c r="AZ1" s="117"/>
      <c r="BA1" s="117"/>
      <c r="BB1" s="117"/>
      <c r="BC1" s="117"/>
      <c r="BD1" s="118"/>
    </row>
    <row r="2" spans="1:56" ht="15">
      <c r="A2" s="85"/>
      <c r="B2" s="85"/>
      <c r="C2" s="85"/>
      <c r="D2" s="85"/>
      <c r="E2" s="85"/>
      <c r="F2" s="85" t="s">
        <v>212</v>
      </c>
      <c r="G2" s="85" t="s">
        <v>73</v>
      </c>
      <c r="H2" s="85" t="s">
        <v>74</v>
      </c>
      <c r="I2" s="85">
        <f>'[3]SC-New'!D62</f>
        <v>1000</v>
      </c>
      <c r="J2" s="85"/>
      <c r="K2" s="90" t="str">
        <f t="shared" ref="K2:AD2" si="0">CONCATENATE("aMW_",K$1)</f>
        <v>aMW_2016</v>
      </c>
      <c r="L2" s="114" t="str">
        <f t="shared" si="0"/>
        <v>aMW_2017</v>
      </c>
      <c r="M2" s="114" t="str">
        <f t="shared" si="0"/>
        <v>aMW_2018</v>
      </c>
      <c r="N2" s="114" t="str">
        <f t="shared" si="0"/>
        <v>aMW_2019</v>
      </c>
      <c r="O2" s="114" t="str">
        <f t="shared" si="0"/>
        <v>aMW_2020</v>
      </c>
      <c r="P2" s="114" t="str">
        <f t="shared" si="0"/>
        <v>aMW_2021</v>
      </c>
      <c r="Q2" s="114" t="str">
        <f t="shared" si="0"/>
        <v>aMW_2022</v>
      </c>
      <c r="R2" s="114" t="str">
        <f t="shared" si="0"/>
        <v>aMW_2023</v>
      </c>
      <c r="S2" s="114" t="str">
        <f t="shared" si="0"/>
        <v>aMW_2024</v>
      </c>
      <c r="T2" s="114" t="str">
        <f t="shared" si="0"/>
        <v>aMW_2025</v>
      </c>
      <c r="U2" s="114" t="str">
        <f t="shared" si="0"/>
        <v>aMW_2026</v>
      </c>
      <c r="V2" s="114" t="str">
        <f t="shared" si="0"/>
        <v>aMW_2027</v>
      </c>
      <c r="W2" s="114" t="str">
        <f t="shared" si="0"/>
        <v>aMW_2028</v>
      </c>
      <c r="X2" s="114" t="str">
        <f t="shared" si="0"/>
        <v>aMW_2029</v>
      </c>
      <c r="Y2" s="114" t="str">
        <f t="shared" si="0"/>
        <v>aMW_2030</v>
      </c>
      <c r="Z2" s="114" t="str">
        <f t="shared" si="0"/>
        <v>aMW_2031</v>
      </c>
      <c r="AA2" s="114" t="str">
        <f t="shared" si="0"/>
        <v>aMW_2032</v>
      </c>
      <c r="AB2" s="114" t="str">
        <f t="shared" si="0"/>
        <v>aMW_2033</v>
      </c>
      <c r="AC2" s="114" t="str">
        <f t="shared" si="0"/>
        <v>aMW_2034</v>
      </c>
      <c r="AD2" s="114" t="str">
        <f t="shared" si="0"/>
        <v>aMW_2035</v>
      </c>
      <c r="AE2" s="120" t="s">
        <v>209</v>
      </c>
      <c r="AF2" s="121" t="s">
        <v>213</v>
      </c>
      <c r="AG2" s="121" t="s">
        <v>214</v>
      </c>
      <c r="AH2" s="121" t="s">
        <v>215</v>
      </c>
      <c r="AI2" s="121" t="s">
        <v>216</v>
      </c>
      <c r="AJ2" s="121" t="s">
        <v>217</v>
      </c>
      <c r="AK2" s="121" t="s">
        <v>218</v>
      </c>
      <c r="AL2" s="121" t="s">
        <v>219</v>
      </c>
      <c r="AM2" s="121" t="s">
        <v>220</v>
      </c>
      <c r="AN2" s="121" t="s">
        <v>221</v>
      </c>
      <c r="AO2" s="121" t="s">
        <v>222</v>
      </c>
      <c r="AP2" s="121" t="s">
        <v>223</v>
      </c>
      <c r="AQ2" s="121" t="s">
        <v>224</v>
      </c>
      <c r="AR2" s="121"/>
      <c r="AS2" s="121" t="s">
        <v>213</v>
      </c>
      <c r="AT2" s="121" t="s">
        <v>214</v>
      </c>
      <c r="AU2" s="121" t="s">
        <v>215</v>
      </c>
      <c r="AV2" s="121" t="s">
        <v>216</v>
      </c>
      <c r="AW2" s="121" t="s">
        <v>217</v>
      </c>
      <c r="AX2" s="121" t="s">
        <v>218</v>
      </c>
      <c r="AY2" s="121" t="s">
        <v>219</v>
      </c>
      <c r="AZ2" s="121" t="s">
        <v>220</v>
      </c>
      <c r="BA2" s="121" t="s">
        <v>221</v>
      </c>
      <c r="BB2" s="121" t="s">
        <v>222</v>
      </c>
      <c r="BC2" s="121" t="s">
        <v>223</v>
      </c>
      <c r="BD2" s="121" t="s">
        <v>224</v>
      </c>
    </row>
    <row r="3" spans="1:56" ht="15">
      <c r="A3" s="100" t="str">
        <f>VLOOKUP(CONCATENATE(C3,"-",B3),ACHIEV,2,FALSE)</f>
        <v>LO12Med</v>
      </c>
      <c r="B3" s="100" t="s">
        <v>177</v>
      </c>
      <c r="C3" s="100" t="s">
        <v>662</v>
      </c>
      <c r="D3" s="100" t="s">
        <v>225</v>
      </c>
      <c r="E3" s="100" t="s">
        <v>226</v>
      </c>
      <c r="F3" s="122">
        <f>VLOOKUP(J3,MeasOut,14,FALSE)</f>
        <v>0.60781451964135369</v>
      </c>
      <c r="G3" s="123">
        <f>VLOOKUP(J3,MeasOut,3,FALSE)</f>
        <v>3450.3235700723371</v>
      </c>
      <c r="H3" s="123">
        <f>VLOOKUP(J3,MeasOut,11,FALSE)</f>
        <v>69.051128203683675</v>
      </c>
      <c r="I3" s="24" t="s">
        <v>663</v>
      </c>
      <c r="J3" s="24" t="s">
        <v>436</v>
      </c>
      <c r="K3" s="45">
        <f>VLOOKUP(forRPM!$J3,'SC-NR'!$D$82:$Y$83,COLUMN()-9,FALSE)</f>
        <v>7.4787127496493772E-2</v>
      </c>
      <c r="L3" s="45">
        <f>VLOOKUP(forRPM!$J3,'SC-NR'!$D$82:$Y$83,COLUMN()-9,FALSE)</f>
        <v>0.14893072442377853</v>
      </c>
      <c r="M3" s="45">
        <f>VLOOKUP(forRPM!$J3,'SC-NR'!$D$82:$Y$83,COLUMN()-9,FALSE)</f>
        <v>0.22243573397061092</v>
      </c>
      <c r="N3" s="45">
        <f>VLOOKUP(forRPM!$J3,'SC-NR'!$D$82:$Y$83,COLUMN()-9,FALSE)</f>
        <v>0.29530705869507251</v>
      </c>
      <c r="O3" s="45">
        <f>VLOOKUP(forRPM!$J3,'SC-NR'!$D$82:$Y$83,COLUMN()-9,FALSE)</f>
        <v>0.36754956089035057</v>
      </c>
      <c r="P3" s="45">
        <f>VLOOKUP(forRPM!$J3,'SC-NR'!$D$82:$Y$83,COLUMN()-9,FALSE)</f>
        <v>0.43184859523122904</v>
      </c>
      <c r="Q3" s="45">
        <f>VLOOKUP(forRPM!$J3,'SC-NR'!$D$82:$Y$83,COLUMN()-9,FALSE)</f>
        <v>0.48247254883602364</v>
      </c>
      <c r="R3" s="45">
        <f>VLOOKUP(forRPM!$J3,'SC-NR'!$D$82:$Y$83,COLUMN()-9,FALSE)</f>
        <v>0.52220666687930439</v>
      </c>
      <c r="S3" s="45">
        <f>VLOOKUP(forRPM!$J3,'SC-NR'!$D$82:$Y$83,COLUMN()-9,FALSE)</f>
        <v>0.55326947931787118</v>
      </c>
      <c r="T3" s="45">
        <f>VLOOKUP(forRPM!$J3,'SC-NR'!$D$82:$Y$83,COLUMN()-9,FALSE)</f>
        <v>0.57742811352994494</v>
      </c>
      <c r="U3" s="45">
        <f>VLOOKUP(forRPM!$J3,'SC-NR'!$D$82:$Y$83,COLUMN()-9,FALSE)</f>
        <v>0.59609014236509428</v>
      </c>
      <c r="V3" s="45">
        <f>VLOOKUP(forRPM!$J3,'SC-NR'!$D$82:$Y$83,COLUMN()-9,FALSE)</f>
        <v>0.61037674260901609</v>
      </c>
      <c r="W3" s="45">
        <f>VLOOKUP(forRPM!$J3,'SC-NR'!$D$82:$Y$83,COLUMN()-9,FALSE)</f>
        <v>0.62118096710600856</v>
      </c>
      <c r="X3" s="45">
        <f>VLOOKUP(forRPM!$J3,'SC-NR'!$D$82:$Y$83,COLUMN()-9,FALSE)</f>
        <v>0.62921415979537199</v>
      </c>
      <c r="Y3" s="45">
        <f>VLOOKUP(forRPM!$J3,'SC-NR'!$D$82:$Y$83,COLUMN()-9,FALSE)</f>
        <v>0.63504292645227101</v>
      </c>
      <c r="Z3" s="45">
        <f>VLOOKUP(forRPM!$J3,'SC-NR'!$D$82:$Y$83,COLUMN()-9,FALSE)</f>
        <v>0.63911858291838086</v>
      </c>
      <c r="AA3" s="45">
        <f>VLOOKUP(forRPM!$J3,'SC-NR'!$D$82:$Y$83,COLUMN()-9,FALSE)</f>
        <v>0.63644804216053152</v>
      </c>
      <c r="AB3" s="45">
        <f>VLOOKUP(forRPM!$J3,'SC-NR'!$D$82:$Y$83,COLUMN()-9,FALSE)</f>
        <v>0.63376134210464141</v>
      </c>
      <c r="AC3" s="45">
        <f>VLOOKUP(forRPM!$J3,'SC-NR'!$D$82:$Y$83,COLUMN()-9,FALSE)</f>
        <v>0.63107737380300732</v>
      </c>
      <c r="AD3" s="45">
        <f>VLOOKUP(forRPM!$J3,'SC-NR'!$D$82:$Y$83,COLUMN()-9,FALSE)</f>
        <v>0.62840316086333226</v>
      </c>
      <c r="AE3" s="45">
        <f>VLOOKUP(forRPM!$J3,'SC-NR'!$D$82:$Y$83,COLUMN()-9,FALSE)</f>
        <v>10.506063002451034</v>
      </c>
      <c r="AF3" s="262">
        <f>VLOOKUP($J3,MeasOut,COLUMN()-17,FALSE)</f>
        <v>207.74727323787761</v>
      </c>
      <c r="AG3" s="262">
        <f>VLOOKUP($J3,MeasOut,COLUMN()-17,FALSE)</f>
        <v>188.0146997314562</v>
      </c>
      <c r="AH3" s="262">
        <f>VLOOKUP($J3,MeasOut,COLUMN()-17,FALSE)</f>
        <v>218.90527809865117</v>
      </c>
      <c r="AI3" s="262">
        <f>VLOOKUP($J3,MeasOut,COLUMN()-17,FALSE)</f>
        <v>203.56555428548998</v>
      </c>
      <c r="AJ3" s="262">
        <f>VLOOKUP($J3,MeasOut,COLUMN()-17,FALSE)</f>
        <v>208.21523063200868</v>
      </c>
      <c r="AK3" s="262">
        <f>VLOOKUP($J3,MeasOut,COLUMN()-17,FALSE)</f>
        <v>203.29763304832443</v>
      </c>
      <c r="AL3" s="262">
        <f>VLOOKUP($J3,MeasOut,COLUMN()-17,FALSE)</f>
        <v>193.36351048630883</v>
      </c>
      <c r="AM3" s="262">
        <f>VLOOKUP($J3,MeasOut,COLUMN()-17,FALSE)</f>
        <v>207.59099827249833</v>
      </c>
      <c r="AN3" s="262">
        <f>VLOOKUP($J3,MeasOut,COLUMN()-17,FALSE)</f>
        <v>191.10065731064816</v>
      </c>
      <c r="AO3" s="262">
        <f>VLOOKUP($J3,MeasOut,COLUMN()-17,FALSE)</f>
        <v>216.83567455292368</v>
      </c>
      <c r="AP3" s="262">
        <f>VLOOKUP($J3,MeasOut,COLUMN()-17,FALSE)</f>
        <v>193.59317876160006</v>
      </c>
      <c r="AQ3" s="262">
        <f>VLOOKUP($J3,MeasOut,COLUMN()-17,FALSE)</f>
        <v>205.05975009497459</v>
      </c>
      <c r="AR3" s="262">
        <f>VLOOKUP($J3,MeasOut,COLUMN()-17,FALSE)</f>
        <v>0</v>
      </c>
      <c r="AS3" s="262">
        <f>VLOOKUP($J3,MeasOut,COLUMN()-17,FALSE)</f>
        <v>93.403626167248518</v>
      </c>
      <c r="AT3" s="262">
        <f>VLOOKUP($J3,MeasOut,COLUMN()-17,FALSE)</f>
        <v>81.064791961254969</v>
      </c>
      <c r="AU3" s="262">
        <f>VLOOKUP($J3,MeasOut,COLUMN()-17,FALSE)</f>
        <v>79.506238072346903</v>
      </c>
      <c r="AV3" s="262">
        <f>VLOOKUP($J3,MeasOut,COLUMN()-17,FALSE)</f>
        <v>82.571326069198989</v>
      </c>
      <c r="AW3" s="262">
        <f>VLOOKUP($J3,MeasOut,COLUMN()-17,FALSE)</f>
        <v>83.330870053307748</v>
      </c>
      <c r="AX3" s="262">
        <f>VLOOKUP($J3,MeasOut,COLUMN()-17,FALSE)</f>
        <v>76.035463734923525</v>
      </c>
      <c r="AY3" s="262">
        <f>VLOOKUP($J3,MeasOut,COLUMN()-17,FALSE)</f>
        <v>89.264764753424416</v>
      </c>
      <c r="AZ3" s="262">
        <f>VLOOKUP($J3,MeasOut,COLUMN()-17,FALSE)</f>
        <v>76.771153539800252</v>
      </c>
      <c r="BA3" s="262">
        <f>VLOOKUP($J3,MeasOut,COLUMN()-17,FALSE)</f>
        <v>89.510559522209249</v>
      </c>
      <c r="BB3" s="262">
        <f>VLOOKUP($J3,MeasOut,COLUMN()-17,FALSE)</f>
        <v>77.692377027495297</v>
      </c>
      <c r="BC3" s="262">
        <f>VLOOKUP($J3,MeasOut,COLUMN()-17,FALSE)</f>
        <v>90.767991219314695</v>
      </c>
      <c r="BD3" s="262">
        <f>VLOOKUP($J3,MeasOut,COLUMN()-17,FALSE)</f>
        <v>93.114969439050569</v>
      </c>
    </row>
    <row r="4" spans="1:56" ht="15">
      <c r="A4" s="100" t="str">
        <f>VLOOKUP(CONCATENATE(C4,"-",B4),ACHIEV,2,FALSE)</f>
        <v>LO12Med</v>
      </c>
      <c r="B4" s="100" t="s">
        <v>177</v>
      </c>
      <c r="C4" s="100" t="s">
        <v>662</v>
      </c>
      <c r="D4" s="100" t="s">
        <v>225</v>
      </c>
      <c r="E4" s="100" t="s">
        <v>226</v>
      </c>
      <c r="F4" s="122">
        <f>VLOOKUP(J4,MeasOut,14,FALSE)</f>
        <v>0.24978678889370701</v>
      </c>
      <c r="G4" s="123">
        <f>VLOOKUP(J4,MeasOut,3,FALSE)</f>
        <v>1417.9411931804125</v>
      </c>
      <c r="H4" s="123">
        <f>VLOOKUP(J4,MeasOut,11,FALSE)</f>
        <v>155.53705923842352</v>
      </c>
      <c r="I4" t="s">
        <v>663</v>
      </c>
      <c r="J4" t="s">
        <v>437</v>
      </c>
      <c r="K4" s="45">
        <f>VLOOKUP(forRPM!$J4,'SC-NR'!$D$82:$Y$83,COLUMN()-9,FALSE)</f>
        <v>9.6262096373872022E-3</v>
      </c>
      <c r="L4" s="45">
        <f>VLOOKUP(forRPM!$J4,'SC-NR'!$D$82:$Y$83,COLUMN()-9,FALSE)</f>
        <v>1.9169587370747025E-2</v>
      </c>
      <c r="M4" s="45">
        <f>VLOOKUP(forRPM!$J4,'SC-NR'!$D$82:$Y$83,COLUMN()-9,FALSE)</f>
        <v>2.8630769461597209E-2</v>
      </c>
      <c r="N4" s="45">
        <f>VLOOKUP(forRPM!$J4,'SC-NR'!$D$82:$Y$83,COLUMN()-9,FALSE)</f>
        <v>3.8010386941686562E-2</v>
      </c>
      <c r="O4" s="45">
        <f>VLOOKUP(forRPM!$J4,'SC-NR'!$D$82:$Y$83,COLUMN()-9,FALSE)</f>
        <v>4.730906566007638E-2</v>
      </c>
      <c r="P4" s="45">
        <f>VLOOKUP(forRPM!$J4,'SC-NR'!$D$82:$Y$83,COLUMN()-9,FALSE)</f>
        <v>5.5585302557607602E-2</v>
      </c>
      <c r="Q4" s="45">
        <f>VLOOKUP(forRPM!$J4,'SC-NR'!$D$82:$Y$83,COLUMN()-9,FALSE)</f>
        <v>6.210135426845801E-2</v>
      </c>
      <c r="R4" s="45">
        <f>VLOOKUP(forRPM!$J4,'SC-NR'!$D$82:$Y$83,COLUMN()-9,FALSE)</f>
        <v>6.7215723048823908E-2</v>
      </c>
      <c r="S4" s="45">
        <f>VLOOKUP(forRPM!$J4,'SC-NR'!$D$82:$Y$83,COLUMN()-9,FALSE)</f>
        <v>7.1213966522936489E-2</v>
      </c>
      <c r="T4" s="45">
        <f>VLOOKUP(forRPM!$J4,'SC-NR'!$D$82:$Y$83,COLUMN()-9,FALSE)</f>
        <v>7.4323540125549883E-2</v>
      </c>
      <c r="U4" s="45">
        <f>VLOOKUP(forRPM!$J4,'SC-NR'!$D$82:$Y$83,COLUMN()-9,FALSE)</f>
        <v>7.6725619304677764E-2</v>
      </c>
      <c r="V4" s="45">
        <f>VLOOKUP(forRPM!$J4,'SC-NR'!$D$82:$Y$83,COLUMN()-9,FALSE)</f>
        <v>7.8564516098246759E-2</v>
      </c>
      <c r="W4" s="45">
        <f>VLOOKUP(forRPM!$J4,'SC-NR'!$D$82:$Y$83,COLUMN()-9,FALSE)</f>
        <v>7.9955179618279928E-2</v>
      </c>
      <c r="X4" s="45">
        <f>VLOOKUP(forRPM!$J4,'SC-NR'!$D$82:$Y$83,COLUMN()-9,FALSE)</f>
        <v>8.0989170352700979E-2</v>
      </c>
      <c r="Y4" s="45">
        <f>VLOOKUP(forRPM!$J4,'SC-NR'!$D$82:$Y$83,COLUMN()-9,FALSE)</f>
        <v>8.173941884659254E-2</v>
      </c>
      <c r="Z4" s="45">
        <f>VLOOKUP(forRPM!$J4,'SC-NR'!$D$82:$Y$83,COLUMN()-9,FALSE)</f>
        <v>8.2264016125109307E-2</v>
      </c>
      <c r="AA4" s="45">
        <f>VLOOKUP(forRPM!$J4,'SC-NR'!$D$82:$Y$83,COLUMN()-9,FALSE)</f>
        <v>8.1920278024171414E-2</v>
      </c>
      <c r="AB4" s="45">
        <f>VLOOKUP(forRPM!$J4,'SC-NR'!$D$82:$Y$83,COLUMN()-9,FALSE)</f>
        <v>8.15744599825306E-2</v>
      </c>
      <c r="AC4" s="45">
        <f>VLOOKUP(forRPM!$J4,'SC-NR'!$D$82:$Y$83,COLUMN()-9,FALSE)</f>
        <v>8.1228993558073503E-2</v>
      </c>
      <c r="AD4" s="45">
        <f>VLOOKUP(forRPM!$J4,'SC-NR'!$D$82:$Y$83,COLUMN()-9,FALSE)</f>
        <v>8.088478279301195E-2</v>
      </c>
      <c r="AE4" s="45">
        <f>VLOOKUP(forRPM!$J4,'SC-NR'!$D$82:$Y$83,COLUMN()-9,FALSE)</f>
        <v>1.3522857249722913</v>
      </c>
      <c r="AF4" s="262">
        <f>VLOOKUP($J4,MeasOut,COLUMN()-17,FALSE)</f>
        <v>85.375591741593539</v>
      </c>
      <c r="AG4" s="262">
        <f>VLOOKUP($J4,MeasOut,COLUMN()-17,FALSE)</f>
        <v>77.266314958132682</v>
      </c>
      <c r="AH4" s="262">
        <f>VLOOKUP($J4,MeasOut,COLUMN()-17,FALSE)</f>
        <v>89.961073191226504</v>
      </c>
      <c r="AI4" s="262">
        <f>VLOOKUP($J4,MeasOut,COLUMN()-17,FALSE)</f>
        <v>83.657077103626023</v>
      </c>
      <c r="AJ4" s="262">
        <f>VLOOKUP($J4,MeasOut,COLUMN()-17,FALSE)</f>
        <v>85.567902999455626</v>
      </c>
      <c r="AK4" s="262">
        <f>VLOOKUP($J4,MeasOut,COLUMN()-17,FALSE)</f>
        <v>83.54697248561277</v>
      </c>
      <c r="AL4" s="262">
        <f>VLOOKUP($J4,MeasOut,COLUMN()-17,FALSE)</f>
        <v>79.464456364236497</v>
      </c>
      <c r="AM4" s="262">
        <f>VLOOKUP($J4,MeasOut,COLUMN()-17,FALSE)</f>
        <v>85.3113691530815</v>
      </c>
      <c r="AN4" s="262">
        <f>VLOOKUP($J4,MeasOut,COLUMN()-17,FALSE)</f>
        <v>78.534516703006091</v>
      </c>
      <c r="AO4" s="262">
        <f>VLOOKUP($J4,MeasOut,COLUMN()-17,FALSE)</f>
        <v>89.110551186133023</v>
      </c>
      <c r="AP4" s="262">
        <f>VLOOKUP($J4,MeasOut,COLUMN()-17,FALSE)</f>
        <v>79.558840586958922</v>
      </c>
      <c r="AQ4" s="262">
        <f>VLOOKUP($J4,MeasOut,COLUMN()-17,FALSE)</f>
        <v>84.271130176016939</v>
      </c>
      <c r="AR4" s="262">
        <f>VLOOKUP($J4,MeasOut,COLUMN()-17,FALSE)</f>
        <v>0</v>
      </c>
      <c r="AS4" s="262">
        <f>VLOOKUP($J4,MeasOut,COLUMN()-17,FALSE)</f>
        <v>38.385051849554188</v>
      </c>
      <c r="AT4" s="262">
        <f>VLOOKUP($J4,MeasOut,COLUMN()-17,FALSE)</f>
        <v>33.314298066269167</v>
      </c>
      <c r="AU4" s="262">
        <f>VLOOKUP($J4,MeasOut,COLUMN()-17,FALSE)</f>
        <v>32.673796468087765</v>
      </c>
      <c r="AV4" s="262">
        <f>VLOOKUP($J4,MeasOut,COLUMN()-17,FALSE)</f>
        <v>33.933421672273553</v>
      </c>
      <c r="AW4" s="262">
        <f>VLOOKUP($J4,MeasOut,COLUMN()-17,FALSE)</f>
        <v>34.245563035605919</v>
      </c>
      <c r="AX4" s="262">
        <f>VLOOKUP($J4,MeasOut,COLUMN()-17,FALSE)</f>
        <v>31.247450849968569</v>
      </c>
      <c r="AY4" s="262">
        <f>VLOOKUP($J4,MeasOut,COLUMN()-17,FALSE)</f>
        <v>36.68414989866757</v>
      </c>
      <c r="AZ4" s="262">
        <f>VLOOKUP($J4,MeasOut,COLUMN()-17,FALSE)</f>
        <v>31.54978912594531</v>
      </c>
      <c r="BA4" s="262">
        <f>VLOOKUP($J4,MeasOut,COLUMN()-17,FALSE)</f>
        <v>36.785161447483247</v>
      </c>
      <c r="BB4" s="262">
        <f>VLOOKUP($J4,MeasOut,COLUMN()-17,FALSE)</f>
        <v>31.928374120888478</v>
      </c>
      <c r="BC4" s="262">
        <f>VLOOKUP($J4,MeasOut,COLUMN()-17,FALSE)</f>
        <v>37.301914199718361</v>
      </c>
      <c r="BD4" s="262">
        <f>VLOOKUP($J4,MeasOut,COLUMN()-17,FALSE)</f>
        <v>38.266425796870095</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2:BH10"/>
  <sheetViews>
    <sheetView topLeftCell="AP1" workbookViewId="0">
      <selection activeCell="BH8" sqref="BH8"/>
    </sheetView>
  </sheetViews>
  <sheetFormatPr defaultRowHeight="12.75"/>
  <cols>
    <col min="2" max="2" width="48.7109375" customWidth="1"/>
    <col min="3" max="3" width="56.85546875" customWidth="1"/>
    <col min="4" max="4" width="8.140625" customWidth="1"/>
    <col min="5" max="5" width="12.85546875" customWidth="1"/>
    <col min="6" max="6" width="16.28515625" customWidth="1"/>
    <col min="7" max="7" width="17.140625" customWidth="1"/>
    <col min="8" max="8" width="14.28515625" customWidth="1"/>
    <col min="9" max="9" width="17" customWidth="1"/>
    <col min="11" max="11" width="60.7109375" customWidth="1"/>
    <col min="12" max="12" width="14.42578125" customWidth="1"/>
    <col min="13" max="13" width="13.5703125" customWidth="1"/>
    <col min="14" max="14" width="25.5703125" customWidth="1"/>
    <col min="15" max="15" width="8.7109375" customWidth="1"/>
    <col min="18" max="19" width="10.140625" customWidth="1"/>
    <col min="20" max="20" width="9.5703125" bestFit="1" customWidth="1"/>
    <col min="21" max="22" width="11.140625" customWidth="1"/>
    <col min="23" max="23" width="9.7109375" customWidth="1"/>
    <col min="24" max="24" width="9.5703125" bestFit="1" customWidth="1"/>
    <col min="26" max="26" width="10.5703125" customWidth="1"/>
    <col min="27" max="27" width="8" customWidth="1"/>
    <col min="37" max="37" width="10.28515625" customWidth="1"/>
    <col min="38" max="38" width="9.5703125" customWidth="1"/>
    <col min="39" max="39" width="8.5703125" customWidth="1"/>
    <col min="43" max="43" width="10.85546875" customWidth="1"/>
    <col min="46" max="46" width="10.5703125" customWidth="1"/>
    <col min="51" max="51" width="26.140625" customWidth="1"/>
    <col min="52" max="52" width="18" customWidth="1"/>
    <col min="53" max="53" width="9.42578125" customWidth="1"/>
    <col min="54" max="54" width="11.42578125" customWidth="1"/>
    <col min="55" max="55" width="11" customWidth="1"/>
    <col min="56" max="56" width="9.140625" customWidth="1"/>
    <col min="58" max="58" width="11" customWidth="1"/>
  </cols>
  <sheetData>
    <row r="2" spans="2:60">
      <c r="S2" s="160" t="s">
        <v>344</v>
      </c>
      <c r="T2" s="161">
        <v>0.3</v>
      </c>
      <c r="U2" t="s">
        <v>345</v>
      </c>
      <c r="AO2" s="59" t="s">
        <v>346</v>
      </c>
      <c r="AP2" s="59" t="s">
        <v>347</v>
      </c>
    </row>
    <row r="3" spans="2:60">
      <c r="AN3" s="160" t="s">
        <v>348</v>
      </c>
      <c r="AO3" s="162">
        <f>5/60</f>
        <v>8.3333333333333329E-2</v>
      </c>
      <c r="AP3" s="162">
        <f>10/60</f>
        <v>0.16666666666666666</v>
      </c>
      <c r="AQ3" s="160" t="s">
        <v>349</v>
      </c>
      <c r="AR3" s="163">
        <v>100</v>
      </c>
      <c r="AS3" t="s">
        <v>350</v>
      </c>
      <c r="AZ3" s="160" t="s">
        <v>351</v>
      </c>
      <c r="BA3" s="164">
        <f>'Back of Envelope'!C22</f>
        <v>10.909090909090908</v>
      </c>
      <c r="BB3" t="s">
        <v>416</v>
      </c>
    </row>
    <row r="4" spans="2:60">
      <c r="N4" s="165"/>
      <c r="O4" s="166"/>
      <c r="S4" s="160" t="s">
        <v>352</v>
      </c>
      <c r="T4" s="167">
        <v>8760</v>
      </c>
      <c r="U4" t="s">
        <v>353</v>
      </c>
      <c r="AN4" s="160" t="s">
        <v>354</v>
      </c>
      <c r="AO4" s="162">
        <f>20/60</f>
        <v>0.33333333333333331</v>
      </c>
      <c r="AP4" s="162">
        <f>30/60</f>
        <v>0.5</v>
      </c>
    </row>
    <row r="5" spans="2:60">
      <c r="S5" s="160" t="s">
        <v>352</v>
      </c>
      <c r="T5">
        <v>3600</v>
      </c>
      <c r="U5" t="s">
        <v>422</v>
      </c>
    </row>
    <row r="6" spans="2:60">
      <c r="S6" s="160" t="s">
        <v>412</v>
      </c>
      <c r="T6" s="161">
        <v>0.08</v>
      </c>
      <c r="U6" t="s">
        <v>345</v>
      </c>
    </row>
    <row r="7" spans="2:60" ht="15">
      <c r="L7" s="168">
        <v>10</v>
      </c>
      <c r="N7" s="169">
        <v>2</v>
      </c>
      <c r="O7" s="169">
        <v>3</v>
      </c>
      <c r="AB7" s="170">
        <v>13</v>
      </c>
      <c r="AC7" s="170">
        <v>13</v>
      </c>
      <c r="AK7" s="169">
        <v>4</v>
      </c>
    </row>
    <row r="8" spans="2:60" ht="64.5">
      <c r="B8" s="171" t="s">
        <v>22</v>
      </c>
      <c r="C8" s="171" t="s">
        <v>355</v>
      </c>
      <c r="D8" s="171" t="s">
        <v>356</v>
      </c>
      <c r="E8" s="171" t="s">
        <v>357</v>
      </c>
      <c r="F8" s="171" t="s">
        <v>358</v>
      </c>
      <c r="G8" s="171" t="s">
        <v>359</v>
      </c>
      <c r="H8" s="171" t="s">
        <v>360</v>
      </c>
      <c r="I8" s="171" t="s">
        <v>361</v>
      </c>
      <c r="J8" s="171" t="s">
        <v>362</v>
      </c>
      <c r="K8" s="172" t="s">
        <v>23</v>
      </c>
      <c r="L8" s="172" t="s">
        <v>363</v>
      </c>
      <c r="M8" s="172" t="s">
        <v>364</v>
      </c>
      <c r="N8" s="172" t="s">
        <v>365</v>
      </c>
      <c r="O8" s="172" t="s">
        <v>366</v>
      </c>
      <c r="P8" s="172" t="s">
        <v>367</v>
      </c>
      <c r="Q8" s="172" t="s">
        <v>368</v>
      </c>
      <c r="R8" s="172" t="s">
        <v>369</v>
      </c>
      <c r="S8" s="172" t="s">
        <v>370</v>
      </c>
      <c r="T8" s="172" t="s">
        <v>371</v>
      </c>
      <c r="U8" s="172" t="s">
        <v>413</v>
      </c>
      <c r="V8" s="173" t="s">
        <v>372</v>
      </c>
      <c r="W8" s="173" t="s">
        <v>373</v>
      </c>
      <c r="X8" s="172" t="s">
        <v>374</v>
      </c>
      <c r="Y8" s="172" t="s">
        <v>375</v>
      </c>
      <c r="Z8" s="172" t="s">
        <v>376</v>
      </c>
      <c r="AA8" s="172" t="s">
        <v>377</v>
      </c>
      <c r="AB8" s="172" t="s">
        <v>378</v>
      </c>
      <c r="AC8" s="172" t="s">
        <v>379</v>
      </c>
      <c r="AD8" s="172" t="s">
        <v>380</v>
      </c>
      <c r="AE8" s="172" t="s">
        <v>381</v>
      </c>
      <c r="AF8" s="172" t="s">
        <v>382</v>
      </c>
      <c r="AG8" s="172" t="s">
        <v>383</v>
      </c>
      <c r="AH8" s="172" t="s">
        <v>384</v>
      </c>
      <c r="AI8" s="172" t="s">
        <v>385</v>
      </c>
      <c r="AJ8" s="172" t="s">
        <v>386</v>
      </c>
      <c r="AK8" s="172" t="s">
        <v>387</v>
      </c>
      <c r="AL8" s="172" t="s">
        <v>388</v>
      </c>
      <c r="AM8" s="172" t="s">
        <v>389</v>
      </c>
      <c r="AN8" s="172" t="s">
        <v>390</v>
      </c>
      <c r="AO8" s="172" t="s">
        <v>391</v>
      </c>
      <c r="AP8" s="172" t="s">
        <v>392</v>
      </c>
      <c r="AQ8" s="172" t="s">
        <v>393</v>
      </c>
      <c r="AR8" s="172" t="s">
        <v>394</v>
      </c>
      <c r="AS8" s="172" t="s">
        <v>395</v>
      </c>
      <c r="AT8" s="172" t="s">
        <v>396</v>
      </c>
      <c r="AU8" s="172" t="s">
        <v>397</v>
      </c>
      <c r="AV8" s="172" t="s">
        <v>398</v>
      </c>
      <c r="AW8" s="172" t="s">
        <v>399</v>
      </c>
      <c r="AX8" s="174" t="s">
        <v>400</v>
      </c>
      <c r="AY8" s="174" t="s">
        <v>401</v>
      </c>
      <c r="AZ8" s="174" t="s">
        <v>402</v>
      </c>
      <c r="BA8" s="174" t="s">
        <v>403</v>
      </c>
      <c r="BB8" s="174" t="s">
        <v>404</v>
      </c>
      <c r="BC8" s="174" t="s">
        <v>405</v>
      </c>
      <c r="BD8" s="174" t="s">
        <v>406</v>
      </c>
      <c r="BE8" s="174" t="s">
        <v>400</v>
      </c>
      <c r="BF8" s="174" t="s">
        <v>407</v>
      </c>
      <c r="BG8" s="237" t="s">
        <v>656</v>
      </c>
      <c r="BH8" s="237" t="s">
        <v>658</v>
      </c>
    </row>
    <row r="9" spans="2:60" ht="15">
      <c r="B9" s="175" t="str">
        <f>C9</f>
        <v>NR_LFStairwell8760_Fix_Repl_from LF_2018 to LF_Bi-Level_Fix</v>
      </c>
      <c r="C9" s="175" t="str">
        <f>K9</f>
        <v>NR_LFStairwell8760_Fix_Repl_from LF_2018 to LF_Bi-Level_Fix</v>
      </c>
      <c r="D9" s="175" t="s">
        <v>177</v>
      </c>
      <c r="E9" s="175" t="s">
        <v>411</v>
      </c>
      <c r="F9" s="175" t="s">
        <v>419</v>
      </c>
      <c r="G9" s="175" t="s">
        <v>418</v>
      </c>
      <c r="H9" s="175" t="s">
        <v>409</v>
      </c>
      <c r="I9" s="175" t="s">
        <v>410</v>
      </c>
      <c r="J9" s="175" t="s">
        <v>408</v>
      </c>
      <c r="K9" s="175" t="str">
        <f>CONCATENATE(D9,"_",F9,"_",E9,"_from ",H9," to ",I9)</f>
        <v>NR_LFStairwell8760_Fix_Repl_from LF_2018 to LF_Bi-Level_Fix</v>
      </c>
      <c r="L9" s="176">
        <f>'[6]Master Generic Spec Lookup Tbl'!$L$4</f>
        <v>69</v>
      </c>
      <c r="M9" s="177">
        <f>'[6]Master Generic Spec Lookup Tbl'!$L$4</f>
        <v>69</v>
      </c>
      <c r="N9" s="175"/>
      <c r="O9" s="178">
        <f>'[6]Proxy Measures'!$R$8</f>
        <v>3600</v>
      </c>
      <c r="P9" s="179">
        <f>'[6]Proxy Measures'!$S$8</f>
        <v>3600</v>
      </c>
      <c r="Q9" s="179">
        <f>'[6]Proxy Measures'!$U$8</f>
        <v>52.173913043478258</v>
      </c>
      <c r="R9" s="179">
        <f>'[6]Proxy Measures'!$U$8</f>
        <v>52.173913043478258</v>
      </c>
      <c r="S9" s="179">
        <f>R9*$T$2</f>
        <v>15.652173913043477</v>
      </c>
      <c r="T9" s="179">
        <f>$T$4</f>
        <v>8760</v>
      </c>
      <c r="U9" s="180">
        <f t="shared" ref="U9:U10" si="0">$T$6</f>
        <v>0.08</v>
      </c>
      <c r="V9" s="178">
        <f>U9*T9</f>
        <v>700.80000000000007</v>
      </c>
      <c r="W9" s="179">
        <f>(1-U9)*T9</f>
        <v>8059.2000000000007</v>
      </c>
      <c r="X9" s="178">
        <f>T9*(Q9/1000)</f>
        <v>457.04347826086956</v>
      </c>
      <c r="Y9" s="178">
        <f>V9*(R9/1000)+W9*(S9/1000)</f>
        <v>162.70747826086955</v>
      </c>
      <c r="Z9" s="179">
        <f>X9-Y9</f>
        <v>294.33600000000001</v>
      </c>
      <c r="AA9" s="181">
        <f>Z9/X9</f>
        <v>0.64400000000000002</v>
      </c>
      <c r="AB9" s="182"/>
      <c r="AC9" s="182"/>
      <c r="AD9" s="175"/>
      <c r="AE9" s="183"/>
      <c r="AF9" s="186">
        <f>'[6]Proxy Measures'!$AK$8</f>
        <v>5.7870611550437303</v>
      </c>
      <c r="AG9" s="183">
        <f>Sources!$M$25</f>
        <v>100</v>
      </c>
      <c r="AH9" s="186">
        <f>'[6]Proxy Measures'!$AK$8</f>
        <v>5.7870611550437303</v>
      </c>
      <c r="AI9" s="183">
        <f>Sources!$R$31</f>
        <v>261.39999999999998</v>
      </c>
      <c r="AJ9" s="183">
        <f>IF(D9="NR",AI9-AG9,AI9)</f>
        <v>161.39999999999998</v>
      </c>
      <c r="AK9" s="178">
        <v>20000</v>
      </c>
      <c r="AL9" s="178">
        <v>40000</v>
      </c>
      <c r="AM9" s="184">
        <f t="shared" ref="AM9" si="1">AK9/T9</f>
        <v>2.2831050228310503</v>
      </c>
      <c r="AN9" s="184">
        <f t="shared" ref="AN9" si="2">AL9/T9</f>
        <v>4.5662100456621006</v>
      </c>
      <c r="AO9" s="185">
        <f>$AO$3</f>
        <v>8.3333333333333329E-2</v>
      </c>
      <c r="AP9" s="185">
        <f>$AO$4</f>
        <v>0.33333333333333331</v>
      </c>
      <c r="AQ9" s="186">
        <f>AO9*$AR$3</f>
        <v>8.3333333333333321</v>
      </c>
      <c r="AR9" s="186">
        <f>AP9*$AR$3</f>
        <v>33.333333333333329</v>
      </c>
      <c r="AS9" s="182">
        <f t="shared" ref="AS9" si="3">IF(D9="NR",AR9-AQ9,AR9)</f>
        <v>24.999999999999996</v>
      </c>
      <c r="AT9" s="187">
        <f>AS9+AJ9</f>
        <v>186.39999999999998</v>
      </c>
      <c r="AU9" s="187">
        <f t="shared" ref="AU9" si="4">AF9</f>
        <v>5.7870611550437303</v>
      </c>
      <c r="AV9" s="186">
        <f>AQ9</f>
        <v>8.3333333333333321</v>
      </c>
      <c r="AW9" s="187">
        <f>SUM(AU9:AV9)</f>
        <v>14.120394488377062</v>
      </c>
      <c r="AX9" s="184">
        <f>AM9</f>
        <v>2.2831050228310503</v>
      </c>
      <c r="AY9" s="175" t="s">
        <v>414</v>
      </c>
      <c r="AZ9" s="175" t="s">
        <v>415</v>
      </c>
      <c r="BA9" s="184">
        <f>$BA$3</f>
        <v>10.909090909090908</v>
      </c>
      <c r="BB9" s="179">
        <f>$Z9*BA9</f>
        <v>3210.9381818181819</v>
      </c>
      <c r="BC9" s="183">
        <f>$AT9*BA9</f>
        <v>2033.454545454545</v>
      </c>
      <c r="BD9" s="183">
        <f>AW9*BA9</f>
        <v>154.04066714593159</v>
      </c>
      <c r="BE9" s="184">
        <f>AX9</f>
        <v>2.2831050228310503</v>
      </c>
      <c r="BF9" s="175" t="str">
        <f>IF(D9="NR","L","R")</f>
        <v>L</v>
      </c>
      <c r="BG9" s="180">
        <f>CBSA!C7</f>
        <v>0.56282414293317573</v>
      </c>
      <c r="BH9" s="180">
        <v>0.1</v>
      </c>
    </row>
    <row r="10" spans="2:60" ht="15">
      <c r="B10" s="175" t="str">
        <f>C10</f>
        <v>NR_LFStairwell3600_Fix_Repl_from LF_2019 to LF_Bi-Level_Fix</v>
      </c>
      <c r="C10" s="175" t="str">
        <f>K10</f>
        <v>NR_LFStairwell3600_Fix_Repl_from LF_2019 to LF_Bi-Level_Fix</v>
      </c>
      <c r="D10" s="175" t="s">
        <v>177</v>
      </c>
      <c r="E10" s="175" t="s">
        <v>411</v>
      </c>
      <c r="F10" s="175" t="s">
        <v>420</v>
      </c>
      <c r="G10" s="175" t="s">
        <v>418</v>
      </c>
      <c r="H10" s="175" t="s">
        <v>421</v>
      </c>
      <c r="I10" s="175" t="s">
        <v>410</v>
      </c>
      <c r="J10" s="175" t="s">
        <v>408</v>
      </c>
      <c r="K10" s="175" t="str">
        <f>CONCATENATE(D10,"_",F10,"_",E10,"_from ",H10," to ",I10)</f>
        <v>NR_LFStairwell3600_Fix_Repl_from LF_2019 to LF_Bi-Level_Fix</v>
      </c>
      <c r="L10" s="176">
        <f>'[6]Master Generic Spec Lookup Tbl'!$L$4</f>
        <v>69</v>
      </c>
      <c r="M10" s="177">
        <f>'[6]Master Generic Spec Lookup Tbl'!$L$4</f>
        <v>69</v>
      </c>
      <c r="N10" s="175"/>
      <c r="O10" s="178">
        <f>'[6]Proxy Measures'!$R$8</f>
        <v>3600</v>
      </c>
      <c r="P10" s="179">
        <f>'[6]Proxy Measures'!$S$8</f>
        <v>3600</v>
      </c>
      <c r="Q10" s="179">
        <f>'[6]Proxy Measures'!$U$8</f>
        <v>52.173913043478258</v>
      </c>
      <c r="R10" s="179">
        <f>'[6]Proxy Measures'!$U$8</f>
        <v>52.173913043478258</v>
      </c>
      <c r="S10" s="179">
        <f>R10*$T$2</f>
        <v>15.652173913043477</v>
      </c>
      <c r="T10" s="179">
        <f>T5</f>
        <v>3600</v>
      </c>
      <c r="U10" s="180">
        <f t="shared" si="0"/>
        <v>0.08</v>
      </c>
      <c r="V10" s="178">
        <f>U10*T10</f>
        <v>288</v>
      </c>
      <c r="W10" s="179">
        <f>(1-U10)*T10</f>
        <v>3312</v>
      </c>
      <c r="X10" s="178">
        <f>T10*(Q10/1000)</f>
        <v>187.82608695652172</v>
      </c>
      <c r="Y10" s="178">
        <f>V10*(R10/1000)+W10*(S10/1000)</f>
        <v>66.866086956521727</v>
      </c>
      <c r="Z10" s="179">
        <f>X10-Y10</f>
        <v>120.96</v>
      </c>
      <c r="AA10" s="181">
        <f>Z10/X10</f>
        <v>0.64400000000000002</v>
      </c>
      <c r="AB10" s="182"/>
      <c r="AC10" s="182"/>
      <c r="AD10" s="175"/>
      <c r="AE10" s="183"/>
      <c r="AF10" s="186">
        <f>'[6]Proxy Measures'!$AK$8</f>
        <v>5.7870611550437303</v>
      </c>
      <c r="AG10" s="183">
        <f>Sources!$M$25</f>
        <v>100</v>
      </c>
      <c r="AH10" s="186">
        <f>'[6]Proxy Measures'!$AK$8</f>
        <v>5.7870611550437303</v>
      </c>
      <c r="AI10" s="183">
        <f>Sources!$R$31</f>
        <v>261.39999999999998</v>
      </c>
      <c r="AJ10" s="183">
        <f>IF(D10="NR",AI10-AG10,AI10)</f>
        <v>161.39999999999998</v>
      </c>
      <c r="AK10" s="178">
        <v>20000</v>
      </c>
      <c r="AL10" s="178">
        <v>40000</v>
      </c>
      <c r="AM10" s="184">
        <f t="shared" ref="AM10" si="5">AK10/T10</f>
        <v>5.5555555555555554</v>
      </c>
      <c r="AN10" s="184">
        <f t="shared" ref="AN10" si="6">AL10/T10</f>
        <v>11.111111111111111</v>
      </c>
      <c r="AO10" s="185">
        <f>$AO$3</f>
        <v>8.3333333333333329E-2</v>
      </c>
      <c r="AP10" s="185">
        <f>$AO$4</f>
        <v>0.33333333333333331</v>
      </c>
      <c r="AQ10" s="186">
        <f>AO10*$AR$3</f>
        <v>8.3333333333333321</v>
      </c>
      <c r="AR10" s="186">
        <f>AP10*$AR$3</f>
        <v>33.333333333333329</v>
      </c>
      <c r="AS10" s="182">
        <f t="shared" ref="AS10" si="7">IF(D10="NR",AR10-AQ10,AR10)</f>
        <v>24.999999999999996</v>
      </c>
      <c r="AT10" s="187">
        <f>AS10+AJ10</f>
        <v>186.39999999999998</v>
      </c>
      <c r="AU10" s="187">
        <f t="shared" ref="AU10" si="8">AF10</f>
        <v>5.7870611550437303</v>
      </c>
      <c r="AV10" s="186">
        <f>AQ10</f>
        <v>8.3333333333333321</v>
      </c>
      <c r="AW10" s="187">
        <f>SUM(AU10:AV10)</f>
        <v>14.120394488377062</v>
      </c>
      <c r="AX10" s="184">
        <f>AM10</f>
        <v>5.5555555555555554</v>
      </c>
      <c r="AY10" s="175" t="s">
        <v>414</v>
      </c>
      <c r="AZ10" s="175" t="s">
        <v>415</v>
      </c>
      <c r="BA10" s="184">
        <f>$BA$3</f>
        <v>10.909090909090908</v>
      </c>
      <c r="BB10" s="179">
        <f>$Z10*BA10</f>
        <v>1319.5636363636363</v>
      </c>
      <c r="BC10" s="183">
        <f>$AT10*BA10</f>
        <v>2033.454545454545</v>
      </c>
      <c r="BD10" s="183">
        <f>AW10*BA10</f>
        <v>154.04066714593159</v>
      </c>
      <c r="BE10" s="184">
        <f>AX10</f>
        <v>5.5555555555555554</v>
      </c>
      <c r="BF10" s="175" t="str">
        <f>IF(D10="NR","L","R")</f>
        <v>L</v>
      </c>
      <c r="BG10" s="180">
        <f>CBSA!C8</f>
        <v>0.17627989647690012</v>
      </c>
      <c r="BH10" s="180">
        <v>0.1</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Sheet7"/>
  <dimension ref="A5:W631"/>
  <sheetViews>
    <sheetView topLeftCell="A13" workbookViewId="0">
      <selection activeCell="V34" sqref="V34"/>
    </sheetView>
  </sheetViews>
  <sheetFormatPr defaultRowHeight="12.75"/>
  <cols>
    <col min="2" max="2" width="14.140625" customWidth="1"/>
    <col min="3" max="3" width="14.5703125" customWidth="1"/>
    <col min="22" max="22" width="26.85546875" customWidth="1"/>
    <col min="23" max="23" width="13.85546875" customWidth="1"/>
  </cols>
  <sheetData>
    <row r="5" spans="1:23">
      <c r="A5" s="125"/>
      <c r="B5" s="125"/>
      <c r="C5" s="125"/>
      <c r="D5" s="125"/>
      <c r="E5" s="125"/>
      <c r="F5" s="125"/>
      <c r="G5" s="125"/>
      <c r="H5" s="125"/>
      <c r="I5" s="125"/>
      <c r="J5" s="125"/>
      <c r="K5" s="125"/>
      <c r="L5" s="125"/>
      <c r="M5" s="125"/>
      <c r="N5" s="125"/>
      <c r="O5" s="125"/>
      <c r="P5" s="125"/>
      <c r="Q5" s="125"/>
      <c r="R5" s="125"/>
      <c r="S5" s="125"/>
      <c r="T5" s="125"/>
      <c r="V5" t="s">
        <v>286</v>
      </c>
      <c r="W5" s="142" t="s">
        <v>227</v>
      </c>
    </row>
    <row r="6" spans="1:23">
      <c r="A6" s="125"/>
      <c r="B6" s="125"/>
      <c r="C6" s="125"/>
      <c r="D6" s="125"/>
      <c r="E6" s="125"/>
      <c r="F6" s="125"/>
      <c r="G6" s="125"/>
      <c r="H6" s="125"/>
      <c r="I6" s="125"/>
      <c r="J6" s="125"/>
      <c r="K6" s="125"/>
      <c r="L6" s="125"/>
      <c r="M6" s="125"/>
      <c r="N6" s="125"/>
      <c r="O6" s="125"/>
      <c r="P6" s="125"/>
      <c r="Q6" s="125"/>
      <c r="R6" s="125"/>
      <c r="S6" s="125"/>
      <c r="T6" s="125"/>
      <c r="V6" t="s">
        <v>285</v>
      </c>
      <c r="W6" t="s">
        <v>228</v>
      </c>
    </row>
    <row r="7" spans="1:23">
      <c r="A7" s="125"/>
      <c r="B7" s="125"/>
      <c r="C7" s="125"/>
      <c r="D7" s="125"/>
      <c r="E7" s="125"/>
      <c r="F7" s="125"/>
      <c r="G7" s="125"/>
      <c r="H7" s="125"/>
      <c r="I7" s="125"/>
      <c r="J7" s="125"/>
      <c r="K7" s="125"/>
      <c r="L7" s="125"/>
      <c r="M7" s="125"/>
      <c r="N7" s="125"/>
      <c r="O7" s="125"/>
      <c r="P7" s="125"/>
      <c r="Q7" s="125"/>
      <c r="R7" s="125"/>
      <c r="S7" s="125"/>
      <c r="T7" s="125"/>
      <c r="V7" t="s">
        <v>284</v>
      </c>
      <c r="W7" t="s">
        <v>283</v>
      </c>
    </row>
    <row r="8" spans="1:23">
      <c r="A8" s="125"/>
      <c r="B8" s="125"/>
      <c r="C8" s="125"/>
      <c r="D8" s="125"/>
      <c r="E8" s="125"/>
      <c r="F8" s="125"/>
      <c r="G8" s="125"/>
      <c r="H8" s="125"/>
      <c r="I8" s="125"/>
      <c r="J8" s="125"/>
      <c r="K8" s="125"/>
      <c r="L8" s="125"/>
      <c r="M8" s="125"/>
      <c r="N8" s="125"/>
      <c r="O8" s="125"/>
      <c r="P8" s="125"/>
      <c r="Q8" s="125"/>
      <c r="R8" s="125"/>
      <c r="S8" s="125"/>
      <c r="T8" s="125"/>
      <c r="V8" t="s">
        <v>326</v>
      </c>
    </row>
    <row r="9" spans="1:23">
      <c r="A9" s="125"/>
      <c r="B9" s="131" t="s">
        <v>244</v>
      </c>
      <c r="C9" s="125"/>
      <c r="D9" s="125"/>
      <c r="E9" s="125"/>
      <c r="F9" s="125"/>
      <c r="G9" s="125"/>
      <c r="H9" s="125"/>
      <c r="I9" s="125"/>
      <c r="J9" s="125"/>
      <c r="K9" s="125"/>
      <c r="L9" s="125"/>
      <c r="M9" s="125"/>
      <c r="N9" s="125"/>
      <c r="O9" s="125"/>
      <c r="P9" s="125"/>
      <c r="Q9" s="125"/>
      <c r="R9" s="125"/>
      <c r="S9" s="125"/>
      <c r="T9" s="125"/>
      <c r="V9" t="s">
        <v>327</v>
      </c>
      <c r="W9" t="s">
        <v>335</v>
      </c>
    </row>
    <row r="10" spans="1:23">
      <c r="A10" s="125"/>
      <c r="B10" s="131" t="s">
        <v>243</v>
      </c>
      <c r="C10" s="125"/>
      <c r="D10" s="125"/>
      <c r="E10" s="125"/>
      <c r="F10" s="125"/>
      <c r="G10" s="125"/>
      <c r="H10" s="125"/>
      <c r="I10" s="125"/>
      <c r="J10" s="125"/>
      <c r="K10" s="125"/>
      <c r="L10" s="125"/>
      <c r="M10" s="125"/>
      <c r="N10" s="125"/>
      <c r="O10" s="125"/>
      <c r="P10" s="125"/>
      <c r="Q10" s="125"/>
      <c r="R10" s="125"/>
      <c r="S10" s="125"/>
      <c r="T10" s="125"/>
      <c r="V10" t="s">
        <v>328</v>
      </c>
    </row>
    <row r="11" spans="1:23">
      <c r="A11" s="125"/>
      <c r="B11" s="61"/>
      <c r="C11" s="61" t="s">
        <v>237</v>
      </c>
      <c r="D11" s="61"/>
      <c r="E11" s="125"/>
      <c r="F11" s="125"/>
      <c r="G11" s="125"/>
      <c r="H11" s="125"/>
      <c r="I11" s="125"/>
      <c r="J11" s="125"/>
      <c r="K11" s="125"/>
      <c r="L11" s="125"/>
      <c r="M11" s="125"/>
      <c r="N11" s="125"/>
      <c r="O11" s="125"/>
      <c r="P11" s="125"/>
      <c r="Q11" s="125"/>
      <c r="R11" s="125"/>
      <c r="S11" s="125"/>
      <c r="T11" s="125"/>
    </row>
    <row r="12" spans="1:23" ht="45">
      <c r="A12" s="125"/>
      <c r="B12" s="130" t="s">
        <v>238</v>
      </c>
      <c r="C12" s="130" t="s">
        <v>239</v>
      </c>
      <c r="D12" s="130" t="s">
        <v>240</v>
      </c>
      <c r="E12" s="125"/>
      <c r="F12" s="125"/>
      <c r="G12" s="131" t="s">
        <v>341</v>
      </c>
      <c r="H12" s="125"/>
      <c r="I12" s="125"/>
      <c r="J12" s="125"/>
      <c r="K12" s="125"/>
      <c r="L12" s="125"/>
      <c r="M12" s="125" t="s">
        <v>287</v>
      </c>
      <c r="N12" s="141" t="s">
        <v>288</v>
      </c>
      <c r="O12" s="141" t="s">
        <v>280</v>
      </c>
      <c r="P12" s="125"/>
      <c r="Q12" s="125"/>
      <c r="R12" s="125"/>
      <c r="S12" s="125"/>
      <c r="T12" s="125"/>
    </row>
    <row r="13" spans="1:23">
      <c r="A13" s="125"/>
      <c r="B13" s="126">
        <v>1</v>
      </c>
      <c r="C13" s="127">
        <v>1429772939.818351</v>
      </c>
      <c r="D13" s="127">
        <v>141193.02737246742</v>
      </c>
      <c r="E13" s="125"/>
      <c r="F13" s="125"/>
      <c r="G13" s="137" t="s">
        <v>255</v>
      </c>
      <c r="H13" s="137">
        <v>-2</v>
      </c>
      <c r="I13" s="137"/>
      <c r="J13" s="137"/>
      <c r="K13" s="137" t="s">
        <v>256</v>
      </c>
      <c r="L13" s="137" t="s">
        <v>257</v>
      </c>
      <c r="M13" s="137">
        <v>32</v>
      </c>
      <c r="N13" s="138">
        <v>8944</v>
      </c>
      <c r="O13" s="139">
        <v>0.6</v>
      </c>
      <c r="P13" s="140">
        <v>0.115</v>
      </c>
      <c r="Q13" s="137" t="s">
        <v>258</v>
      </c>
      <c r="R13" s="138">
        <v>1028.6099999999999</v>
      </c>
      <c r="S13" s="125"/>
      <c r="T13" s="125"/>
    </row>
    <row r="14" spans="1:23">
      <c r="A14" s="125"/>
      <c r="B14" s="126">
        <v>2</v>
      </c>
      <c r="C14" s="127">
        <v>893983288.45231497</v>
      </c>
      <c r="D14" s="127">
        <v>51519.645891970547</v>
      </c>
      <c r="E14" s="125"/>
      <c r="F14" s="125"/>
      <c r="G14" s="137" t="s">
        <v>259</v>
      </c>
      <c r="H14" s="137" t="s">
        <v>260</v>
      </c>
      <c r="J14" s="137">
        <v>-2</v>
      </c>
      <c r="K14" s="137" t="s">
        <v>261</v>
      </c>
      <c r="L14" s="137" t="s">
        <v>257</v>
      </c>
      <c r="M14" s="137">
        <v>50</v>
      </c>
      <c r="N14" s="138">
        <v>20783</v>
      </c>
      <c r="O14" s="139">
        <v>0.69</v>
      </c>
      <c r="P14" s="140">
        <v>0.115</v>
      </c>
      <c r="Q14" s="137" t="s">
        <v>258</v>
      </c>
      <c r="R14" s="138">
        <v>2390.0500000000002</v>
      </c>
      <c r="S14" s="125"/>
      <c r="T14" s="125"/>
    </row>
    <row r="15" spans="1:23">
      <c r="A15" s="125"/>
      <c r="B15" s="126">
        <v>3</v>
      </c>
      <c r="C15" s="127">
        <v>258600556.37071425</v>
      </c>
      <c r="D15" s="127">
        <v>5680.7733343518166</v>
      </c>
      <c r="E15" s="125"/>
      <c r="F15" s="125"/>
      <c r="G15" s="137" t="s">
        <v>259</v>
      </c>
      <c r="H15" s="137" t="s">
        <v>262</v>
      </c>
      <c r="J15" s="137">
        <v>-2</v>
      </c>
      <c r="K15" s="137" t="s">
        <v>261</v>
      </c>
      <c r="L15" s="137" t="s">
        <v>257</v>
      </c>
      <c r="M15" s="137">
        <v>48</v>
      </c>
      <c r="N15" s="138">
        <v>12927</v>
      </c>
      <c r="O15" s="139">
        <v>0.57999999999999996</v>
      </c>
      <c r="P15" s="140">
        <v>0.115</v>
      </c>
      <c r="Q15" s="137" t="s">
        <v>258</v>
      </c>
      <c r="R15" s="138">
        <v>1486.63</v>
      </c>
      <c r="S15" s="125"/>
      <c r="T15" s="125"/>
    </row>
    <row r="16" spans="1:23">
      <c r="A16" s="125"/>
      <c r="B16" s="126">
        <v>4</v>
      </c>
      <c r="C16" s="127">
        <v>156550536.95937061</v>
      </c>
      <c r="D16" s="127">
        <v>1813.5631614694437</v>
      </c>
      <c r="E16" s="125"/>
      <c r="F16" s="125"/>
      <c r="G16" s="137" t="s">
        <v>263</v>
      </c>
      <c r="H16" s="137" t="s">
        <v>264</v>
      </c>
      <c r="I16" s="137"/>
      <c r="J16" s="137" t="s">
        <v>265</v>
      </c>
      <c r="K16" s="137" t="s">
        <v>266</v>
      </c>
      <c r="L16" s="137" t="s">
        <v>267</v>
      </c>
      <c r="M16" s="137">
        <v>38</v>
      </c>
      <c r="N16" s="138">
        <v>47025</v>
      </c>
      <c r="O16" s="139">
        <v>0.94</v>
      </c>
      <c r="P16" s="140">
        <v>7.0000000000000007E-2</v>
      </c>
      <c r="Q16" s="137" t="s">
        <v>258</v>
      </c>
      <c r="R16" s="138">
        <v>3056.65</v>
      </c>
      <c r="S16" s="125"/>
      <c r="T16" s="125"/>
    </row>
    <row r="17" spans="1:22">
      <c r="A17" s="125"/>
      <c r="B17" s="126">
        <v>5</v>
      </c>
      <c r="C17" s="127">
        <v>131012386.87965149</v>
      </c>
      <c r="D17" s="127">
        <v>1088.3429677416134</v>
      </c>
      <c r="E17" s="125"/>
      <c r="F17" s="125"/>
      <c r="G17" s="137" t="s">
        <v>263</v>
      </c>
      <c r="H17" s="137" t="s">
        <v>268</v>
      </c>
      <c r="I17" s="137" t="s">
        <v>269</v>
      </c>
      <c r="J17" s="137">
        <v>-2</v>
      </c>
      <c r="K17" s="137" t="s">
        <v>256</v>
      </c>
      <c r="L17" s="137" t="s">
        <v>270</v>
      </c>
      <c r="M17" s="137">
        <v>10</v>
      </c>
      <c r="N17" s="138">
        <v>2764</v>
      </c>
      <c r="O17" s="139">
        <v>0.6</v>
      </c>
      <c r="P17" s="140">
        <v>0.1</v>
      </c>
      <c r="Q17" s="137" t="s">
        <v>258</v>
      </c>
      <c r="R17" s="138">
        <v>276.43</v>
      </c>
      <c r="S17" s="125"/>
      <c r="T17" s="125"/>
    </row>
    <row r="18" spans="1:22">
      <c r="A18" s="125"/>
      <c r="B18" s="126">
        <v>6</v>
      </c>
      <c r="C18" s="127">
        <v>40973284.399054319</v>
      </c>
      <c r="D18" s="127">
        <v>614.95687626198253</v>
      </c>
      <c r="E18" s="125"/>
      <c r="F18" s="125"/>
      <c r="G18" s="137" t="s">
        <v>263</v>
      </c>
      <c r="H18" s="137" t="s">
        <v>271</v>
      </c>
      <c r="I18" s="137"/>
      <c r="J18" s="137">
        <v>-2</v>
      </c>
      <c r="K18" s="137" t="s">
        <v>272</v>
      </c>
      <c r="L18" s="137" t="s">
        <v>270</v>
      </c>
      <c r="M18" s="137">
        <v>37</v>
      </c>
      <c r="N18" s="138">
        <v>7555</v>
      </c>
      <c r="O18" s="139">
        <v>0.42</v>
      </c>
      <c r="P18" s="140">
        <v>0.11</v>
      </c>
      <c r="Q18" s="137" t="s">
        <v>258</v>
      </c>
      <c r="R18" s="138">
        <v>831</v>
      </c>
      <c r="S18" s="125"/>
      <c r="T18" s="125"/>
    </row>
    <row r="19" spans="1:22">
      <c r="A19" s="125"/>
      <c r="B19" s="126">
        <v>7</v>
      </c>
      <c r="C19" s="127">
        <v>37865317.840417288</v>
      </c>
      <c r="D19" s="127">
        <v>287.25337031566664</v>
      </c>
      <c r="E19" s="125"/>
      <c r="F19" s="125"/>
      <c r="G19" s="137" t="s">
        <v>273</v>
      </c>
      <c r="H19" s="137" t="s">
        <v>274</v>
      </c>
      <c r="I19" s="137"/>
      <c r="J19" s="137">
        <v>-2</v>
      </c>
      <c r="K19" s="137" t="s">
        <v>256</v>
      </c>
      <c r="L19" s="137" t="s">
        <v>270</v>
      </c>
      <c r="M19" s="137">
        <v>27</v>
      </c>
      <c r="N19" s="138">
        <v>6146</v>
      </c>
      <c r="O19" s="139">
        <v>0.48</v>
      </c>
      <c r="P19" s="140">
        <v>0.17</v>
      </c>
      <c r="Q19" s="137" t="s">
        <v>258</v>
      </c>
      <c r="R19" s="138">
        <v>1044.82</v>
      </c>
      <c r="S19" s="125"/>
      <c r="T19" s="125"/>
    </row>
    <row r="20" spans="1:22">
      <c r="A20" s="125"/>
      <c r="B20" s="126">
        <v>8</v>
      </c>
      <c r="C20" s="127">
        <v>29110884.67632395</v>
      </c>
      <c r="D20" s="127">
        <v>559.73487981767948</v>
      </c>
      <c r="E20" s="125"/>
      <c r="F20" s="125"/>
      <c r="G20" s="137" t="s">
        <v>275</v>
      </c>
      <c r="H20" s="137" t="s">
        <v>276</v>
      </c>
      <c r="I20" s="137" t="s">
        <v>274</v>
      </c>
      <c r="J20" s="137">
        <v>-2</v>
      </c>
      <c r="K20" s="137" t="s">
        <v>277</v>
      </c>
      <c r="L20" s="137" t="s">
        <v>270</v>
      </c>
      <c r="M20" s="137">
        <v>29</v>
      </c>
      <c r="N20" s="138">
        <v>6574</v>
      </c>
      <c r="O20" s="139">
        <v>0.45</v>
      </c>
      <c r="P20" s="140">
        <v>0.14000000000000001</v>
      </c>
      <c r="Q20" s="137" t="s">
        <v>258</v>
      </c>
      <c r="R20" s="138">
        <v>920.4</v>
      </c>
      <c r="S20" s="125"/>
      <c r="T20" s="125"/>
    </row>
    <row r="21" spans="1:22">
      <c r="A21" s="125"/>
      <c r="B21" s="126">
        <v>9</v>
      </c>
      <c r="C21" s="127">
        <v>28130086.10112936</v>
      </c>
      <c r="D21" s="127">
        <v>143.02442025396991</v>
      </c>
      <c r="E21" s="125"/>
      <c r="F21" s="125"/>
      <c r="G21" s="137" t="s">
        <v>278</v>
      </c>
      <c r="H21" s="137" t="s">
        <v>279</v>
      </c>
      <c r="I21" s="137"/>
      <c r="J21" s="137">
        <v>-4</v>
      </c>
      <c r="K21" s="137" t="s">
        <v>256</v>
      </c>
      <c r="L21" s="137" t="s">
        <v>270</v>
      </c>
      <c r="M21" s="137">
        <v>16</v>
      </c>
      <c r="N21" s="138">
        <v>11801</v>
      </c>
      <c r="O21" s="139">
        <v>0.78</v>
      </c>
      <c r="P21" s="140">
        <v>0.08</v>
      </c>
      <c r="Q21" s="137" t="s">
        <v>258</v>
      </c>
      <c r="R21" s="138">
        <v>944.07</v>
      </c>
      <c r="S21" s="125"/>
      <c r="T21" s="125"/>
    </row>
    <row r="22" spans="1:22">
      <c r="A22" s="125"/>
      <c r="B22" s="126">
        <v>12</v>
      </c>
      <c r="C22" s="127">
        <v>13151662.101258636</v>
      </c>
      <c r="D22" s="127">
        <v>56.571807088944411</v>
      </c>
      <c r="E22" s="125"/>
      <c r="F22" s="125"/>
      <c r="G22" s="125"/>
      <c r="H22" s="125"/>
      <c r="I22" s="125"/>
      <c r="J22" s="125"/>
      <c r="K22" s="125"/>
      <c r="L22" s="125"/>
      <c r="M22" s="125"/>
      <c r="N22" s="125"/>
      <c r="O22" s="136">
        <f>AVERAGE(O13:O21)</f>
        <v>0.61555555555555563</v>
      </c>
      <c r="P22" s="125"/>
      <c r="Q22" s="125"/>
      <c r="R22" s="125"/>
      <c r="S22" s="125"/>
      <c r="T22" s="125"/>
    </row>
    <row r="23" spans="1:22">
      <c r="A23" s="125"/>
      <c r="B23" s="126">
        <v>13</v>
      </c>
      <c r="C23" s="127">
        <v>1898986.51659345</v>
      </c>
      <c r="D23" s="127">
        <v>24.082310556134701</v>
      </c>
      <c r="E23" s="125"/>
      <c r="F23" s="125"/>
      <c r="G23" s="125"/>
      <c r="H23" s="125"/>
      <c r="I23" s="125"/>
      <c r="J23" s="125"/>
      <c r="K23" s="125"/>
      <c r="L23" s="125"/>
      <c r="M23" s="125"/>
      <c r="N23" s="125"/>
      <c r="O23" s="125"/>
      <c r="P23" s="125"/>
      <c r="Q23" s="125"/>
      <c r="R23" s="125"/>
      <c r="S23" s="125"/>
      <c r="T23" s="125"/>
    </row>
    <row r="24" spans="1:22">
      <c r="A24" s="125"/>
      <c r="B24" s="126">
        <v>14</v>
      </c>
      <c r="C24" s="127">
        <v>636642.34630446194</v>
      </c>
      <c r="D24" s="127">
        <v>4.3309003149963399</v>
      </c>
      <c r="E24" s="125"/>
      <c r="F24" s="125"/>
      <c r="G24" s="125"/>
      <c r="H24" s="125"/>
      <c r="I24" s="125"/>
      <c r="J24" s="125"/>
      <c r="K24" t="s">
        <v>339</v>
      </c>
      <c r="L24" t="s">
        <v>338</v>
      </c>
      <c r="M24" t="s">
        <v>336</v>
      </c>
      <c r="N24" s="125"/>
      <c r="O24" s="125"/>
      <c r="P24" t="s">
        <v>339</v>
      </c>
      <c r="Q24" t="s">
        <v>338</v>
      </c>
      <c r="R24" t="s">
        <v>336</v>
      </c>
      <c r="S24" s="125"/>
      <c r="T24" s="125"/>
      <c r="V24" t="s">
        <v>252</v>
      </c>
    </row>
    <row r="25" spans="1:22">
      <c r="A25" s="125"/>
      <c r="B25" s="126">
        <v>15</v>
      </c>
      <c r="C25" s="127">
        <v>5360178.4268669691</v>
      </c>
      <c r="D25" s="127">
        <v>27.117247333069841</v>
      </c>
      <c r="E25" s="125"/>
      <c r="F25" s="125"/>
      <c r="G25" s="125"/>
      <c r="H25" s="125"/>
      <c r="I25" s="125"/>
      <c r="J25" s="125"/>
      <c r="K25" t="s">
        <v>417</v>
      </c>
      <c r="M25" s="158">
        <v>100</v>
      </c>
      <c r="N25" s="125"/>
      <c r="O25" s="125"/>
      <c r="P25" t="s">
        <v>330</v>
      </c>
      <c r="Q25" t="s">
        <v>331</v>
      </c>
      <c r="R25" s="158">
        <v>302</v>
      </c>
      <c r="S25" s="125"/>
      <c r="T25" s="125"/>
      <c r="U25" t="s">
        <v>340</v>
      </c>
      <c r="V25" t="s">
        <v>329</v>
      </c>
    </row>
    <row r="26" spans="1:22">
      <c r="A26" s="125"/>
      <c r="B26" s="126">
        <v>17</v>
      </c>
      <c r="C26" s="127">
        <v>6712675.5407483103</v>
      </c>
      <c r="D26" s="127">
        <v>22.786347018073499</v>
      </c>
      <c r="E26" s="125"/>
      <c r="F26" s="125"/>
      <c r="G26" s="125"/>
      <c r="H26" s="125"/>
      <c r="I26" s="125"/>
      <c r="J26" s="125"/>
      <c r="K26" s="125"/>
      <c r="L26" s="125"/>
      <c r="M26" s="125"/>
      <c r="N26" s="125"/>
      <c r="O26" s="125"/>
      <c r="P26" t="s">
        <v>330</v>
      </c>
      <c r="Q26" t="s">
        <v>331</v>
      </c>
      <c r="R26" s="158">
        <v>295</v>
      </c>
      <c r="S26" s="125"/>
      <c r="T26" s="125"/>
      <c r="U26" t="s">
        <v>340</v>
      </c>
      <c r="V26" t="s">
        <v>332</v>
      </c>
    </row>
    <row r="27" spans="1:22">
      <c r="A27" s="125"/>
      <c r="B27" s="126">
        <v>18</v>
      </c>
      <c r="C27" s="127">
        <v>8658811.8668679297</v>
      </c>
      <c r="D27" s="127">
        <v>22.786347018073499</v>
      </c>
      <c r="E27" s="125"/>
      <c r="F27" s="125"/>
      <c r="G27" s="125"/>
      <c r="H27" s="125"/>
      <c r="I27" s="125"/>
      <c r="J27" s="125"/>
      <c r="K27" s="125"/>
      <c r="L27" s="125"/>
      <c r="M27" s="125"/>
      <c r="N27" s="125"/>
      <c r="O27" s="125"/>
      <c r="P27" t="s">
        <v>330</v>
      </c>
      <c r="Q27" t="s">
        <v>333</v>
      </c>
      <c r="R27" s="158">
        <v>231</v>
      </c>
      <c r="S27" s="125"/>
      <c r="T27" s="125"/>
      <c r="U27" t="s">
        <v>340</v>
      </c>
      <c r="V27" t="s">
        <v>334</v>
      </c>
    </row>
    <row r="28" spans="1:22">
      <c r="A28" s="125"/>
      <c r="B28" s="126">
        <v>21</v>
      </c>
      <c r="C28" s="127">
        <v>5285378.7633970603</v>
      </c>
      <c r="D28" s="127">
        <v>14.4804897627317</v>
      </c>
      <c r="E28" s="125"/>
      <c r="F28" s="125"/>
      <c r="G28" s="125"/>
      <c r="H28" s="125"/>
      <c r="I28" s="125"/>
      <c r="J28" s="125"/>
      <c r="K28" s="125"/>
      <c r="L28" s="125"/>
      <c r="M28" s="125"/>
      <c r="N28" s="125"/>
      <c r="O28" s="125"/>
      <c r="P28" t="s">
        <v>621</v>
      </c>
      <c r="Q28" t="s">
        <v>333</v>
      </c>
      <c r="R28" s="158">
        <v>219</v>
      </c>
      <c r="S28" s="125"/>
      <c r="T28" s="125"/>
      <c r="U28" t="s">
        <v>340</v>
      </c>
      <c r="V28" t="s">
        <v>623</v>
      </c>
    </row>
    <row r="29" spans="1:22">
      <c r="A29" s="125"/>
      <c r="B29" s="126">
        <v>22</v>
      </c>
      <c r="C29" s="127">
        <v>1083871.3719565701</v>
      </c>
      <c r="D29" s="127">
        <v>3.7884089309287101</v>
      </c>
      <c r="E29" s="125"/>
      <c r="F29" s="125"/>
      <c r="G29" s="125"/>
      <c r="H29" s="125"/>
      <c r="I29" s="125"/>
      <c r="J29" s="125"/>
      <c r="K29" s="125"/>
      <c r="L29" s="125"/>
      <c r="M29" s="125"/>
      <c r="N29" s="125"/>
      <c r="O29" s="125"/>
      <c r="P29" t="s">
        <v>621</v>
      </c>
      <c r="Q29" t="s">
        <v>333</v>
      </c>
      <c r="R29" s="158">
        <v>260</v>
      </c>
      <c r="S29" s="125"/>
      <c r="T29" s="125"/>
      <c r="U29" t="s">
        <v>340</v>
      </c>
      <c r="V29" t="s">
        <v>622</v>
      </c>
    </row>
    <row r="30" spans="1:22">
      <c r="A30" s="125"/>
      <c r="B30" s="126">
        <v>23</v>
      </c>
      <c r="C30" s="127">
        <v>8869813.4402552899</v>
      </c>
      <c r="D30" s="127">
        <v>22.786347018073499</v>
      </c>
      <c r="E30" s="125"/>
      <c r="F30" s="125"/>
      <c r="G30" s="125"/>
      <c r="H30" s="125"/>
      <c r="I30" s="125"/>
      <c r="J30" s="125"/>
      <c r="K30" s="125"/>
      <c r="L30" s="125"/>
      <c r="M30" s="125"/>
      <c r="N30" s="125"/>
      <c r="O30" s="125"/>
      <c r="S30" s="125"/>
      <c r="T30" s="125"/>
    </row>
    <row r="31" spans="1:22">
      <c r="A31" s="125"/>
      <c r="B31" s="126">
        <v>24</v>
      </c>
      <c r="C31" s="127">
        <v>12662723.20083772</v>
      </c>
      <c r="D31" s="127">
        <v>27.117247333069841</v>
      </c>
      <c r="E31" s="125"/>
      <c r="F31" s="125"/>
      <c r="G31" s="125"/>
      <c r="H31" s="125"/>
      <c r="I31" s="125"/>
      <c r="J31" s="125"/>
      <c r="K31" s="125"/>
      <c r="L31" s="125"/>
      <c r="M31" s="125"/>
      <c r="N31" s="125"/>
      <c r="O31" s="125"/>
      <c r="R31" s="159">
        <f>AVERAGE(R25:R29)</f>
        <v>261.39999999999998</v>
      </c>
      <c r="S31" s="125"/>
      <c r="T31" s="125"/>
    </row>
    <row r="32" spans="1:22">
      <c r="A32" s="125"/>
      <c r="B32" s="126">
        <v>25</v>
      </c>
      <c r="C32" s="127">
        <v>12778912.171679296</v>
      </c>
      <c r="D32" s="127">
        <v>27.117247333069841</v>
      </c>
      <c r="E32" s="125"/>
      <c r="F32" s="125"/>
      <c r="G32" s="125" t="s">
        <v>342</v>
      </c>
      <c r="H32" s="125"/>
      <c r="I32" s="125"/>
      <c r="J32" s="125"/>
      <c r="K32" s="125"/>
      <c r="L32" s="125"/>
      <c r="M32" s="125"/>
      <c r="N32" s="125"/>
      <c r="O32" s="125"/>
      <c r="P32" s="125"/>
      <c r="Q32" s="125"/>
      <c r="R32" s="125"/>
      <c r="S32" s="125"/>
      <c r="T32" s="125"/>
    </row>
    <row r="33" spans="1:20">
      <c r="A33" s="125"/>
      <c r="B33" s="126">
        <v>30</v>
      </c>
      <c r="C33" s="127">
        <v>8290209.2364171399</v>
      </c>
      <c r="D33" s="127">
        <v>16.381546498344399</v>
      </c>
      <c r="E33" s="125"/>
      <c r="F33" s="125"/>
      <c r="G33" s="125"/>
      <c r="H33" s="125"/>
      <c r="I33" s="125"/>
      <c r="J33" s="125"/>
      <c r="K33" s="125"/>
      <c r="L33" s="125"/>
      <c r="M33" s="125"/>
      <c r="N33" s="125"/>
      <c r="O33" s="125"/>
      <c r="P33" s="125"/>
      <c r="Q33" s="125"/>
      <c r="R33" s="125"/>
      <c r="S33" s="125"/>
      <c r="T33" s="125"/>
    </row>
    <row r="34" spans="1:20">
      <c r="A34" s="125"/>
      <c r="B34" s="126">
        <v>34</v>
      </c>
      <c r="C34" s="127">
        <v>5727931.8223056598</v>
      </c>
      <c r="D34" s="127">
        <v>4.3309003149963399</v>
      </c>
      <c r="E34" s="125"/>
      <c r="F34" s="125"/>
      <c r="G34" s="125"/>
      <c r="H34" s="125"/>
      <c r="I34" s="125"/>
      <c r="J34" s="125"/>
      <c r="K34" s="125"/>
      <c r="L34" s="125"/>
      <c r="M34" s="125"/>
      <c r="N34" s="125"/>
      <c r="O34" s="125"/>
      <c r="P34" s="125"/>
      <c r="Q34" s="125"/>
      <c r="R34" s="125"/>
      <c r="S34" s="125"/>
      <c r="T34" s="125"/>
    </row>
    <row r="35" spans="1:20">
      <c r="A35" s="125"/>
      <c r="B35" s="126">
        <v>36</v>
      </c>
      <c r="C35" s="127">
        <v>24413408.697184902</v>
      </c>
      <c r="D35" s="127">
        <v>31.3255071523879</v>
      </c>
      <c r="E35" s="125"/>
      <c r="F35" s="125"/>
      <c r="G35" s="125"/>
      <c r="H35" s="125"/>
      <c r="I35" s="125"/>
      <c r="J35" s="125"/>
      <c r="K35" s="125"/>
      <c r="L35" s="125"/>
      <c r="M35" s="125"/>
      <c r="N35" s="125"/>
      <c r="O35" s="125"/>
      <c r="P35" s="125"/>
      <c r="Q35" s="125"/>
      <c r="R35" s="125"/>
      <c r="S35" s="125"/>
      <c r="T35" s="125"/>
    </row>
    <row r="36" spans="1:20" ht="15">
      <c r="A36" s="125"/>
      <c r="B36" s="128" t="s">
        <v>241</v>
      </c>
      <c r="C36" s="129">
        <v>3121530487.0000014</v>
      </c>
      <c r="D36" s="129">
        <v>203205.32492832301</v>
      </c>
      <c r="E36" s="125"/>
      <c r="F36" s="125"/>
      <c r="G36" s="125"/>
      <c r="H36" s="125"/>
      <c r="I36" s="125"/>
      <c r="J36" s="125"/>
      <c r="K36" s="125"/>
      <c r="L36" s="125"/>
      <c r="M36" s="125"/>
      <c r="N36" s="125"/>
      <c r="O36" s="125"/>
      <c r="P36" s="125"/>
      <c r="Q36" s="125"/>
      <c r="R36" s="125"/>
      <c r="S36" s="125"/>
      <c r="T36" s="125"/>
    </row>
    <row r="37" spans="1:20">
      <c r="A37" s="125"/>
      <c r="E37" s="125"/>
      <c r="F37" s="125"/>
      <c r="G37" s="125"/>
      <c r="H37" s="125"/>
      <c r="I37" s="125"/>
      <c r="J37" s="125"/>
      <c r="K37" s="125"/>
      <c r="L37" s="125"/>
      <c r="M37" s="125"/>
      <c r="N37" s="125"/>
      <c r="O37" s="125"/>
      <c r="P37" s="125"/>
      <c r="Q37" s="125"/>
      <c r="R37" s="125"/>
      <c r="S37" s="125"/>
      <c r="T37" s="125"/>
    </row>
    <row r="38" spans="1:20" ht="15">
      <c r="A38" s="125"/>
      <c r="B38" s="128" t="s">
        <v>242</v>
      </c>
      <c r="C38" s="129">
        <f>SUM(C14:C35)</f>
        <v>1691757547.1816494</v>
      </c>
      <c r="D38" s="129">
        <f>SUM(D14:D35)</f>
        <v>62012.297555855635</v>
      </c>
      <c r="E38" s="125"/>
      <c r="F38" s="125"/>
      <c r="G38" s="125"/>
      <c r="H38" s="125"/>
      <c r="I38" s="125"/>
      <c r="J38" s="125"/>
      <c r="K38" s="125"/>
      <c r="L38" s="125"/>
      <c r="M38" s="125"/>
      <c r="N38" s="125"/>
      <c r="O38" s="125"/>
      <c r="P38" s="125"/>
      <c r="Q38" s="125"/>
      <c r="R38" s="125"/>
      <c r="S38" s="125"/>
      <c r="T38" s="125"/>
    </row>
    <row r="39" spans="1:20">
      <c r="A39" s="125"/>
      <c r="B39" s="125"/>
      <c r="C39" s="132">
        <f>C38/C36</f>
        <v>0.54196412760573132</v>
      </c>
      <c r="D39" s="132">
        <f>D38/D36</f>
        <v>0.30517063259897026</v>
      </c>
      <c r="E39" s="125"/>
      <c r="F39" s="125"/>
      <c r="G39" s="125"/>
      <c r="H39" s="125"/>
      <c r="I39" s="125"/>
      <c r="J39" s="125"/>
      <c r="K39" s="125"/>
      <c r="L39" s="125"/>
      <c r="M39" s="125"/>
      <c r="N39" s="125"/>
      <c r="O39" s="125"/>
      <c r="P39" s="125"/>
      <c r="Q39" s="125"/>
      <c r="R39" s="125"/>
      <c r="S39" s="125"/>
      <c r="T39" s="125"/>
    </row>
    <row r="40" spans="1:20">
      <c r="A40" s="125"/>
      <c r="B40" s="125"/>
      <c r="C40" s="125"/>
      <c r="D40" s="125"/>
      <c r="E40" s="125"/>
      <c r="F40" s="125"/>
      <c r="G40" s="125"/>
      <c r="H40" s="125"/>
      <c r="I40" s="125"/>
      <c r="J40" s="125"/>
      <c r="K40" s="125"/>
      <c r="L40" s="125"/>
      <c r="M40" s="125"/>
      <c r="N40" s="125"/>
      <c r="O40" s="125"/>
      <c r="P40" s="125"/>
      <c r="Q40" s="125"/>
      <c r="R40" s="125"/>
      <c r="S40" s="125"/>
      <c r="T40" s="125"/>
    </row>
    <row r="41" spans="1:20">
      <c r="A41" s="125"/>
      <c r="B41" s="125"/>
      <c r="C41" s="125"/>
      <c r="D41" s="125"/>
      <c r="E41" s="125"/>
      <c r="F41" s="125"/>
      <c r="G41" s="125"/>
      <c r="H41" s="125"/>
      <c r="I41" s="125"/>
      <c r="J41" s="125"/>
      <c r="K41" s="125"/>
      <c r="L41" s="125"/>
      <c r="M41" s="125"/>
      <c r="N41" s="125"/>
      <c r="O41" s="125"/>
      <c r="P41" s="125"/>
      <c r="Q41" s="125"/>
      <c r="R41" s="125"/>
      <c r="S41" s="125"/>
      <c r="T41" s="125"/>
    </row>
    <row r="42" spans="1:20">
      <c r="A42" s="125"/>
      <c r="B42" s="125"/>
      <c r="C42" s="125"/>
      <c r="D42" s="125"/>
      <c r="E42" s="125"/>
      <c r="F42" s="125"/>
      <c r="G42" s="125"/>
      <c r="H42" s="125"/>
      <c r="I42" s="125"/>
      <c r="J42" s="125"/>
      <c r="K42" s="125"/>
      <c r="L42" s="125"/>
      <c r="M42" s="125"/>
      <c r="N42" s="125"/>
      <c r="O42" s="125"/>
      <c r="P42" s="125"/>
      <c r="Q42" s="125"/>
      <c r="R42" s="125"/>
      <c r="S42" s="125"/>
      <c r="T42" s="125"/>
    </row>
    <row r="43" spans="1:20">
      <c r="A43" s="125"/>
      <c r="B43" s="125"/>
      <c r="C43" s="125"/>
      <c r="D43" s="125"/>
      <c r="E43" s="125"/>
      <c r="F43" s="125"/>
      <c r="G43" s="125"/>
      <c r="H43" s="125"/>
      <c r="I43" s="125"/>
      <c r="J43" s="125"/>
      <c r="K43" s="125"/>
      <c r="L43" s="125"/>
      <c r="M43" s="125"/>
      <c r="N43" s="125"/>
      <c r="O43" s="125"/>
      <c r="P43" s="125"/>
      <c r="Q43" s="125"/>
      <c r="R43" s="125"/>
      <c r="S43" s="125"/>
      <c r="T43" s="125"/>
    </row>
    <row r="44" spans="1:20">
      <c r="A44" s="125"/>
      <c r="B44" s="125"/>
      <c r="C44" s="125"/>
      <c r="D44" s="125"/>
      <c r="E44" s="125"/>
      <c r="F44" s="125"/>
      <c r="G44" s="125"/>
      <c r="H44" s="125"/>
      <c r="I44" s="125"/>
      <c r="J44" s="125"/>
      <c r="K44" s="125"/>
      <c r="L44" s="125"/>
      <c r="M44" s="125"/>
      <c r="N44" s="125"/>
      <c r="O44" s="125"/>
      <c r="P44" s="125"/>
      <c r="Q44" s="125"/>
      <c r="R44" s="125"/>
      <c r="S44" s="125"/>
      <c r="T44" s="125"/>
    </row>
    <row r="45" spans="1:20">
      <c r="A45" s="125"/>
      <c r="B45" s="125"/>
      <c r="C45" s="125"/>
      <c r="D45" s="125"/>
      <c r="E45" s="125"/>
      <c r="F45" s="125"/>
      <c r="G45" s="125"/>
      <c r="H45" s="125"/>
      <c r="I45" s="125"/>
      <c r="J45" s="125"/>
      <c r="K45" s="125"/>
      <c r="L45" s="125"/>
      <c r="M45" s="125"/>
      <c r="N45" s="125"/>
      <c r="O45" s="125"/>
      <c r="P45" s="125"/>
      <c r="Q45" s="125"/>
      <c r="R45" s="125"/>
      <c r="S45" s="125"/>
      <c r="T45" s="125"/>
    </row>
    <row r="46" spans="1:20">
      <c r="A46" s="125"/>
      <c r="B46" s="125"/>
      <c r="C46" s="125"/>
      <c r="D46" s="125"/>
      <c r="E46" s="125"/>
      <c r="F46" s="125"/>
      <c r="G46" s="125"/>
      <c r="H46" s="125"/>
      <c r="I46" s="125"/>
      <c r="J46" s="125"/>
      <c r="K46" s="125"/>
      <c r="L46" s="125"/>
      <c r="M46" s="125"/>
      <c r="N46" s="125"/>
      <c r="O46" s="125"/>
      <c r="P46" s="125"/>
      <c r="Q46" s="125"/>
      <c r="R46" s="125"/>
      <c r="S46" s="125"/>
      <c r="T46" s="125"/>
    </row>
    <row r="47" spans="1:20">
      <c r="A47" s="125"/>
      <c r="B47" s="125"/>
      <c r="C47" s="125"/>
      <c r="D47" s="125"/>
      <c r="E47" s="125"/>
      <c r="F47" s="125"/>
      <c r="G47" s="125"/>
      <c r="H47" s="125"/>
      <c r="I47" s="125"/>
      <c r="J47" s="125"/>
      <c r="K47" s="125"/>
      <c r="L47" s="125"/>
      <c r="M47" s="125"/>
      <c r="N47" s="125"/>
      <c r="O47" s="125"/>
      <c r="P47" s="125"/>
      <c r="Q47" s="125"/>
      <c r="R47" s="125"/>
      <c r="S47" s="125"/>
      <c r="T47" s="125"/>
    </row>
    <row r="48" spans="1:20">
      <c r="A48" s="125"/>
      <c r="B48" s="125"/>
      <c r="C48" s="125"/>
      <c r="D48" s="125"/>
      <c r="E48" s="125"/>
      <c r="F48" s="125"/>
      <c r="G48" s="125"/>
      <c r="H48" s="125"/>
      <c r="I48" s="125"/>
      <c r="J48" s="125"/>
      <c r="K48" s="125"/>
      <c r="L48" s="125"/>
      <c r="M48" s="125"/>
      <c r="N48" s="125"/>
      <c r="O48" s="125"/>
      <c r="P48" s="125"/>
      <c r="Q48" s="125"/>
      <c r="R48" s="125"/>
      <c r="S48" s="125"/>
      <c r="T48" s="125"/>
    </row>
    <row r="49" spans="1:20">
      <c r="A49" s="125"/>
      <c r="B49" s="125"/>
      <c r="C49" s="125"/>
      <c r="D49" s="125"/>
      <c r="E49" s="125"/>
      <c r="F49" s="125"/>
      <c r="G49" s="125"/>
      <c r="H49" s="125"/>
      <c r="I49" s="125"/>
      <c r="J49" s="125"/>
      <c r="K49" s="125"/>
      <c r="L49" s="125"/>
      <c r="M49" s="125"/>
      <c r="N49" s="125"/>
      <c r="O49" s="125"/>
      <c r="P49" s="125"/>
      <c r="Q49" s="125"/>
      <c r="R49" s="125"/>
      <c r="S49" s="125"/>
      <c r="T49" s="125"/>
    </row>
    <row r="50" spans="1:20">
      <c r="A50" s="125"/>
      <c r="B50" s="125"/>
      <c r="C50" s="125"/>
      <c r="D50" s="125"/>
      <c r="E50" s="125"/>
      <c r="F50" s="125"/>
      <c r="G50" s="125"/>
      <c r="H50" s="125"/>
      <c r="I50" s="125"/>
      <c r="J50" s="125"/>
      <c r="K50" s="125"/>
      <c r="L50" s="125"/>
      <c r="M50" s="125"/>
      <c r="N50" s="125"/>
      <c r="O50" s="125"/>
      <c r="P50" s="125"/>
      <c r="Q50" s="125"/>
      <c r="R50" s="125"/>
      <c r="S50" s="125"/>
      <c r="T50" s="125"/>
    </row>
    <row r="51" spans="1:20">
      <c r="A51" s="125"/>
      <c r="B51" s="125"/>
      <c r="C51" s="125"/>
      <c r="D51" s="125"/>
      <c r="E51" s="125"/>
      <c r="F51" s="125"/>
      <c r="G51" s="125"/>
      <c r="H51" s="125"/>
      <c r="I51" s="125"/>
      <c r="J51" s="125"/>
      <c r="K51" s="125"/>
      <c r="L51" s="125"/>
      <c r="M51" s="125"/>
      <c r="N51" s="125"/>
      <c r="O51" s="125"/>
      <c r="P51" s="125"/>
      <c r="Q51" s="125"/>
      <c r="R51" s="125"/>
      <c r="S51" s="125"/>
      <c r="T51" s="125"/>
    </row>
    <row r="52" spans="1:20">
      <c r="A52" s="125"/>
      <c r="B52" s="125"/>
      <c r="C52" s="125"/>
      <c r="D52" s="125"/>
      <c r="E52" s="125"/>
      <c r="F52" s="125"/>
      <c r="G52" s="125"/>
      <c r="H52" s="125"/>
      <c r="I52" s="125"/>
      <c r="J52" s="125"/>
      <c r="K52" s="125"/>
      <c r="L52" s="125"/>
      <c r="M52" s="125"/>
      <c r="N52" s="125"/>
      <c r="O52" s="125"/>
      <c r="P52" s="125"/>
      <c r="Q52" s="125"/>
      <c r="R52" s="125"/>
      <c r="S52" s="125"/>
      <c r="T52" s="125"/>
    </row>
    <row r="53" spans="1:20">
      <c r="A53" s="125"/>
      <c r="B53" s="125"/>
      <c r="C53" s="125"/>
      <c r="D53" s="125"/>
      <c r="E53" s="125"/>
      <c r="F53" s="125"/>
      <c r="G53" s="125"/>
      <c r="H53" s="125"/>
      <c r="I53" s="125"/>
      <c r="J53" s="125"/>
      <c r="K53" s="125"/>
      <c r="L53" s="125"/>
      <c r="M53" s="125"/>
      <c r="N53" s="125"/>
      <c r="O53" s="125"/>
      <c r="P53" s="125"/>
      <c r="Q53" s="125"/>
      <c r="R53" s="125"/>
      <c r="S53" s="125"/>
      <c r="T53" s="125"/>
    </row>
    <row r="54" spans="1:20">
      <c r="A54" s="125"/>
      <c r="B54" s="125"/>
      <c r="C54" s="125"/>
      <c r="D54" s="125"/>
      <c r="E54" s="125"/>
      <c r="F54" s="125"/>
      <c r="G54" s="125"/>
      <c r="H54" s="125"/>
      <c r="I54" s="125"/>
      <c r="J54" s="125"/>
      <c r="K54" s="125"/>
      <c r="L54" s="125"/>
      <c r="M54" s="125"/>
      <c r="N54" s="125"/>
      <c r="O54" s="125"/>
      <c r="P54" s="125"/>
      <c r="Q54" s="125"/>
      <c r="R54" s="125"/>
      <c r="S54" s="125"/>
      <c r="T54" s="125"/>
    </row>
    <row r="55" spans="1:20">
      <c r="A55" s="125"/>
      <c r="B55" s="125"/>
      <c r="C55" s="125"/>
      <c r="D55" s="125"/>
      <c r="E55" s="125"/>
      <c r="F55" s="125"/>
      <c r="G55" s="125"/>
      <c r="H55" s="125"/>
      <c r="I55" s="125"/>
      <c r="J55" s="125"/>
      <c r="K55" s="125"/>
      <c r="L55" s="125"/>
      <c r="M55" s="125"/>
      <c r="N55" s="125"/>
      <c r="O55" s="125"/>
      <c r="P55" s="125"/>
      <c r="Q55" s="125"/>
      <c r="R55" s="125"/>
      <c r="S55" s="125"/>
      <c r="T55" s="125"/>
    </row>
    <row r="56" spans="1:20">
      <c r="A56" s="125"/>
      <c r="B56" s="125"/>
      <c r="C56" s="125"/>
      <c r="D56" s="125"/>
      <c r="E56" s="125"/>
      <c r="F56" s="125"/>
      <c r="G56" s="125"/>
      <c r="H56" s="125"/>
      <c r="I56" s="125"/>
      <c r="J56" s="125"/>
      <c r="K56" s="125"/>
      <c r="L56" s="125"/>
      <c r="M56" s="125"/>
      <c r="N56" s="125"/>
      <c r="O56" s="125"/>
      <c r="P56" s="125"/>
      <c r="Q56" s="125"/>
      <c r="R56" s="125"/>
      <c r="S56" s="125"/>
      <c r="T56" s="125"/>
    </row>
    <row r="57" spans="1:20">
      <c r="A57" s="125"/>
      <c r="B57" s="125"/>
      <c r="C57" s="125"/>
      <c r="D57" s="125"/>
      <c r="E57" s="125"/>
      <c r="F57" s="125"/>
      <c r="G57" s="125"/>
      <c r="H57" s="125"/>
      <c r="I57" s="125"/>
      <c r="J57" s="125"/>
      <c r="K57" s="125"/>
      <c r="L57" s="125"/>
      <c r="M57" s="125"/>
      <c r="N57" s="125"/>
      <c r="O57" s="125"/>
      <c r="P57" s="125"/>
      <c r="Q57" s="125"/>
      <c r="R57" s="125"/>
      <c r="S57" s="125"/>
      <c r="T57" s="125"/>
    </row>
    <row r="58" spans="1:20">
      <c r="A58" s="125"/>
      <c r="B58" s="125"/>
      <c r="C58" s="125"/>
      <c r="D58" s="125"/>
      <c r="E58" s="125"/>
      <c r="F58" s="125"/>
      <c r="G58" s="125"/>
      <c r="H58" s="125"/>
      <c r="I58" s="125"/>
      <c r="J58" s="125"/>
      <c r="K58" s="125"/>
      <c r="L58" s="125"/>
      <c r="M58" s="125"/>
      <c r="N58" s="125"/>
      <c r="O58" s="125"/>
      <c r="P58" s="125"/>
      <c r="Q58" s="125"/>
      <c r="R58" s="125"/>
      <c r="S58" s="125"/>
      <c r="T58" s="125"/>
    </row>
    <row r="59" spans="1:20">
      <c r="A59" s="125"/>
      <c r="B59" s="125"/>
      <c r="C59" s="125"/>
      <c r="D59" s="125"/>
      <c r="E59" s="125"/>
      <c r="F59" s="125"/>
      <c r="G59" s="125"/>
      <c r="H59" s="125"/>
      <c r="I59" s="125"/>
      <c r="J59" s="125"/>
      <c r="K59" s="125"/>
      <c r="L59" s="125"/>
      <c r="M59" s="125"/>
      <c r="N59" s="125"/>
      <c r="O59" s="125"/>
      <c r="P59" s="125"/>
      <c r="Q59" s="125"/>
      <c r="R59" s="125"/>
      <c r="S59" s="125"/>
      <c r="T59" s="125"/>
    </row>
    <row r="60" spans="1:20">
      <c r="A60" s="125"/>
      <c r="B60" s="125"/>
      <c r="C60" s="125"/>
      <c r="D60" s="125"/>
      <c r="E60" s="125"/>
      <c r="F60" s="125"/>
      <c r="G60" s="125"/>
      <c r="H60" s="125"/>
      <c r="I60" s="125"/>
      <c r="J60" s="125"/>
      <c r="K60" s="125"/>
      <c r="L60" s="125"/>
      <c r="M60" s="125"/>
      <c r="N60" s="125"/>
      <c r="O60" s="125"/>
      <c r="P60" s="125"/>
      <c r="Q60" s="125"/>
      <c r="R60" s="125"/>
      <c r="S60" s="125"/>
      <c r="T60" s="125"/>
    </row>
    <row r="61" spans="1:20">
      <c r="A61" s="125"/>
      <c r="B61" s="125"/>
      <c r="C61" s="125"/>
      <c r="D61" s="125"/>
      <c r="E61" s="125"/>
      <c r="F61" s="125"/>
      <c r="G61" s="125"/>
      <c r="H61" s="125"/>
      <c r="I61" s="125"/>
      <c r="J61" s="125"/>
      <c r="K61" s="125"/>
      <c r="L61" s="125"/>
      <c r="M61" s="125"/>
      <c r="N61" s="125"/>
      <c r="O61" s="125"/>
      <c r="P61" s="125"/>
      <c r="Q61" s="125"/>
      <c r="R61" s="125"/>
      <c r="S61" s="125"/>
      <c r="T61" s="125"/>
    </row>
    <row r="62" spans="1:20">
      <c r="A62" s="125"/>
      <c r="B62" s="125"/>
      <c r="C62" s="125"/>
      <c r="D62" s="125"/>
      <c r="E62" s="125"/>
      <c r="F62" s="125"/>
      <c r="G62" s="125"/>
      <c r="H62" s="125"/>
      <c r="I62" s="125"/>
      <c r="J62" s="125"/>
      <c r="K62" s="125"/>
      <c r="L62" s="125"/>
      <c r="M62" s="125"/>
      <c r="N62" s="125"/>
      <c r="O62" s="125"/>
      <c r="P62" s="125"/>
      <c r="Q62" s="125"/>
      <c r="R62" s="125"/>
      <c r="S62" s="125"/>
      <c r="T62" s="125"/>
    </row>
    <row r="63" spans="1:20">
      <c r="A63" s="125"/>
      <c r="B63" s="125"/>
      <c r="C63" s="125"/>
      <c r="D63" s="125"/>
      <c r="E63" s="125"/>
      <c r="F63" s="125"/>
      <c r="G63" s="125"/>
      <c r="H63" s="125"/>
      <c r="I63" s="125"/>
      <c r="J63" s="125"/>
      <c r="K63" s="125"/>
      <c r="L63" s="125"/>
      <c r="M63" s="125"/>
      <c r="N63" s="125"/>
      <c r="O63" s="125"/>
      <c r="P63" s="125"/>
      <c r="Q63" s="125"/>
      <c r="R63" s="125"/>
      <c r="S63" s="125"/>
      <c r="T63" s="125"/>
    </row>
    <row r="64" spans="1:20">
      <c r="A64" s="125"/>
      <c r="B64" s="125"/>
      <c r="C64" s="125"/>
      <c r="D64" s="125"/>
      <c r="E64" s="125"/>
      <c r="F64" s="125"/>
      <c r="G64" s="125"/>
      <c r="H64" s="125"/>
      <c r="I64" s="125"/>
      <c r="J64" s="125"/>
      <c r="K64" s="125"/>
      <c r="L64" s="125"/>
      <c r="M64" s="125"/>
      <c r="N64" s="125"/>
      <c r="O64" s="125"/>
      <c r="P64" s="125"/>
      <c r="Q64" s="125"/>
      <c r="R64" s="125"/>
      <c r="S64" s="125"/>
      <c r="T64" s="125"/>
    </row>
    <row r="65" spans="1:20">
      <c r="A65" s="125"/>
      <c r="B65" s="125"/>
      <c r="C65" s="125"/>
      <c r="D65" s="125"/>
      <c r="E65" s="125"/>
      <c r="F65" s="125"/>
      <c r="G65" s="125"/>
      <c r="H65" s="125"/>
      <c r="I65" s="125"/>
      <c r="J65" s="125"/>
      <c r="K65" s="125"/>
      <c r="L65" s="125"/>
      <c r="M65" s="125"/>
      <c r="N65" s="125"/>
      <c r="O65" s="125"/>
      <c r="P65" s="125"/>
      <c r="Q65" s="125"/>
      <c r="R65" s="125"/>
      <c r="S65" s="125"/>
      <c r="T65" s="125"/>
    </row>
    <row r="66" spans="1:20">
      <c r="A66" s="125"/>
      <c r="B66" s="125"/>
      <c r="C66" s="125"/>
      <c r="D66" s="125"/>
      <c r="E66" s="125"/>
      <c r="F66" s="125"/>
      <c r="G66" s="125"/>
      <c r="H66" s="125"/>
      <c r="I66" s="125"/>
      <c r="J66" s="125"/>
      <c r="K66" s="125"/>
      <c r="L66" s="125"/>
      <c r="M66" s="125"/>
      <c r="N66" s="125"/>
      <c r="O66" s="125"/>
      <c r="P66" s="125"/>
      <c r="Q66" s="125"/>
      <c r="R66" s="125"/>
      <c r="S66" s="125"/>
      <c r="T66" s="125"/>
    </row>
    <row r="67" spans="1:20">
      <c r="A67" s="125"/>
      <c r="B67" s="125"/>
      <c r="C67" s="125"/>
      <c r="D67" s="125"/>
      <c r="E67" s="125"/>
      <c r="F67" s="125"/>
      <c r="G67" s="125"/>
      <c r="H67" s="125"/>
      <c r="I67" s="125"/>
      <c r="J67" s="125"/>
      <c r="K67" s="125"/>
      <c r="L67" s="125"/>
      <c r="M67" s="125"/>
      <c r="N67" s="125"/>
      <c r="O67" s="125"/>
      <c r="P67" s="125"/>
      <c r="Q67" s="125"/>
      <c r="R67" s="125"/>
      <c r="S67" s="125"/>
      <c r="T67" s="125"/>
    </row>
    <row r="68" spans="1:20">
      <c r="A68" s="125"/>
      <c r="B68" s="125"/>
      <c r="C68" s="125"/>
      <c r="D68" s="125"/>
      <c r="E68" s="125"/>
      <c r="F68" s="125"/>
      <c r="G68" s="125"/>
      <c r="H68" s="125"/>
      <c r="I68" s="125"/>
      <c r="J68" s="125"/>
      <c r="K68" s="125"/>
      <c r="L68" s="125"/>
      <c r="M68" s="125"/>
      <c r="N68" s="125"/>
      <c r="O68" s="125"/>
      <c r="P68" s="125"/>
      <c r="Q68" s="125"/>
      <c r="R68" s="125"/>
      <c r="S68" s="125"/>
      <c r="T68" s="125"/>
    </row>
    <row r="69" spans="1:20">
      <c r="A69" s="125"/>
      <c r="B69" s="125"/>
      <c r="C69" s="125"/>
      <c r="D69" s="125"/>
      <c r="E69" s="125"/>
      <c r="F69" s="125"/>
      <c r="G69" s="125"/>
      <c r="H69" s="125"/>
      <c r="I69" s="125"/>
      <c r="J69" s="125"/>
      <c r="K69" s="125"/>
      <c r="L69" s="125"/>
      <c r="M69" s="125"/>
      <c r="N69" s="125"/>
      <c r="O69" s="125"/>
      <c r="P69" s="125"/>
      <c r="Q69" s="125"/>
      <c r="R69" s="125"/>
      <c r="S69" s="125"/>
      <c r="T69" s="125"/>
    </row>
    <row r="70" spans="1:20">
      <c r="A70" s="125"/>
      <c r="B70" s="125"/>
      <c r="C70" s="125"/>
      <c r="D70" s="125"/>
      <c r="E70" s="125"/>
      <c r="F70" s="125"/>
      <c r="G70" s="125"/>
      <c r="H70" s="125"/>
      <c r="I70" s="125"/>
      <c r="J70" s="125"/>
      <c r="K70" s="125"/>
      <c r="L70" s="125"/>
      <c r="M70" s="125"/>
      <c r="N70" s="125"/>
      <c r="O70" s="125"/>
      <c r="P70" s="125"/>
      <c r="Q70" s="125"/>
      <c r="R70" s="125"/>
      <c r="S70" s="125"/>
      <c r="T70" s="125"/>
    </row>
    <row r="71" spans="1:20">
      <c r="A71" s="125"/>
      <c r="B71" s="125"/>
      <c r="C71" s="125"/>
      <c r="D71" s="125"/>
      <c r="E71" s="125"/>
      <c r="F71" s="125"/>
      <c r="G71" s="125"/>
      <c r="H71" s="125"/>
      <c r="I71" s="125"/>
      <c r="J71" s="125"/>
      <c r="K71" s="125"/>
      <c r="L71" s="125"/>
      <c r="M71" s="125"/>
      <c r="N71" s="125"/>
      <c r="O71" s="125"/>
      <c r="P71" s="125"/>
      <c r="Q71" s="125"/>
      <c r="R71" s="125"/>
      <c r="S71" s="125"/>
      <c r="T71" s="125"/>
    </row>
    <row r="72" spans="1:20">
      <c r="A72" s="125"/>
      <c r="B72" s="125"/>
      <c r="C72" s="125"/>
      <c r="D72" s="125"/>
      <c r="E72" s="125"/>
      <c r="F72" s="125"/>
      <c r="G72" s="125"/>
      <c r="H72" s="125"/>
      <c r="I72" s="125"/>
      <c r="J72" s="125"/>
      <c r="K72" s="125"/>
      <c r="L72" s="125"/>
      <c r="M72" s="125"/>
      <c r="N72" s="125"/>
      <c r="O72" s="125"/>
      <c r="P72" s="125"/>
      <c r="Q72" s="125"/>
      <c r="R72" s="125"/>
      <c r="S72" s="125"/>
      <c r="T72" s="125"/>
    </row>
    <row r="73" spans="1:20">
      <c r="A73" s="125"/>
      <c r="B73" s="125"/>
      <c r="C73" s="125"/>
      <c r="D73" s="125"/>
      <c r="E73" s="125"/>
      <c r="F73" s="125"/>
      <c r="G73" s="125"/>
      <c r="H73" s="125"/>
      <c r="I73" s="125"/>
      <c r="J73" s="125"/>
      <c r="K73" s="125"/>
      <c r="L73" s="125"/>
      <c r="M73" s="125"/>
      <c r="N73" s="125"/>
      <c r="O73" s="125"/>
      <c r="P73" s="125"/>
      <c r="Q73" s="125"/>
      <c r="R73" s="125"/>
      <c r="S73" s="125"/>
      <c r="T73" s="125"/>
    </row>
    <row r="74" spans="1:20">
      <c r="A74" s="125"/>
      <c r="B74" s="125"/>
      <c r="C74" s="125"/>
      <c r="D74" s="125"/>
      <c r="E74" s="125"/>
      <c r="F74" s="125"/>
      <c r="G74" s="125"/>
      <c r="H74" s="125"/>
      <c r="I74" s="125"/>
      <c r="J74" s="125"/>
      <c r="K74" s="125"/>
      <c r="L74" s="125"/>
      <c r="M74" s="125"/>
      <c r="N74" s="125"/>
      <c r="O74" s="125"/>
      <c r="P74" s="125"/>
      <c r="Q74" s="125"/>
      <c r="R74" s="125"/>
      <c r="S74" s="125"/>
      <c r="T74" s="125"/>
    </row>
    <row r="75" spans="1:20">
      <c r="A75" s="125"/>
      <c r="B75" s="125"/>
      <c r="C75" s="125"/>
      <c r="D75" s="125"/>
      <c r="E75" s="125"/>
      <c r="F75" s="125"/>
      <c r="G75" s="125"/>
      <c r="H75" s="125"/>
      <c r="I75" s="125"/>
      <c r="J75" s="125"/>
      <c r="K75" s="125"/>
      <c r="L75" s="125"/>
      <c r="M75" s="125"/>
      <c r="N75" s="125"/>
      <c r="O75" s="125"/>
      <c r="P75" s="125"/>
      <c r="Q75" s="125"/>
      <c r="R75" s="125"/>
      <c r="S75" s="125"/>
      <c r="T75" s="125"/>
    </row>
    <row r="76" spans="1:20">
      <c r="A76" s="125"/>
      <c r="B76" s="125"/>
      <c r="C76" s="125"/>
      <c r="D76" s="125"/>
      <c r="E76" s="125"/>
      <c r="F76" s="125"/>
      <c r="G76" s="125"/>
      <c r="H76" s="125"/>
      <c r="I76" s="125"/>
      <c r="J76" s="125"/>
      <c r="K76" s="125"/>
      <c r="L76" s="125"/>
      <c r="M76" s="125"/>
      <c r="N76" s="125"/>
      <c r="O76" s="125"/>
      <c r="P76" s="125"/>
      <c r="Q76" s="125"/>
      <c r="R76" s="125"/>
      <c r="S76" s="125"/>
      <c r="T76" s="125"/>
    </row>
    <row r="77" spans="1:20">
      <c r="A77" s="125"/>
      <c r="B77" s="125"/>
      <c r="C77" s="125"/>
      <c r="D77" s="125"/>
      <c r="E77" s="125"/>
      <c r="F77" s="125"/>
      <c r="G77" s="125"/>
      <c r="H77" s="125"/>
      <c r="I77" s="125"/>
      <c r="J77" s="125"/>
      <c r="K77" s="125"/>
      <c r="L77" s="125"/>
      <c r="M77" s="125"/>
      <c r="N77" s="125"/>
      <c r="O77" s="125"/>
      <c r="P77" s="125"/>
      <c r="Q77" s="125"/>
      <c r="R77" s="125"/>
      <c r="S77" s="125"/>
      <c r="T77" s="125"/>
    </row>
    <row r="78" spans="1:20">
      <c r="A78" s="125"/>
      <c r="B78" s="125"/>
      <c r="C78" s="125"/>
      <c r="D78" s="125"/>
      <c r="E78" s="125"/>
      <c r="F78" s="125"/>
      <c r="G78" s="125"/>
      <c r="H78" s="125"/>
      <c r="I78" s="125"/>
      <c r="J78" s="125"/>
      <c r="K78" s="125"/>
      <c r="L78" s="125"/>
      <c r="M78" s="125"/>
      <c r="N78" s="125"/>
      <c r="O78" s="125"/>
      <c r="P78" s="125"/>
      <c r="Q78" s="125"/>
      <c r="R78" s="125"/>
      <c r="S78" s="125"/>
      <c r="T78" s="125"/>
    </row>
    <row r="79" spans="1:20">
      <c r="A79" s="125"/>
      <c r="B79" s="125"/>
      <c r="C79" s="125"/>
      <c r="D79" s="125"/>
      <c r="E79" s="125"/>
      <c r="F79" s="125"/>
      <c r="G79" s="125"/>
      <c r="H79" s="125"/>
      <c r="I79" s="125"/>
      <c r="J79" s="125"/>
      <c r="K79" s="125"/>
      <c r="L79" s="125"/>
      <c r="M79" s="125"/>
      <c r="N79" s="125"/>
      <c r="O79" s="125"/>
      <c r="P79" s="125"/>
      <c r="Q79" s="125"/>
      <c r="R79" s="125"/>
      <c r="S79" s="125"/>
      <c r="T79" s="125"/>
    </row>
    <row r="80" spans="1:20">
      <c r="A80" s="125"/>
      <c r="B80" s="125"/>
      <c r="C80" s="125"/>
      <c r="D80" s="125"/>
      <c r="E80" s="125"/>
      <c r="F80" s="125"/>
      <c r="G80" s="125"/>
      <c r="H80" s="125"/>
      <c r="I80" s="125"/>
      <c r="J80" s="125"/>
      <c r="K80" s="125"/>
      <c r="L80" s="125"/>
      <c r="M80" s="125"/>
      <c r="N80" s="125"/>
      <c r="O80" s="125"/>
      <c r="P80" s="125"/>
      <c r="Q80" s="125"/>
      <c r="R80" s="125"/>
      <c r="S80" s="125"/>
      <c r="T80" s="125"/>
    </row>
    <row r="81" spans="1:20">
      <c r="A81" s="125"/>
      <c r="B81" s="125"/>
      <c r="C81" s="125"/>
      <c r="D81" s="125"/>
      <c r="E81" s="125"/>
      <c r="F81" s="125"/>
      <c r="G81" s="125"/>
      <c r="H81" s="125"/>
      <c r="I81" s="125"/>
      <c r="J81" s="125"/>
      <c r="K81" s="125"/>
      <c r="L81" s="125"/>
      <c r="M81" s="125"/>
      <c r="N81" s="125"/>
      <c r="O81" s="125"/>
      <c r="P81" s="125"/>
      <c r="Q81" s="125"/>
      <c r="R81" s="125"/>
      <c r="S81" s="125"/>
      <c r="T81" s="125"/>
    </row>
    <row r="82" spans="1:20">
      <c r="A82" s="125"/>
      <c r="B82" s="125"/>
      <c r="C82" s="125"/>
      <c r="D82" s="125"/>
      <c r="E82" s="125"/>
      <c r="F82" s="125"/>
      <c r="G82" s="125"/>
      <c r="H82" s="125"/>
      <c r="I82" s="125"/>
      <c r="J82" s="125"/>
      <c r="K82" s="125"/>
      <c r="L82" s="125"/>
      <c r="M82" s="125"/>
      <c r="N82" s="125"/>
      <c r="O82" s="125"/>
      <c r="P82" s="125"/>
      <c r="Q82" s="125"/>
      <c r="R82" s="125"/>
      <c r="S82" s="125"/>
      <c r="T82" s="125"/>
    </row>
    <row r="83" spans="1:20">
      <c r="A83" s="125"/>
      <c r="B83" s="125"/>
      <c r="C83" s="125"/>
      <c r="D83" s="125"/>
      <c r="E83" s="125"/>
      <c r="F83" s="125"/>
      <c r="G83" s="125"/>
      <c r="H83" s="125"/>
      <c r="I83" s="125"/>
      <c r="J83" s="125"/>
      <c r="K83" s="125"/>
      <c r="L83" s="125"/>
      <c r="M83" s="125"/>
      <c r="N83" s="125"/>
      <c r="O83" s="125"/>
      <c r="P83" s="125"/>
      <c r="Q83" s="125"/>
      <c r="R83" s="125"/>
      <c r="S83" s="125"/>
      <c r="T83" s="125"/>
    </row>
    <row r="84" spans="1:20">
      <c r="A84" s="125"/>
      <c r="B84" s="125"/>
      <c r="C84" s="125"/>
      <c r="D84" s="125"/>
      <c r="E84" s="125"/>
      <c r="F84" s="125"/>
      <c r="G84" s="125"/>
      <c r="H84" s="125"/>
      <c r="I84" s="125"/>
      <c r="J84" s="125"/>
      <c r="K84" s="125"/>
      <c r="L84" s="125"/>
      <c r="M84" s="125"/>
      <c r="N84" s="125"/>
      <c r="O84" s="125"/>
      <c r="P84" s="125"/>
      <c r="Q84" s="125"/>
      <c r="R84" s="125"/>
      <c r="S84" s="125"/>
      <c r="T84" s="125"/>
    </row>
    <row r="85" spans="1:20">
      <c r="A85" s="125"/>
      <c r="B85" s="125"/>
      <c r="C85" s="125"/>
      <c r="D85" s="125"/>
      <c r="E85" s="125"/>
      <c r="F85" s="125"/>
      <c r="G85" s="125"/>
      <c r="H85" s="125"/>
      <c r="I85" s="125"/>
      <c r="J85" s="125"/>
      <c r="K85" s="125"/>
      <c r="L85" s="125"/>
      <c r="M85" s="125"/>
      <c r="N85" s="125"/>
      <c r="O85" s="125"/>
      <c r="P85" s="125"/>
      <c r="Q85" s="125"/>
      <c r="R85" s="125"/>
      <c r="S85" s="125"/>
      <c r="T85" s="125"/>
    </row>
    <row r="86" spans="1:20">
      <c r="A86" s="125"/>
      <c r="B86" s="125"/>
      <c r="C86" s="125"/>
      <c r="D86" s="125"/>
      <c r="E86" s="125"/>
      <c r="F86" s="125"/>
      <c r="G86" s="125"/>
      <c r="H86" s="125"/>
      <c r="I86" s="125"/>
      <c r="J86" s="125"/>
      <c r="K86" s="125"/>
      <c r="L86" s="125"/>
      <c r="M86" s="125"/>
      <c r="N86" s="125"/>
      <c r="O86" s="125"/>
      <c r="P86" s="125"/>
      <c r="Q86" s="125"/>
      <c r="R86" s="125"/>
      <c r="S86" s="125"/>
      <c r="T86" s="125"/>
    </row>
    <row r="87" spans="1:20">
      <c r="A87" s="125"/>
      <c r="B87" s="125"/>
      <c r="C87" s="125"/>
      <c r="D87" s="125"/>
      <c r="E87" s="125"/>
      <c r="F87" s="125"/>
      <c r="G87" s="125"/>
      <c r="H87" s="125"/>
      <c r="I87" s="125"/>
      <c r="J87" s="125"/>
      <c r="K87" s="125"/>
      <c r="L87" s="125"/>
      <c r="M87" s="125"/>
      <c r="N87" s="125"/>
      <c r="O87" s="125"/>
      <c r="P87" s="125"/>
      <c r="Q87" s="125"/>
      <c r="R87" s="125"/>
      <c r="S87" s="125"/>
      <c r="T87" s="125"/>
    </row>
    <row r="88" spans="1:20">
      <c r="A88" s="125"/>
      <c r="B88" s="125"/>
      <c r="C88" s="125"/>
      <c r="D88" s="125"/>
      <c r="E88" s="125"/>
      <c r="F88" s="125"/>
      <c r="G88" s="125"/>
      <c r="H88" s="125"/>
      <c r="I88" s="125"/>
      <c r="J88" s="125"/>
      <c r="K88" s="125"/>
      <c r="L88" s="125"/>
      <c r="M88" s="125"/>
      <c r="N88" s="125"/>
      <c r="O88" s="125"/>
      <c r="P88" s="125"/>
      <c r="Q88" s="125"/>
      <c r="R88" s="125"/>
      <c r="S88" s="125"/>
      <c r="T88" s="125"/>
    </row>
    <row r="89" spans="1:20">
      <c r="A89" s="125"/>
      <c r="B89" s="125"/>
      <c r="C89" s="125"/>
      <c r="D89" s="125"/>
      <c r="E89" s="125"/>
      <c r="F89" s="125"/>
      <c r="G89" s="125"/>
      <c r="H89" s="125"/>
      <c r="I89" s="125"/>
      <c r="J89" s="125"/>
      <c r="K89" s="125"/>
      <c r="L89" s="125"/>
      <c r="M89" s="125"/>
      <c r="N89" s="125"/>
      <c r="O89" s="125"/>
      <c r="P89" s="125"/>
      <c r="Q89" s="125"/>
      <c r="R89" s="125"/>
      <c r="S89" s="125"/>
      <c r="T89" s="125"/>
    </row>
    <row r="90" spans="1:20">
      <c r="A90" s="125"/>
      <c r="B90" s="125"/>
      <c r="C90" s="125"/>
      <c r="D90" s="125"/>
      <c r="E90" s="125"/>
      <c r="F90" s="125"/>
      <c r="G90" s="125"/>
      <c r="H90" s="125"/>
      <c r="I90" s="125"/>
      <c r="J90" s="125"/>
      <c r="K90" s="125"/>
      <c r="L90" s="125"/>
      <c r="M90" s="125"/>
      <c r="N90" s="125"/>
      <c r="O90" s="125"/>
      <c r="P90" s="125"/>
      <c r="Q90" s="125"/>
      <c r="R90" s="125"/>
      <c r="S90" s="125"/>
      <c r="T90" s="125"/>
    </row>
    <row r="91" spans="1:20">
      <c r="A91" s="125"/>
      <c r="B91" s="125"/>
      <c r="C91" s="125"/>
      <c r="D91" s="125"/>
      <c r="E91" s="125"/>
      <c r="F91" s="125"/>
      <c r="G91" s="125"/>
      <c r="H91" s="125"/>
      <c r="I91" s="125"/>
      <c r="J91" s="125"/>
      <c r="K91" s="125"/>
      <c r="L91" s="125"/>
      <c r="M91" s="125"/>
      <c r="N91" s="125"/>
      <c r="O91" s="125"/>
      <c r="P91" s="125"/>
      <c r="Q91" s="125"/>
      <c r="R91" s="125"/>
      <c r="S91" s="125"/>
      <c r="T91" s="125"/>
    </row>
    <row r="92" spans="1:20">
      <c r="A92" s="125"/>
      <c r="B92" s="125"/>
      <c r="C92" s="125"/>
      <c r="D92" s="125"/>
      <c r="E92" s="125"/>
      <c r="F92" s="125"/>
      <c r="G92" s="125"/>
      <c r="H92" s="125"/>
      <c r="I92" s="125"/>
      <c r="J92" s="125"/>
      <c r="K92" s="125"/>
      <c r="L92" s="125"/>
      <c r="M92" s="125"/>
      <c r="N92" s="125"/>
      <c r="O92" s="125"/>
      <c r="P92" s="125"/>
      <c r="Q92" s="125"/>
      <c r="R92" s="125"/>
      <c r="S92" s="125"/>
      <c r="T92" s="125"/>
    </row>
    <row r="93" spans="1:20">
      <c r="A93" s="125"/>
      <c r="B93" s="125"/>
      <c r="C93" s="125"/>
      <c r="D93" s="125"/>
      <c r="E93" s="125"/>
      <c r="F93" s="125"/>
      <c r="G93" s="125"/>
      <c r="H93" s="125"/>
      <c r="I93" s="125"/>
      <c r="J93" s="125"/>
      <c r="K93" s="125"/>
      <c r="L93" s="125"/>
      <c r="M93" s="125"/>
      <c r="N93" s="125"/>
      <c r="O93" s="125"/>
      <c r="P93" s="125"/>
      <c r="Q93" s="125"/>
      <c r="R93" s="125"/>
      <c r="S93" s="125"/>
      <c r="T93" s="125"/>
    </row>
    <row r="94" spans="1:20">
      <c r="A94" s="125"/>
      <c r="B94" s="125"/>
      <c r="C94" s="125"/>
      <c r="D94" s="125"/>
      <c r="E94" s="125"/>
      <c r="F94" s="125"/>
      <c r="G94" s="125"/>
      <c r="H94" s="125"/>
      <c r="I94" s="125"/>
      <c r="J94" s="125"/>
      <c r="K94" s="125"/>
      <c r="L94" s="125"/>
      <c r="M94" s="125"/>
      <c r="N94" s="125"/>
      <c r="O94" s="125"/>
      <c r="P94" s="125"/>
      <c r="Q94" s="125"/>
      <c r="R94" s="125"/>
      <c r="S94" s="125"/>
      <c r="T94" s="125"/>
    </row>
    <row r="95" spans="1:20">
      <c r="A95" s="125"/>
      <c r="B95" s="125"/>
      <c r="C95" s="125"/>
      <c r="D95" s="125"/>
      <c r="E95" s="125"/>
      <c r="F95" s="125"/>
      <c r="G95" s="125"/>
      <c r="H95" s="125"/>
      <c r="I95" s="125"/>
      <c r="J95" s="125"/>
      <c r="K95" s="125"/>
      <c r="L95" s="125"/>
      <c r="M95" s="125"/>
      <c r="N95" s="125"/>
      <c r="O95" s="125"/>
      <c r="P95" s="125"/>
      <c r="Q95" s="125"/>
      <c r="R95" s="125"/>
      <c r="S95" s="125"/>
      <c r="T95" s="125"/>
    </row>
    <row r="96" spans="1:20">
      <c r="A96" s="125"/>
      <c r="B96" s="125"/>
      <c r="C96" s="125"/>
      <c r="D96" s="125"/>
      <c r="E96" s="125"/>
      <c r="F96" s="125"/>
      <c r="G96" s="125"/>
      <c r="H96" s="125"/>
      <c r="I96" s="125"/>
      <c r="J96" s="125"/>
      <c r="K96" s="125"/>
      <c r="L96" s="125"/>
      <c r="M96" s="125"/>
      <c r="N96" s="125"/>
      <c r="O96" s="125"/>
      <c r="P96" s="125"/>
      <c r="Q96" s="125"/>
      <c r="R96" s="125"/>
      <c r="S96" s="125"/>
      <c r="T96" s="125"/>
    </row>
    <row r="97" spans="1:20">
      <c r="A97" s="125"/>
      <c r="B97" s="125"/>
      <c r="C97" s="125"/>
      <c r="D97" s="125"/>
      <c r="E97" s="125"/>
      <c r="F97" s="125"/>
      <c r="G97" s="125"/>
      <c r="H97" s="125"/>
      <c r="I97" s="125"/>
      <c r="J97" s="125"/>
      <c r="K97" s="125"/>
      <c r="L97" s="125"/>
      <c r="M97" s="125"/>
      <c r="N97" s="125"/>
      <c r="O97" s="125"/>
      <c r="P97" s="125"/>
      <c r="Q97" s="125"/>
      <c r="R97" s="125"/>
      <c r="S97" s="125"/>
      <c r="T97" s="125"/>
    </row>
    <row r="98" spans="1:20">
      <c r="A98" s="125"/>
      <c r="B98" s="125"/>
      <c r="C98" s="125"/>
      <c r="D98" s="125"/>
      <c r="E98" s="125"/>
      <c r="F98" s="125"/>
      <c r="G98" s="125"/>
      <c r="H98" s="125"/>
      <c r="I98" s="125"/>
      <c r="J98" s="125"/>
      <c r="K98" s="125"/>
      <c r="L98" s="125"/>
      <c r="M98" s="125"/>
      <c r="N98" s="125"/>
      <c r="O98" s="125"/>
      <c r="P98" s="125"/>
      <c r="Q98" s="125"/>
      <c r="R98" s="125"/>
      <c r="S98" s="125"/>
      <c r="T98" s="125"/>
    </row>
    <row r="99" spans="1:20">
      <c r="A99" s="125"/>
      <c r="B99" s="125"/>
      <c r="C99" s="125"/>
      <c r="D99" s="125"/>
      <c r="E99" s="125"/>
      <c r="F99" s="125"/>
      <c r="G99" s="125"/>
      <c r="H99" s="125"/>
      <c r="I99" s="125"/>
      <c r="J99" s="125"/>
      <c r="K99" s="125"/>
      <c r="L99" s="125"/>
      <c r="M99" s="125"/>
      <c r="N99" s="125"/>
      <c r="O99" s="125"/>
      <c r="P99" s="125"/>
      <c r="Q99" s="125"/>
      <c r="R99" s="125"/>
      <c r="S99" s="125"/>
      <c r="T99" s="125"/>
    </row>
    <row r="100" spans="1:20">
      <c r="A100" s="125"/>
      <c r="B100" s="125"/>
      <c r="C100" s="125"/>
      <c r="D100" s="125"/>
      <c r="E100" s="125"/>
      <c r="F100" s="125"/>
      <c r="G100" s="125"/>
      <c r="H100" s="125"/>
      <c r="I100" s="125"/>
      <c r="J100" s="125"/>
      <c r="K100" s="125"/>
      <c r="L100" s="125"/>
      <c r="M100" s="125"/>
      <c r="N100" s="125"/>
      <c r="O100" s="125"/>
      <c r="P100" s="125"/>
      <c r="Q100" s="125"/>
      <c r="R100" s="125"/>
      <c r="S100" s="125"/>
      <c r="T100" s="125"/>
    </row>
    <row r="101" spans="1:20">
      <c r="A101" s="125"/>
      <c r="B101" s="125"/>
      <c r="C101" s="125"/>
      <c r="D101" s="125"/>
      <c r="E101" s="125"/>
      <c r="F101" s="125"/>
      <c r="G101" s="125"/>
      <c r="H101" s="125"/>
      <c r="I101" s="125"/>
      <c r="J101" s="125"/>
      <c r="K101" s="125"/>
      <c r="L101" s="125"/>
      <c r="M101" s="125"/>
      <c r="N101" s="125"/>
      <c r="O101" s="125"/>
      <c r="P101" s="125"/>
      <c r="Q101" s="125"/>
      <c r="R101" s="125"/>
      <c r="S101" s="125"/>
      <c r="T101" s="125"/>
    </row>
    <row r="102" spans="1:20">
      <c r="A102" s="125"/>
      <c r="B102" s="125"/>
      <c r="C102" s="125"/>
      <c r="D102" s="125"/>
      <c r="E102" s="125"/>
      <c r="F102" s="125"/>
      <c r="G102" s="125"/>
      <c r="H102" s="125"/>
      <c r="I102" s="125"/>
      <c r="J102" s="125"/>
      <c r="K102" s="125"/>
      <c r="L102" s="125"/>
      <c r="M102" s="125"/>
      <c r="N102" s="125"/>
      <c r="O102" s="125"/>
      <c r="P102" s="125"/>
      <c r="Q102" s="125"/>
      <c r="R102" s="125"/>
      <c r="S102" s="125"/>
      <c r="T102" s="125"/>
    </row>
    <row r="103" spans="1:20">
      <c r="A103" s="125"/>
      <c r="B103" s="125"/>
      <c r="C103" s="125"/>
      <c r="D103" s="125"/>
      <c r="E103" s="125"/>
      <c r="F103" s="125"/>
      <c r="G103" s="125"/>
      <c r="H103" s="125"/>
      <c r="I103" s="125"/>
      <c r="J103" s="125"/>
      <c r="K103" s="125"/>
      <c r="L103" s="125"/>
      <c r="M103" s="125"/>
      <c r="N103" s="125"/>
      <c r="O103" s="125"/>
      <c r="P103" s="125"/>
      <c r="Q103" s="125"/>
      <c r="R103" s="125"/>
      <c r="S103" s="125"/>
      <c r="T103" s="125"/>
    </row>
    <row r="104" spans="1:20">
      <c r="A104" s="125"/>
      <c r="B104" s="125"/>
      <c r="C104" s="125"/>
      <c r="D104" s="125"/>
      <c r="E104" s="125"/>
      <c r="F104" s="125"/>
      <c r="G104" s="125"/>
      <c r="H104" s="125"/>
      <c r="I104" s="125"/>
      <c r="J104" s="125"/>
      <c r="K104" s="125"/>
      <c r="L104" s="125"/>
      <c r="M104" s="125"/>
      <c r="N104" s="125"/>
      <c r="O104" s="125"/>
      <c r="P104" s="125"/>
      <c r="Q104" s="125"/>
      <c r="R104" s="125"/>
      <c r="S104" s="125"/>
      <c r="T104" s="125"/>
    </row>
    <row r="105" spans="1:20">
      <c r="A105" s="125"/>
      <c r="B105" s="125"/>
      <c r="C105" s="125"/>
      <c r="D105" s="125"/>
      <c r="E105" s="125"/>
      <c r="F105" s="125"/>
      <c r="G105" s="125"/>
      <c r="H105" s="125"/>
      <c r="I105" s="125"/>
      <c r="J105" s="125"/>
      <c r="K105" s="125"/>
      <c r="L105" s="125"/>
      <c r="M105" s="125"/>
      <c r="N105" s="125"/>
      <c r="O105" s="125"/>
      <c r="P105" s="125"/>
      <c r="Q105" s="125"/>
      <c r="R105" s="125"/>
      <c r="S105" s="125"/>
      <c r="T105" s="125"/>
    </row>
    <row r="106" spans="1:20">
      <c r="A106" s="125"/>
      <c r="B106" s="125"/>
      <c r="C106" s="125"/>
      <c r="D106" s="125"/>
      <c r="E106" s="125"/>
      <c r="F106" s="125"/>
      <c r="G106" s="125"/>
      <c r="H106" s="125"/>
      <c r="I106" s="125"/>
      <c r="J106" s="125"/>
      <c r="K106" s="125"/>
      <c r="L106" s="125"/>
      <c r="M106" s="125"/>
      <c r="N106" s="125"/>
      <c r="O106" s="125"/>
      <c r="P106" s="125"/>
      <c r="Q106" s="125"/>
      <c r="R106" s="125"/>
      <c r="S106" s="125"/>
      <c r="T106" s="125"/>
    </row>
    <row r="107" spans="1:20">
      <c r="A107" s="125"/>
      <c r="B107" s="125"/>
      <c r="C107" s="125"/>
      <c r="D107" s="125"/>
      <c r="E107" s="125"/>
      <c r="F107" s="125"/>
      <c r="G107" s="125"/>
      <c r="H107" s="125"/>
      <c r="I107" s="125"/>
      <c r="J107" s="125"/>
      <c r="K107" s="125"/>
      <c r="L107" s="125"/>
      <c r="M107" s="125"/>
      <c r="N107" s="125"/>
      <c r="O107" s="125"/>
      <c r="P107" s="125"/>
      <c r="Q107" s="125"/>
      <c r="R107" s="125"/>
      <c r="S107" s="125"/>
      <c r="T107" s="125"/>
    </row>
    <row r="108" spans="1:20">
      <c r="A108" s="125"/>
      <c r="B108" s="125"/>
      <c r="C108" s="125"/>
      <c r="D108" s="125"/>
      <c r="E108" s="125"/>
      <c r="F108" s="125"/>
      <c r="G108" s="125"/>
      <c r="H108" s="125"/>
      <c r="I108" s="125"/>
      <c r="J108" s="125"/>
      <c r="K108" s="125"/>
      <c r="L108" s="125"/>
      <c r="M108" s="125"/>
      <c r="N108" s="125"/>
      <c r="O108" s="125"/>
      <c r="P108" s="125"/>
      <c r="Q108" s="125"/>
      <c r="R108" s="125"/>
      <c r="S108" s="125"/>
      <c r="T108" s="125"/>
    </row>
    <row r="109" spans="1:20">
      <c r="A109" s="125"/>
      <c r="B109" s="125"/>
      <c r="C109" s="125"/>
      <c r="D109" s="125"/>
      <c r="E109" s="125"/>
      <c r="F109" s="125"/>
      <c r="G109" s="125"/>
      <c r="H109" s="125"/>
      <c r="I109" s="125"/>
      <c r="J109" s="125"/>
      <c r="K109" s="125"/>
      <c r="L109" s="125"/>
      <c r="M109" s="125"/>
      <c r="N109" s="125"/>
      <c r="O109" s="125"/>
      <c r="P109" s="125"/>
      <c r="Q109" s="125"/>
      <c r="R109" s="125"/>
      <c r="S109" s="125"/>
      <c r="T109" s="125"/>
    </row>
    <row r="110" spans="1:20">
      <c r="A110" s="125"/>
      <c r="B110" s="125"/>
      <c r="C110" s="125"/>
      <c r="D110" s="125"/>
      <c r="E110" s="125"/>
      <c r="F110" s="125"/>
      <c r="G110" s="125"/>
      <c r="H110" s="125"/>
      <c r="I110" s="125"/>
      <c r="J110" s="125"/>
      <c r="K110" s="125"/>
      <c r="L110" s="125"/>
      <c r="M110" s="125"/>
      <c r="N110" s="125"/>
      <c r="O110" s="125"/>
      <c r="P110" s="125"/>
      <c r="Q110" s="125"/>
      <c r="R110" s="125"/>
      <c r="S110" s="125"/>
      <c r="T110" s="125"/>
    </row>
    <row r="111" spans="1:20">
      <c r="A111" s="125"/>
      <c r="B111" s="125"/>
      <c r="C111" s="125"/>
      <c r="D111" s="125"/>
      <c r="E111" s="125"/>
      <c r="F111" s="125"/>
      <c r="G111" s="125"/>
      <c r="H111" s="125"/>
      <c r="I111" s="125"/>
      <c r="J111" s="125"/>
      <c r="K111" s="125"/>
      <c r="L111" s="125"/>
      <c r="M111" s="125"/>
      <c r="N111" s="125"/>
      <c r="O111" s="125"/>
      <c r="P111" s="125"/>
      <c r="Q111" s="125"/>
      <c r="R111" s="125"/>
      <c r="S111" s="125"/>
      <c r="T111" s="125"/>
    </row>
    <row r="112" spans="1:20">
      <c r="A112" s="125"/>
      <c r="B112" s="125"/>
      <c r="C112" s="125"/>
      <c r="D112" s="125"/>
      <c r="E112" s="125"/>
      <c r="F112" s="125"/>
      <c r="G112" s="125"/>
      <c r="H112" s="125"/>
      <c r="I112" s="125"/>
      <c r="J112" s="125"/>
      <c r="K112" s="125"/>
      <c r="L112" s="125"/>
      <c r="M112" s="125"/>
      <c r="N112" s="125"/>
      <c r="O112" s="125"/>
      <c r="P112" s="125"/>
      <c r="Q112" s="125"/>
      <c r="R112" s="125"/>
      <c r="S112" s="125"/>
      <c r="T112" s="125"/>
    </row>
    <row r="113" spans="1:20">
      <c r="A113" s="125"/>
      <c r="B113" s="125"/>
      <c r="C113" s="125"/>
      <c r="D113" s="125"/>
      <c r="E113" s="125"/>
      <c r="F113" s="125"/>
      <c r="G113" s="125"/>
      <c r="H113" s="125"/>
      <c r="I113" s="125"/>
      <c r="J113" s="125"/>
      <c r="K113" s="125"/>
      <c r="L113" s="125"/>
      <c r="M113" s="125"/>
      <c r="N113" s="125"/>
      <c r="O113" s="125"/>
      <c r="P113" s="125"/>
      <c r="Q113" s="125"/>
      <c r="R113" s="125"/>
      <c r="S113" s="125"/>
      <c r="T113" s="125"/>
    </row>
    <row r="114" spans="1:20">
      <c r="A114" s="125"/>
      <c r="B114" s="125"/>
      <c r="C114" s="125"/>
      <c r="D114" s="125"/>
      <c r="E114" s="125"/>
      <c r="F114" s="125"/>
      <c r="G114" s="125"/>
      <c r="H114" s="125"/>
      <c r="I114" s="125"/>
      <c r="J114" s="125"/>
      <c r="K114" s="125"/>
      <c r="L114" s="125"/>
      <c r="M114" s="125"/>
      <c r="N114" s="125"/>
      <c r="O114" s="125"/>
      <c r="P114" s="125"/>
      <c r="Q114" s="125"/>
      <c r="R114" s="125"/>
      <c r="S114" s="125"/>
      <c r="T114" s="125"/>
    </row>
    <row r="115" spans="1:20">
      <c r="A115" s="125"/>
      <c r="B115" s="125"/>
      <c r="C115" s="125"/>
      <c r="D115" s="125"/>
      <c r="E115" s="125"/>
      <c r="F115" s="125"/>
      <c r="G115" s="125"/>
      <c r="H115" s="125"/>
      <c r="I115" s="125"/>
      <c r="J115" s="125"/>
      <c r="K115" s="125"/>
      <c r="L115" s="125"/>
      <c r="M115" s="125"/>
      <c r="N115" s="125"/>
      <c r="O115" s="125"/>
      <c r="P115" s="125"/>
      <c r="Q115" s="125"/>
      <c r="R115" s="125"/>
      <c r="S115" s="125"/>
      <c r="T115" s="125"/>
    </row>
    <row r="116" spans="1:20">
      <c r="A116" s="125"/>
      <c r="B116" s="125"/>
      <c r="C116" s="125"/>
      <c r="D116" s="125"/>
      <c r="E116" s="125"/>
      <c r="F116" s="125"/>
      <c r="G116" s="125"/>
      <c r="H116" s="125"/>
      <c r="I116" s="125"/>
      <c r="J116" s="125"/>
      <c r="K116" s="125"/>
      <c r="L116" s="125"/>
      <c r="M116" s="125"/>
      <c r="N116" s="125"/>
      <c r="O116" s="125"/>
      <c r="P116" s="125"/>
      <c r="Q116" s="125"/>
      <c r="R116" s="125"/>
      <c r="S116" s="125"/>
      <c r="T116" s="125"/>
    </row>
    <row r="117" spans="1:20">
      <c r="A117" s="125"/>
      <c r="B117" s="125"/>
      <c r="C117" s="125"/>
      <c r="D117" s="125"/>
      <c r="E117" s="125"/>
      <c r="F117" s="125"/>
      <c r="G117" s="125"/>
      <c r="H117" s="125"/>
      <c r="I117" s="125"/>
      <c r="J117" s="125"/>
      <c r="K117" s="125"/>
      <c r="L117" s="125"/>
      <c r="M117" s="125"/>
      <c r="N117" s="125"/>
      <c r="O117" s="125"/>
      <c r="P117" s="125"/>
      <c r="Q117" s="125"/>
      <c r="R117" s="125"/>
      <c r="S117" s="125"/>
      <c r="T117" s="125"/>
    </row>
    <row r="118" spans="1:20">
      <c r="A118" s="125"/>
      <c r="B118" s="125"/>
      <c r="C118" s="125"/>
      <c r="D118" s="125"/>
      <c r="E118" s="125"/>
      <c r="F118" s="125"/>
      <c r="G118" s="125"/>
      <c r="H118" s="125"/>
      <c r="I118" s="125"/>
      <c r="J118" s="125"/>
      <c r="K118" s="125"/>
      <c r="L118" s="125"/>
      <c r="M118" s="125"/>
      <c r="N118" s="125"/>
      <c r="O118" s="125"/>
      <c r="P118" s="125"/>
      <c r="Q118" s="125"/>
      <c r="R118" s="125"/>
      <c r="S118" s="125"/>
      <c r="T118" s="125"/>
    </row>
    <row r="119" spans="1:20">
      <c r="A119" s="125"/>
      <c r="B119" s="125"/>
      <c r="C119" s="125"/>
      <c r="D119" s="125"/>
      <c r="E119" s="125"/>
      <c r="F119" s="125"/>
      <c r="G119" s="125"/>
      <c r="H119" s="125"/>
      <c r="I119" s="125"/>
      <c r="J119" s="125"/>
      <c r="K119" s="125"/>
      <c r="L119" s="125"/>
      <c r="M119" s="125"/>
      <c r="N119" s="125"/>
      <c r="O119" s="125"/>
      <c r="P119" s="125"/>
      <c r="Q119" s="125"/>
      <c r="R119" s="125"/>
      <c r="S119" s="125"/>
      <c r="T119" s="125"/>
    </row>
    <row r="120" spans="1:20">
      <c r="A120" s="125"/>
      <c r="B120" s="125"/>
      <c r="C120" s="125"/>
      <c r="D120" s="125"/>
      <c r="E120" s="125"/>
      <c r="F120" s="125"/>
      <c r="G120" s="125"/>
      <c r="H120" s="125"/>
      <c r="I120" s="125"/>
      <c r="J120" s="125"/>
      <c r="K120" s="125"/>
      <c r="L120" s="125"/>
      <c r="M120" s="125"/>
      <c r="N120" s="125"/>
      <c r="O120" s="125"/>
      <c r="P120" s="125"/>
      <c r="Q120" s="125"/>
      <c r="R120" s="125"/>
      <c r="S120" s="125"/>
      <c r="T120" s="125"/>
    </row>
    <row r="121" spans="1:20">
      <c r="A121" s="125"/>
      <c r="B121" s="125"/>
      <c r="C121" s="125"/>
      <c r="D121" s="125"/>
      <c r="E121" s="125"/>
      <c r="F121" s="125"/>
      <c r="G121" s="125"/>
      <c r="H121" s="125"/>
      <c r="I121" s="125"/>
      <c r="J121" s="125"/>
      <c r="K121" s="125"/>
      <c r="L121" s="125"/>
      <c r="M121" s="125"/>
      <c r="N121" s="125"/>
      <c r="O121" s="125"/>
      <c r="P121" s="125"/>
      <c r="Q121" s="125"/>
      <c r="R121" s="125"/>
      <c r="S121" s="125"/>
      <c r="T121" s="125"/>
    </row>
    <row r="122" spans="1:20">
      <c r="A122" s="125"/>
      <c r="B122" s="125"/>
      <c r="C122" s="125"/>
      <c r="D122" s="125"/>
      <c r="E122" s="125"/>
      <c r="F122" s="125"/>
      <c r="G122" s="125"/>
      <c r="H122" s="125"/>
      <c r="I122" s="125"/>
      <c r="J122" s="125"/>
      <c r="K122" s="125"/>
      <c r="L122" s="125"/>
      <c r="M122" s="125"/>
      <c r="N122" s="125"/>
      <c r="O122" s="125"/>
      <c r="P122" s="125"/>
      <c r="Q122" s="125"/>
      <c r="R122" s="125"/>
      <c r="S122" s="125"/>
      <c r="T122" s="125"/>
    </row>
    <row r="123" spans="1:20">
      <c r="A123" s="125"/>
      <c r="B123" s="125"/>
      <c r="C123" s="125"/>
      <c r="D123" s="125"/>
      <c r="E123" s="125"/>
      <c r="F123" s="125"/>
      <c r="G123" s="125"/>
      <c r="H123" s="125"/>
      <c r="I123" s="125"/>
      <c r="J123" s="125"/>
      <c r="K123" s="125"/>
      <c r="L123" s="125"/>
      <c r="M123" s="125"/>
      <c r="N123" s="125"/>
      <c r="O123" s="125"/>
      <c r="P123" s="125"/>
      <c r="Q123" s="125"/>
      <c r="R123" s="125"/>
      <c r="S123" s="125"/>
      <c r="T123" s="125"/>
    </row>
    <row r="124" spans="1:20">
      <c r="A124" s="125"/>
      <c r="B124" s="125"/>
      <c r="C124" s="125"/>
      <c r="D124" s="125"/>
      <c r="E124" s="125"/>
      <c r="F124" s="125"/>
      <c r="G124" s="125"/>
      <c r="H124" s="125"/>
      <c r="I124" s="125"/>
      <c r="J124" s="125"/>
      <c r="K124" s="125"/>
      <c r="L124" s="125"/>
      <c r="M124" s="125"/>
      <c r="N124" s="125"/>
      <c r="O124" s="125"/>
      <c r="P124" s="125"/>
      <c r="Q124" s="125"/>
      <c r="R124" s="125"/>
      <c r="S124" s="125"/>
      <c r="T124" s="125"/>
    </row>
    <row r="125" spans="1:20">
      <c r="A125" s="125"/>
      <c r="B125" s="125"/>
      <c r="C125" s="125"/>
      <c r="D125" s="125"/>
      <c r="E125" s="125"/>
      <c r="F125" s="125"/>
      <c r="G125" s="125"/>
      <c r="H125" s="125"/>
      <c r="I125" s="125"/>
      <c r="J125" s="125"/>
      <c r="K125" s="125"/>
      <c r="L125" s="125"/>
      <c r="M125" s="125"/>
      <c r="N125" s="125"/>
      <c r="O125" s="125"/>
      <c r="P125" s="125"/>
      <c r="Q125" s="125"/>
      <c r="R125" s="125"/>
      <c r="S125" s="125"/>
      <c r="T125" s="125"/>
    </row>
    <row r="126" spans="1:20">
      <c r="A126" s="125"/>
      <c r="B126" s="125"/>
      <c r="C126" s="125"/>
      <c r="D126" s="125"/>
      <c r="E126" s="125"/>
      <c r="F126" s="125"/>
      <c r="G126" s="125"/>
      <c r="H126" s="125"/>
      <c r="I126" s="125"/>
      <c r="J126" s="125"/>
      <c r="K126" s="125"/>
      <c r="L126" s="125"/>
      <c r="M126" s="125"/>
      <c r="N126" s="125"/>
      <c r="O126" s="125"/>
      <c r="P126" s="125"/>
      <c r="Q126" s="125"/>
      <c r="R126" s="125"/>
      <c r="S126" s="125"/>
      <c r="T126" s="125"/>
    </row>
    <row r="127" spans="1:20">
      <c r="A127" s="125"/>
      <c r="B127" s="125"/>
      <c r="C127" s="125"/>
      <c r="D127" s="125"/>
      <c r="E127" s="125"/>
      <c r="F127" s="125"/>
      <c r="G127" s="125"/>
      <c r="H127" s="125"/>
      <c r="I127" s="125"/>
      <c r="J127" s="125"/>
      <c r="K127" s="125"/>
      <c r="L127" s="125"/>
      <c r="M127" s="125"/>
      <c r="N127" s="125"/>
      <c r="O127" s="125"/>
      <c r="P127" s="125"/>
      <c r="Q127" s="125"/>
      <c r="R127" s="125"/>
      <c r="S127" s="125"/>
      <c r="T127" s="125"/>
    </row>
    <row r="128" spans="1:20">
      <c r="A128" s="125"/>
      <c r="B128" s="125"/>
      <c r="C128" s="125"/>
      <c r="D128" s="125"/>
      <c r="E128" s="125"/>
      <c r="F128" s="125"/>
      <c r="G128" s="125"/>
      <c r="H128" s="125"/>
      <c r="I128" s="125"/>
      <c r="J128" s="125"/>
      <c r="K128" s="125"/>
      <c r="L128" s="125"/>
      <c r="M128" s="125"/>
      <c r="N128" s="125"/>
      <c r="O128" s="125"/>
      <c r="P128" s="125"/>
      <c r="Q128" s="125"/>
      <c r="R128" s="125"/>
      <c r="S128" s="125"/>
      <c r="T128" s="125"/>
    </row>
    <row r="129" spans="1:20">
      <c r="A129" s="125"/>
      <c r="B129" s="125"/>
      <c r="C129" s="125"/>
      <c r="D129" s="125"/>
      <c r="E129" s="125"/>
      <c r="F129" s="125"/>
      <c r="G129" s="125"/>
      <c r="H129" s="125"/>
      <c r="I129" s="125"/>
      <c r="J129" s="125"/>
      <c r="K129" s="125"/>
      <c r="L129" s="125"/>
      <c r="M129" s="125"/>
      <c r="N129" s="125"/>
      <c r="O129" s="125"/>
      <c r="P129" s="125"/>
      <c r="Q129" s="125"/>
      <c r="R129" s="125"/>
      <c r="S129" s="125"/>
      <c r="T129" s="125"/>
    </row>
    <row r="130" spans="1:20">
      <c r="A130" s="125"/>
      <c r="B130" s="125"/>
      <c r="C130" s="125"/>
      <c r="D130" s="125"/>
      <c r="E130" s="125"/>
      <c r="F130" s="125"/>
      <c r="G130" s="125"/>
      <c r="H130" s="125"/>
      <c r="I130" s="125"/>
      <c r="J130" s="125"/>
      <c r="K130" s="125"/>
      <c r="L130" s="125"/>
      <c r="M130" s="125"/>
      <c r="N130" s="125"/>
      <c r="O130" s="125"/>
      <c r="P130" s="125"/>
      <c r="Q130" s="125"/>
      <c r="R130" s="125"/>
      <c r="S130" s="125"/>
      <c r="T130" s="125"/>
    </row>
    <row r="131" spans="1:20">
      <c r="A131" s="125"/>
      <c r="B131" s="125"/>
      <c r="C131" s="125"/>
      <c r="D131" s="125"/>
      <c r="E131" s="125"/>
      <c r="F131" s="125"/>
      <c r="G131" s="125"/>
      <c r="H131" s="125"/>
      <c r="I131" s="125"/>
      <c r="J131" s="125"/>
      <c r="K131" s="125"/>
      <c r="L131" s="125"/>
      <c r="M131" s="125"/>
      <c r="N131" s="125"/>
      <c r="O131" s="125"/>
      <c r="P131" s="125"/>
      <c r="Q131" s="125"/>
      <c r="R131" s="125"/>
      <c r="S131" s="125"/>
      <c r="T131" s="125"/>
    </row>
    <row r="132" spans="1:20">
      <c r="A132" s="125"/>
      <c r="B132" s="125"/>
      <c r="C132" s="125"/>
      <c r="D132" s="125"/>
      <c r="E132" s="125"/>
      <c r="F132" s="125"/>
      <c r="G132" s="125"/>
      <c r="H132" s="125"/>
      <c r="I132" s="125"/>
      <c r="J132" s="125"/>
      <c r="K132" s="125"/>
      <c r="L132" s="125"/>
      <c r="M132" s="125"/>
      <c r="N132" s="125"/>
      <c r="O132" s="125"/>
      <c r="P132" s="125"/>
      <c r="Q132" s="125"/>
      <c r="R132" s="125"/>
      <c r="S132" s="125"/>
      <c r="T132" s="125"/>
    </row>
    <row r="133" spans="1:20">
      <c r="A133" s="125"/>
      <c r="B133" s="125"/>
      <c r="C133" s="125"/>
      <c r="D133" s="125"/>
      <c r="E133" s="125"/>
      <c r="F133" s="125"/>
      <c r="G133" s="125"/>
      <c r="H133" s="125"/>
      <c r="I133" s="125"/>
      <c r="J133" s="125"/>
      <c r="K133" s="125"/>
      <c r="L133" s="125"/>
      <c r="M133" s="125"/>
      <c r="N133" s="125"/>
      <c r="O133" s="125"/>
      <c r="P133" s="125"/>
      <c r="Q133" s="125"/>
      <c r="R133" s="125"/>
      <c r="S133" s="125"/>
      <c r="T133" s="125"/>
    </row>
    <row r="134" spans="1:20">
      <c r="A134" s="125"/>
      <c r="B134" s="125"/>
      <c r="C134" s="125"/>
      <c r="D134" s="125"/>
      <c r="E134" s="125"/>
      <c r="F134" s="125"/>
      <c r="G134" s="125"/>
      <c r="H134" s="125"/>
      <c r="I134" s="125"/>
      <c r="J134" s="125"/>
      <c r="K134" s="125"/>
      <c r="L134" s="125"/>
      <c r="M134" s="125"/>
      <c r="N134" s="125"/>
      <c r="O134" s="125"/>
      <c r="P134" s="125"/>
      <c r="Q134" s="125"/>
      <c r="R134" s="125"/>
      <c r="S134" s="125"/>
      <c r="T134" s="125"/>
    </row>
    <row r="135" spans="1:20">
      <c r="A135" s="125"/>
      <c r="B135" s="125"/>
      <c r="C135" s="125"/>
      <c r="D135" s="125"/>
      <c r="E135" s="125"/>
      <c r="F135" s="125"/>
      <c r="G135" s="125"/>
      <c r="H135" s="125"/>
      <c r="I135" s="125"/>
      <c r="J135" s="125"/>
      <c r="K135" s="125"/>
      <c r="L135" s="125"/>
      <c r="M135" s="125"/>
      <c r="N135" s="125"/>
      <c r="O135" s="125"/>
      <c r="P135" s="125"/>
      <c r="Q135" s="125"/>
      <c r="R135" s="125"/>
      <c r="S135" s="125"/>
      <c r="T135" s="125"/>
    </row>
    <row r="136" spans="1:20">
      <c r="A136" s="125"/>
      <c r="B136" s="125"/>
      <c r="C136" s="125"/>
      <c r="D136" s="125"/>
      <c r="E136" s="125"/>
      <c r="F136" s="125"/>
      <c r="G136" s="125"/>
      <c r="H136" s="125"/>
      <c r="I136" s="125"/>
      <c r="J136" s="125"/>
      <c r="K136" s="125"/>
      <c r="L136" s="125"/>
      <c r="M136" s="125"/>
      <c r="N136" s="125"/>
      <c r="O136" s="125"/>
      <c r="P136" s="125"/>
      <c r="Q136" s="125"/>
      <c r="R136" s="125"/>
      <c r="S136" s="125"/>
      <c r="T136" s="125"/>
    </row>
    <row r="137" spans="1:20">
      <c r="A137" s="125"/>
      <c r="B137" s="125"/>
      <c r="C137" s="125"/>
      <c r="D137" s="125"/>
      <c r="E137" s="125"/>
      <c r="F137" s="125"/>
      <c r="G137" s="125"/>
      <c r="H137" s="125"/>
      <c r="I137" s="125"/>
      <c r="J137" s="125"/>
      <c r="K137" s="125"/>
      <c r="L137" s="125"/>
      <c r="M137" s="125"/>
      <c r="N137" s="125"/>
      <c r="O137" s="125"/>
      <c r="P137" s="125"/>
      <c r="Q137" s="125"/>
      <c r="R137" s="125"/>
      <c r="S137" s="125"/>
      <c r="T137" s="125"/>
    </row>
    <row r="138" spans="1:20">
      <c r="A138" s="125"/>
      <c r="B138" s="125"/>
      <c r="C138" s="125"/>
      <c r="D138" s="125"/>
      <c r="E138" s="125"/>
      <c r="F138" s="125"/>
      <c r="G138" s="125"/>
      <c r="H138" s="125"/>
      <c r="I138" s="125"/>
      <c r="J138" s="125"/>
      <c r="K138" s="125"/>
      <c r="L138" s="125"/>
      <c r="M138" s="125"/>
      <c r="N138" s="125"/>
      <c r="O138" s="125"/>
      <c r="P138" s="125"/>
      <c r="Q138" s="125"/>
      <c r="R138" s="125"/>
      <c r="S138" s="125"/>
      <c r="T138" s="125"/>
    </row>
    <row r="139" spans="1:20">
      <c r="A139" s="125"/>
      <c r="B139" s="125"/>
      <c r="C139" s="125"/>
      <c r="D139" s="125"/>
      <c r="E139" s="125"/>
      <c r="F139" s="125"/>
      <c r="G139" s="125"/>
      <c r="H139" s="125"/>
      <c r="I139" s="125"/>
      <c r="J139" s="125"/>
      <c r="K139" s="125"/>
      <c r="L139" s="125"/>
      <c r="M139" s="125"/>
      <c r="N139" s="125"/>
      <c r="O139" s="125"/>
      <c r="P139" s="125"/>
      <c r="Q139" s="125"/>
      <c r="R139" s="125"/>
      <c r="S139" s="125"/>
      <c r="T139" s="125"/>
    </row>
    <row r="140" spans="1:20">
      <c r="A140" s="125"/>
      <c r="B140" s="125"/>
      <c r="C140" s="125"/>
      <c r="D140" s="125"/>
      <c r="E140" s="125"/>
      <c r="F140" s="125"/>
      <c r="G140" s="125"/>
      <c r="H140" s="125"/>
      <c r="I140" s="125"/>
      <c r="J140" s="125"/>
      <c r="K140" s="125"/>
      <c r="L140" s="125"/>
      <c r="M140" s="125"/>
      <c r="N140" s="125"/>
      <c r="O140" s="125"/>
      <c r="P140" s="125"/>
      <c r="Q140" s="125"/>
      <c r="R140" s="125"/>
      <c r="S140" s="125"/>
      <c r="T140" s="125"/>
    </row>
    <row r="141" spans="1:20">
      <c r="A141" s="125"/>
      <c r="B141" s="125"/>
      <c r="C141" s="125"/>
      <c r="D141" s="125"/>
      <c r="E141" s="125"/>
      <c r="F141" s="125"/>
      <c r="G141" s="125"/>
      <c r="H141" s="125"/>
      <c r="I141" s="125"/>
      <c r="J141" s="125"/>
      <c r="K141" s="125"/>
      <c r="L141" s="125"/>
      <c r="M141" s="125"/>
      <c r="N141" s="125"/>
      <c r="O141" s="125"/>
      <c r="P141" s="125"/>
      <c r="Q141" s="125"/>
      <c r="R141" s="125"/>
      <c r="S141" s="125"/>
      <c r="T141" s="125"/>
    </row>
    <row r="142" spans="1:20">
      <c r="A142" s="125"/>
      <c r="B142" s="125"/>
      <c r="C142" s="125"/>
      <c r="D142" s="125"/>
      <c r="E142" s="125"/>
      <c r="F142" s="125"/>
      <c r="G142" s="125"/>
      <c r="H142" s="125"/>
      <c r="I142" s="125"/>
      <c r="J142" s="125"/>
      <c r="K142" s="125"/>
      <c r="L142" s="125"/>
      <c r="M142" s="125"/>
      <c r="N142" s="125"/>
      <c r="O142" s="125"/>
      <c r="P142" s="125"/>
      <c r="Q142" s="125"/>
      <c r="R142" s="125"/>
      <c r="S142" s="125"/>
      <c r="T142" s="125"/>
    </row>
    <row r="143" spans="1:20">
      <c r="A143" s="125"/>
      <c r="B143" s="125"/>
      <c r="C143" s="125"/>
      <c r="D143" s="125"/>
      <c r="E143" s="125"/>
      <c r="F143" s="125"/>
      <c r="G143" s="125"/>
      <c r="H143" s="125"/>
      <c r="I143" s="125"/>
      <c r="J143" s="125"/>
      <c r="K143" s="125"/>
      <c r="L143" s="125"/>
      <c r="M143" s="125"/>
      <c r="N143" s="125"/>
      <c r="O143" s="125"/>
      <c r="P143" s="125"/>
      <c r="Q143" s="125"/>
      <c r="R143" s="125"/>
      <c r="S143" s="125"/>
      <c r="T143" s="125"/>
    </row>
    <row r="144" spans="1:20">
      <c r="A144" s="125"/>
      <c r="B144" s="125"/>
      <c r="C144" s="125"/>
      <c r="D144" s="125"/>
      <c r="E144" s="125"/>
      <c r="F144" s="125"/>
      <c r="G144" s="125"/>
      <c r="H144" s="125"/>
      <c r="I144" s="125"/>
      <c r="J144" s="125"/>
      <c r="K144" s="125"/>
      <c r="L144" s="125"/>
      <c r="M144" s="125"/>
      <c r="N144" s="125"/>
      <c r="O144" s="125"/>
      <c r="P144" s="125"/>
      <c r="Q144" s="125"/>
      <c r="R144" s="125"/>
      <c r="S144" s="125"/>
      <c r="T144" s="125"/>
    </row>
    <row r="145" spans="1:20">
      <c r="A145" s="125"/>
      <c r="B145" s="125"/>
      <c r="C145" s="125"/>
      <c r="D145" s="125"/>
      <c r="E145" s="125"/>
      <c r="F145" s="125"/>
      <c r="G145" s="125"/>
      <c r="H145" s="125"/>
      <c r="I145" s="125"/>
      <c r="J145" s="125"/>
      <c r="K145" s="125"/>
      <c r="L145" s="125"/>
      <c r="M145" s="125"/>
      <c r="N145" s="125"/>
      <c r="O145" s="125"/>
      <c r="P145" s="125"/>
      <c r="Q145" s="125"/>
      <c r="R145" s="125"/>
      <c r="S145" s="125"/>
      <c r="T145" s="125"/>
    </row>
    <row r="146" spans="1:20">
      <c r="A146" s="125"/>
      <c r="B146" s="125"/>
      <c r="C146" s="125"/>
      <c r="D146" s="125"/>
      <c r="E146" s="125"/>
      <c r="F146" s="125"/>
      <c r="G146" s="125"/>
      <c r="H146" s="125"/>
      <c r="I146" s="125"/>
      <c r="J146" s="125"/>
      <c r="K146" s="125"/>
      <c r="L146" s="125"/>
      <c r="M146" s="125"/>
      <c r="N146" s="125"/>
      <c r="O146" s="125"/>
      <c r="P146" s="125"/>
      <c r="Q146" s="125"/>
      <c r="R146" s="125"/>
      <c r="S146" s="125"/>
      <c r="T146" s="125"/>
    </row>
    <row r="147" spans="1:20">
      <c r="A147" s="125"/>
      <c r="B147" s="125"/>
      <c r="C147" s="125"/>
      <c r="D147" s="125"/>
      <c r="E147" s="125"/>
      <c r="F147" s="125"/>
      <c r="G147" s="125"/>
      <c r="H147" s="125"/>
      <c r="I147" s="125"/>
      <c r="J147" s="125"/>
      <c r="K147" s="125"/>
      <c r="L147" s="125"/>
      <c r="M147" s="125"/>
      <c r="N147" s="125"/>
      <c r="O147" s="125"/>
      <c r="P147" s="125"/>
      <c r="Q147" s="125"/>
      <c r="R147" s="125"/>
      <c r="S147" s="125"/>
      <c r="T147" s="125"/>
    </row>
    <row r="148" spans="1:20">
      <c r="A148" s="125"/>
      <c r="B148" s="125"/>
      <c r="C148" s="125"/>
      <c r="D148" s="125"/>
      <c r="E148" s="125"/>
      <c r="F148" s="125"/>
      <c r="G148" s="125"/>
      <c r="H148" s="125"/>
      <c r="I148" s="125"/>
      <c r="J148" s="125"/>
      <c r="K148" s="125"/>
      <c r="L148" s="125"/>
      <c r="M148" s="125"/>
      <c r="N148" s="125"/>
      <c r="O148" s="125"/>
      <c r="P148" s="125"/>
      <c r="Q148" s="125"/>
      <c r="R148" s="125"/>
      <c r="S148" s="125"/>
      <c r="T148" s="125"/>
    </row>
    <row r="149" spans="1:20">
      <c r="A149" s="125"/>
      <c r="B149" s="125"/>
      <c r="C149" s="125"/>
      <c r="D149" s="125"/>
      <c r="E149" s="125"/>
      <c r="F149" s="125"/>
      <c r="G149" s="125"/>
      <c r="H149" s="125"/>
      <c r="I149" s="125"/>
      <c r="J149" s="125"/>
      <c r="K149" s="125"/>
      <c r="L149" s="125"/>
      <c r="M149" s="125"/>
      <c r="N149" s="125"/>
      <c r="O149" s="125"/>
      <c r="P149" s="125"/>
      <c r="Q149" s="125"/>
      <c r="R149" s="125"/>
      <c r="S149" s="125"/>
      <c r="T149" s="125"/>
    </row>
    <row r="150" spans="1:20">
      <c r="A150" s="125"/>
      <c r="B150" s="125"/>
      <c r="C150" s="125"/>
      <c r="D150" s="125"/>
      <c r="E150" s="125"/>
      <c r="F150" s="125"/>
      <c r="G150" s="125"/>
      <c r="H150" s="125"/>
      <c r="I150" s="125"/>
      <c r="J150" s="125"/>
      <c r="K150" s="125"/>
      <c r="L150" s="125"/>
      <c r="M150" s="125"/>
      <c r="N150" s="125"/>
      <c r="O150" s="125"/>
      <c r="P150" s="125"/>
      <c r="Q150" s="125"/>
      <c r="R150" s="125"/>
      <c r="S150" s="125"/>
      <c r="T150" s="125"/>
    </row>
    <row r="151" spans="1:20">
      <c r="A151" s="125"/>
      <c r="B151" s="125"/>
      <c r="C151" s="125"/>
      <c r="D151" s="125"/>
      <c r="E151" s="125"/>
      <c r="F151" s="125"/>
      <c r="G151" s="125"/>
      <c r="H151" s="125"/>
      <c r="I151" s="125"/>
      <c r="J151" s="125"/>
      <c r="K151" s="125"/>
      <c r="L151" s="125"/>
      <c r="M151" s="125"/>
      <c r="N151" s="125"/>
      <c r="O151" s="125"/>
      <c r="P151" s="125"/>
      <c r="Q151" s="125"/>
      <c r="R151" s="125"/>
      <c r="S151" s="125"/>
      <c r="T151" s="125"/>
    </row>
    <row r="152" spans="1:20">
      <c r="A152" s="125"/>
      <c r="B152" s="125"/>
      <c r="C152" s="125"/>
      <c r="D152" s="125"/>
      <c r="E152" s="125"/>
      <c r="F152" s="125"/>
      <c r="G152" s="125"/>
      <c r="H152" s="125"/>
      <c r="I152" s="125"/>
      <c r="J152" s="125"/>
      <c r="K152" s="125"/>
      <c r="L152" s="125"/>
      <c r="M152" s="125"/>
      <c r="N152" s="125"/>
      <c r="O152" s="125"/>
      <c r="P152" s="125"/>
      <c r="Q152" s="125"/>
      <c r="R152" s="125"/>
      <c r="S152" s="125"/>
      <c r="T152" s="125"/>
    </row>
    <row r="153" spans="1:20">
      <c r="A153" s="125"/>
      <c r="B153" s="125"/>
      <c r="C153" s="125"/>
      <c r="D153" s="125"/>
      <c r="E153" s="125"/>
      <c r="F153" s="125"/>
      <c r="G153" s="125"/>
      <c r="H153" s="125"/>
      <c r="I153" s="125"/>
      <c r="J153" s="125"/>
      <c r="K153" s="125"/>
      <c r="L153" s="125"/>
      <c r="M153" s="125"/>
      <c r="N153" s="125"/>
      <c r="O153" s="125"/>
      <c r="P153" s="125"/>
      <c r="Q153" s="125"/>
      <c r="R153" s="125"/>
      <c r="S153" s="125"/>
      <c r="T153" s="125"/>
    </row>
    <row r="154" spans="1:20">
      <c r="A154" s="125"/>
      <c r="B154" s="125"/>
      <c r="C154" s="125"/>
      <c r="D154" s="125"/>
      <c r="E154" s="125"/>
      <c r="F154" s="125"/>
      <c r="G154" s="125"/>
      <c r="H154" s="125"/>
      <c r="I154" s="125"/>
      <c r="J154" s="125"/>
      <c r="K154" s="125"/>
      <c r="L154" s="125"/>
      <c r="M154" s="125"/>
      <c r="N154" s="125"/>
      <c r="O154" s="125"/>
      <c r="P154" s="125"/>
      <c r="Q154" s="125"/>
      <c r="R154" s="125"/>
      <c r="S154" s="125"/>
      <c r="T154" s="125"/>
    </row>
    <row r="155" spans="1:20">
      <c r="A155" s="125"/>
      <c r="B155" s="125"/>
      <c r="C155" s="125"/>
      <c r="D155" s="125"/>
      <c r="E155" s="125"/>
      <c r="F155" s="125"/>
      <c r="G155" s="125"/>
      <c r="H155" s="125"/>
      <c r="I155" s="125"/>
      <c r="J155" s="125"/>
      <c r="K155" s="125"/>
      <c r="L155" s="125"/>
      <c r="M155" s="125"/>
      <c r="N155" s="125"/>
      <c r="O155" s="125"/>
      <c r="P155" s="125"/>
      <c r="Q155" s="125"/>
      <c r="R155" s="125"/>
      <c r="S155" s="125"/>
      <c r="T155" s="125"/>
    </row>
    <row r="156" spans="1:20">
      <c r="A156" s="125"/>
      <c r="B156" s="125"/>
      <c r="C156" s="125"/>
      <c r="D156" s="125"/>
      <c r="E156" s="125"/>
      <c r="F156" s="125"/>
      <c r="G156" s="125"/>
      <c r="H156" s="125"/>
      <c r="I156" s="125"/>
      <c r="J156" s="125"/>
      <c r="K156" s="125"/>
      <c r="L156" s="125"/>
      <c r="M156" s="125"/>
      <c r="N156" s="125"/>
      <c r="O156" s="125"/>
      <c r="P156" s="125"/>
      <c r="Q156" s="125"/>
      <c r="R156" s="125"/>
      <c r="S156" s="125"/>
      <c r="T156" s="125"/>
    </row>
    <row r="157" spans="1:20">
      <c r="A157" s="125"/>
      <c r="B157" s="125"/>
      <c r="C157" s="125"/>
      <c r="D157" s="125"/>
      <c r="E157" s="125"/>
      <c r="F157" s="125"/>
      <c r="G157" s="125"/>
      <c r="H157" s="125"/>
      <c r="I157" s="125"/>
      <c r="J157" s="125"/>
      <c r="K157" s="125"/>
      <c r="L157" s="125"/>
      <c r="M157" s="125"/>
      <c r="N157" s="125"/>
      <c r="O157" s="125"/>
      <c r="P157" s="125"/>
      <c r="Q157" s="125"/>
      <c r="R157" s="125"/>
      <c r="S157" s="125"/>
      <c r="T157" s="125"/>
    </row>
    <row r="158" spans="1:20">
      <c r="A158" s="125"/>
      <c r="B158" s="125"/>
      <c r="C158" s="125"/>
      <c r="D158" s="125"/>
      <c r="E158" s="125"/>
      <c r="F158" s="125"/>
      <c r="G158" s="125"/>
      <c r="H158" s="125"/>
      <c r="I158" s="125"/>
      <c r="J158" s="125"/>
      <c r="K158" s="125"/>
      <c r="L158" s="125"/>
      <c r="M158" s="125"/>
      <c r="N158" s="125"/>
      <c r="O158" s="125"/>
      <c r="P158" s="125"/>
      <c r="Q158" s="125"/>
      <c r="R158" s="125"/>
      <c r="S158" s="125"/>
      <c r="T158" s="125"/>
    </row>
    <row r="159" spans="1:20">
      <c r="A159" s="125"/>
      <c r="B159" s="125"/>
      <c r="C159" s="125"/>
      <c r="D159" s="125"/>
      <c r="E159" s="125"/>
      <c r="F159" s="125"/>
      <c r="G159" s="125"/>
      <c r="H159" s="125"/>
      <c r="I159" s="125"/>
      <c r="J159" s="125"/>
      <c r="K159" s="125"/>
      <c r="L159" s="125"/>
      <c r="M159" s="125"/>
      <c r="N159" s="125"/>
      <c r="O159" s="125"/>
      <c r="P159" s="125"/>
      <c r="Q159" s="125"/>
      <c r="R159" s="125"/>
      <c r="S159" s="125"/>
      <c r="T159" s="125"/>
    </row>
    <row r="160" spans="1:20">
      <c r="A160" s="125"/>
      <c r="B160" s="125"/>
      <c r="C160" s="125"/>
      <c r="D160" s="125"/>
      <c r="E160" s="125"/>
      <c r="F160" s="125"/>
      <c r="G160" s="125"/>
      <c r="H160" s="125"/>
      <c r="I160" s="125"/>
      <c r="J160" s="125"/>
      <c r="K160" s="125"/>
      <c r="L160" s="125"/>
      <c r="M160" s="125"/>
      <c r="N160" s="125"/>
      <c r="O160" s="125"/>
      <c r="P160" s="125"/>
      <c r="Q160" s="125"/>
      <c r="R160" s="125"/>
      <c r="S160" s="125"/>
      <c r="T160" s="125"/>
    </row>
    <row r="161" spans="1:20">
      <c r="A161" s="125"/>
      <c r="B161" s="125"/>
      <c r="C161" s="125"/>
      <c r="D161" s="125"/>
      <c r="E161" s="125"/>
      <c r="F161" s="125"/>
      <c r="G161" s="125"/>
      <c r="H161" s="125"/>
      <c r="I161" s="125"/>
      <c r="J161" s="125"/>
      <c r="K161" s="125"/>
      <c r="L161" s="125"/>
      <c r="M161" s="125"/>
      <c r="N161" s="125"/>
      <c r="O161" s="125"/>
      <c r="P161" s="125"/>
      <c r="Q161" s="125"/>
      <c r="R161" s="125"/>
      <c r="S161" s="125"/>
      <c r="T161" s="125"/>
    </row>
    <row r="162" spans="1:20">
      <c r="A162" s="125"/>
      <c r="B162" s="125"/>
      <c r="C162" s="125"/>
      <c r="D162" s="125"/>
      <c r="E162" s="125"/>
      <c r="F162" s="125"/>
      <c r="G162" s="125"/>
      <c r="H162" s="125"/>
      <c r="I162" s="125"/>
      <c r="J162" s="125"/>
      <c r="K162" s="125"/>
      <c r="L162" s="125"/>
      <c r="M162" s="125"/>
      <c r="N162" s="125"/>
      <c r="O162" s="125"/>
      <c r="P162" s="125"/>
      <c r="Q162" s="125"/>
      <c r="R162" s="125"/>
      <c r="S162" s="125"/>
      <c r="T162" s="125"/>
    </row>
    <row r="163" spans="1:20">
      <c r="A163" s="125"/>
      <c r="B163" s="125"/>
      <c r="C163" s="125"/>
      <c r="D163" s="125"/>
      <c r="E163" s="125"/>
      <c r="F163" s="125"/>
      <c r="G163" s="125"/>
      <c r="H163" s="125"/>
      <c r="I163" s="125"/>
      <c r="J163" s="125"/>
      <c r="K163" s="125"/>
      <c r="L163" s="125"/>
      <c r="M163" s="125"/>
      <c r="N163" s="125"/>
      <c r="O163" s="125"/>
      <c r="P163" s="125"/>
      <c r="Q163" s="125"/>
      <c r="R163" s="125"/>
      <c r="S163" s="125"/>
      <c r="T163" s="125"/>
    </row>
    <row r="164" spans="1:20">
      <c r="A164" s="125"/>
      <c r="B164" s="125"/>
      <c r="C164" s="125"/>
      <c r="D164" s="125"/>
      <c r="E164" s="125"/>
      <c r="F164" s="125"/>
      <c r="G164" s="125"/>
      <c r="H164" s="125"/>
      <c r="I164" s="125"/>
      <c r="J164" s="125"/>
      <c r="K164" s="125"/>
      <c r="L164" s="125"/>
      <c r="M164" s="125"/>
      <c r="N164" s="125"/>
      <c r="O164" s="125"/>
      <c r="P164" s="125"/>
      <c r="Q164" s="125"/>
      <c r="R164" s="125"/>
      <c r="S164" s="125"/>
      <c r="T164" s="125"/>
    </row>
    <row r="165" spans="1:20">
      <c r="A165" s="125"/>
      <c r="B165" s="125"/>
      <c r="C165" s="125"/>
      <c r="D165" s="125"/>
      <c r="E165" s="125"/>
      <c r="F165" s="125"/>
      <c r="G165" s="125"/>
      <c r="H165" s="125"/>
      <c r="I165" s="125"/>
      <c r="J165" s="125"/>
      <c r="K165" s="125"/>
      <c r="L165" s="125"/>
      <c r="M165" s="125"/>
      <c r="N165" s="125"/>
      <c r="O165" s="125"/>
      <c r="P165" s="125"/>
      <c r="Q165" s="125"/>
      <c r="R165" s="125"/>
      <c r="S165" s="125"/>
      <c r="T165" s="125"/>
    </row>
    <row r="166" spans="1:20">
      <c r="A166" s="125"/>
      <c r="B166" s="125"/>
      <c r="C166" s="125"/>
      <c r="D166" s="125"/>
      <c r="E166" s="125"/>
      <c r="F166" s="125"/>
      <c r="G166" s="125"/>
      <c r="H166" s="125"/>
      <c r="I166" s="125"/>
      <c r="J166" s="125"/>
      <c r="K166" s="125"/>
      <c r="L166" s="125"/>
      <c r="M166" s="125"/>
      <c r="N166" s="125"/>
      <c r="O166" s="125"/>
      <c r="P166" s="125"/>
      <c r="Q166" s="125"/>
      <c r="R166" s="125"/>
      <c r="S166" s="125"/>
      <c r="T166" s="125"/>
    </row>
    <row r="167" spans="1:20">
      <c r="A167" s="125"/>
      <c r="B167" s="125"/>
      <c r="C167" s="125"/>
      <c r="D167" s="125"/>
      <c r="E167" s="125"/>
      <c r="F167" s="125"/>
      <c r="G167" s="125"/>
      <c r="H167" s="125"/>
      <c r="I167" s="125"/>
      <c r="J167" s="125"/>
      <c r="K167" s="125"/>
      <c r="L167" s="125"/>
      <c r="M167" s="125"/>
      <c r="N167" s="125"/>
      <c r="O167" s="125"/>
      <c r="P167" s="125"/>
      <c r="Q167" s="125"/>
      <c r="R167" s="125"/>
      <c r="S167" s="125"/>
      <c r="T167" s="125"/>
    </row>
    <row r="168" spans="1:20">
      <c r="A168" s="125"/>
      <c r="B168" s="125"/>
      <c r="C168" s="125"/>
      <c r="D168" s="125"/>
      <c r="E168" s="125"/>
      <c r="F168" s="125"/>
      <c r="G168" s="125"/>
      <c r="H168" s="125"/>
      <c r="I168" s="125"/>
      <c r="J168" s="125"/>
      <c r="K168" s="125"/>
      <c r="L168" s="125"/>
      <c r="M168" s="125"/>
      <c r="N168" s="125"/>
      <c r="O168" s="125"/>
      <c r="P168" s="125"/>
      <c r="Q168" s="125"/>
      <c r="R168" s="125"/>
      <c r="S168" s="125"/>
      <c r="T168" s="125"/>
    </row>
    <row r="169" spans="1:20">
      <c r="A169" s="125"/>
      <c r="B169" s="125"/>
      <c r="C169" s="125"/>
      <c r="D169" s="125"/>
      <c r="E169" s="125"/>
      <c r="F169" s="125"/>
      <c r="G169" s="125"/>
      <c r="H169" s="125"/>
      <c r="I169" s="125"/>
      <c r="J169" s="125"/>
      <c r="K169" s="125"/>
      <c r="L169" s="125"/>
      <c r="M169" s="125"/>
      <c r="N169" s="125"/>
      <c r="O169" s="125"/>
      <c r="P169" s="125"/>
      <c r="Q169" s="125"/>
      <c r="R169" s="125"/>
      <c r="S169" s="125"/>
      <c r="T169" s="125"/>
    </row>
    <row r="170" spans="1:20">
      <c r="A170" s="125"/>
      <c r="B170" s="125"/>
      <c r="C170" s="125"/>
      <c r="D170" s="125"/>
      <c r="E170" s="125"/>
      <c r="F170" s="125"/>
      <c r="G170" s="125"/>
      <c r="H170" s="125"/>
      <c r="I170" s="125"/>
      <c r="J170" s="125"/>
      <c r="K170" s="125"/>
      <c r="L170" s="125"/>
      <c r="M170" s="125"/>
      <c r="N170" s="125"/>
      <c r="O170" s="125"/>
      <c r="P170" s="125"/>
      <c r="Q170" s="125"/>
      <c r="R170" s="125"/>
      <c r="S170" s="125"/>
      <c r="T170" s="125"/>
    </row>
    <row r="171" spans="1:20">
      <c r="A171" s="125"/>
      <c r="B171" s="125"/>
      <c r="C171" s="125"/>
      <c r="D171" s="125"/>
      <c r="E171" s="125"/>
      <c r="F171" s="125"/>
      <c r="G171" s="125"/>
      <c r="H171" s="125"/>
      <c r="I171" s="125"/>
      <c r="J171" s="125"/>
      <c r="K171" s="125"/>
      <c r="L171" s="125"/>
      <c r="M171" s="125"/>
      <c r="N171" s="125"/>
      <c r="O171" s="125"/>
      <c r="P171" s="125"/>
      <c r="Q171" s="125"/>
      <c r="R171" s="125"/>
      <c r="S171" s="125"/>
      <c r="T171" s="125"/>
    </row>
    <row r="172" spans="1:20">
      <c r="A172" s="125"/>
      <c r="B172" s="125"/>
      <c r="C172" s="125"/>
      <c r="D172" s="125"/>
      <c r="E172" s="125"/>
      <c r="F172" s="125"/>
      <c r="G172" s="125"/>
      <c r="H172" s="125"/>
      <c r="I172" s="125"/>
      <c r="J172" s="125"/>
      <c r="K172" s="125"/>
      <c r="L172" s="125"/>
      <c r="M172" s="125"/>
      <c r="N172" s="125"/>
      <c r="O172" s="125"/>
      <c r="P172" s="125"/>
      <c r="Q172" s="125"/>
      <c r="R172" s="125"/>
      <c r="S172" s="125"/>
      <c r="T172" s="125"/>
    </row>
    <row r="173" spans="1:20">
      <c r="A173" s="125"/>
      <c r="B173" s="125"/>
      <c r="C173" s="125"/>
      <c r="D173" s="125"/>
      <c r="E173" s="125"/>
      <c r="F173" s="125"/>
      <c r="G173" s="125"/>
      <c r="H173" s="125"/>
      <c r="I173" s="125"/>
      <c r="J173" s="125"/>
      <c r="K173" s="125"/>
      <c r="L173" s="125"/>
      <c r="M173" s="125"/>
      <c r="N173" s="125"/>
      <c r="O173" s="125"/>
      <c r="P173" s="125"/>
      <c r="Q173" s="125"/>
      <c r="R173" s="125"/>
      <c r="S173" s="125"/>
      <c r="T173" s="125"/>
    </row>
    <row r="174" spans="1:20">
      <c r="A174" s="125"/>
      <c r="B174" s="125"/>
      <c r="C174" s="125"/>
      <c r="D174" s="125"/>
      <c r="E174" s="125"/>
      <c r="F174" s="125"/>
      <c r="G174" s="125"/>
      <c r="H174" s="125"/>
      <c r="I174" s="125"/>
      <c r="J174" s="125"/>
      <c r="K174" s="125"/>
      <c r="L174" s="125"/>
      <c r="M174" s="125"/>
      <c r="N174" s="125"/>
      <c r="O174" s="125"/>
      <c r="P174" s="125"/>
      <c r="Q174" s="125"/>
      <c r="R174" s="125"/>
      <c r="S174" s="125"/>
      <c r="T174" s="125"/>
    </row>
    <row r="175" spans="1:20">
      <c r="A175" s="125"/>
      <c r="B175" s="125"/>
      <c r="C175" s="125"/>
      <c r="D175" s="125"/>
      <c r="E175" s="125"/>
      <c r="F175" s="125"/>
      <c r="G175" s="125"/>
      <c r="H175" s="125"/>
      <c r="I175" s="125"/>
      <c r="J175" s="125"/>
      <c r="K175" s="125"/>
      <c r="L175" s="125"/>
      <c r="M175" s="125"/>
      <c r="N175" s="125"/>
      <c r="O175" s="125"/>
      <c r="P175" s="125"/>
      <c r="Q175" s="125"/>
      <c r="R175" s="125"/>
      <c r="S175" s="125"/>
      <c r="T175" s="125"/>
    </row>
    <row r="176" spans="1:20">
      <c r="A176" s="125"/>
      <c r="B176" s="125"/>
      <c r="C176" s="125"/>
      <c r="D176" s="125"/>
      <c r="E176" s="125"/>
      <c r="F176" s="125"/>
      <c r="G176" s="125"/>
      <c r="H176" s="125"/>
      <c r="I176" s="125"/>
      <c r="J176" s="125"/>
      <c r="K176" s="125"/>
      <c r="L176" s="125"/>
      <c r="M176" s="125"/>
      <c r="N176" s="125"/>
      <c r="O176" s="125"/>
      <c r="P176" s="125"/>
      <c r="Q176" s="125"/>
      <c r="R176" s="125"/>
      <c r="S176" s="125"/>
      <c r="T176" s="125"/>
    </row>
    <row r="177" spans="1:20">
      <c r="A177" s="125"/>
      <c r="B177" s="125"/>
      <c r="C177" s="125"/>
      <c r="D177" s="125"/>
      <c r="E177" s="125"/>
      <c r="F177" s="125"/>
      <c r="G177" s="125"/>
      <c r="H177" s="125"/>
      <c r="I177" s="125"/>
      <c r="J177" s="125"/>
      <c r="K177" s="125"/>
      <c r="L177" s="125"/>
      <c r="M177" s="125"/>
      <c r="N177" s="125"/>
      <c r="O177" s="125"/>
      <c r="P177" s="125"/>
      <c r="Q177" s="125"/>
      <c r="R177" s="125"/>
      <c r="S177" s="125"/>
      <c r="T177" s="125"/>
    </row>
    <row r="178" spans="1:20">
      <c r="A178" s="125"/>
      <c r="B178" s="125"/>
      <c r="C178" s="125"/>
      <c r="D178" s="125"/>
      <c r="E178" s="125"/>
      <c r="F178" s="125"/>
      <c r="G178" s="125"/>
      <c r="H178" s="125"/>
      <c r="I178" s="125"/>
      <c r="J178" s="125"/>
      <c r="K178" s="125"/>
      <c r="L178" s="125"/>
      <c r="M178" s="125"/>
      <c r="N178" s="125"/>
      <c r="O178" s="125"/>
      <c r="P178" s="125"/>
      <c r="Q178" s="125"/>
      <c r="R178" s="125"/>
      <c r="S178" s="125"/>
      <c r="T178" s="125"/>
    </row>
    <row r="179" spans="1:20">
      <c r="A179" s="125"/>
      <c r="B179" s="125"/>
      <c r="C179" s="125"/>
      <c r="D179" s="125"/>
      <c r="E179" s="125"/>
      <c r="F179" s="125"/>
      <c r="G179" s="125"/>
      <c r="H179" s="125"/>
      <c r="I179" s="125"/>
      <c r="J179" s="125"/>
      <c r="K179" s="125"/>
      <c r="L179" s="125"/>
      <c r="M179" s="125"/>
      <c r="N179" s="125"/>
      <c r="O179" s="125"/>
      <c r="P179" s="125"/>
      <c r="Q179" s="125"/>
      <c r="R179" s="125"/>
      <c r="S179" s="125"/>
      <c r="T179" s="125"/>
    </row>
    <row r="180" spans="1:20">
      <c r="A180" s="125"/>
      <c r="B180" s="125"/>
      <c r="C180" s="125"/>
      <c r="D180" s="125"/>
      <c r="E180" s="125"/>
      <c r="F180" s="125"/>
      <c r="G180" s="125"/>
      <c r="H180" s="125"/>
      <c r="I180" s="125"/>
      <c r="J180" s="125"/>
      <c r="K180" s="125"/>
      <c r="L180" s="125"/>
      <c r="M180" s="125"/>
      <c r="N180" s="125"/>
      <c r="O180" s="125"/>
      <c r="P180" s="125"/>
      <c r="Q180" s="125"/>
      <c r="R180" s="125"/>
      <c r="S180" s="125"/>
      <c r="T180" s="125"/>
    </row>
    <row r="181" spans="1:20">
      <c r="A181" s="125"/>
      <c r="B181" s="125"/>
      <c r="C181" s="125"/>
      <c r="D181" s="125"/>
      <c r="E181" s="125"/>
      <c r="F181" s="125"/>
      <c r="G181" s="125"/>
      <c r="H181" s="125"/>
      <c r="I181" s="125"/>
      <c r="J181" s="125"/>
      <c r="K181" s="125"/>
      <c r="L181" s="125"/>
      <c r="M181" s="125"/>
      <c r="N181" s="125"/>
      <c r="O181" s="125"/>
      <c r="P181" s="125"/>
      <c r="Q181" s="125"/>
      <c r="R181" s="125"/>
      <c r="S181" s="125"/>
      <c r="T181" s="125"/>
    </row>
    <row r="182" spans="1:20">
      <c r="A182" s="125"/>
      <c r="B182" s="125"/>
      <c r="C182" s="125"/>
      <c r="D182" s="125"/>
      <c r="E182" s="125"/>
      <c r="F182" s="125"/>
      <c r="G182" s="125"/>
      <c r="H182" s="125"/>
      <c r="I182" s="125"/>
      <c r="J182" s="125"/>
      <c r="K182" s="125"/>
      <c r="L182" s="125"/>
      <c r="M182" s="125"/>
      <c r="N182" s="125"/>
      <c r="O182" s="125"/>
      <c r="P182" s="125"/>
      <c r="Q182" s="125"/>
      <c r="R182" s="125"/>
      <c r="S182" s="125"/>
      <c r="T182" s="125"/>
    </row>
    <row r="183" spans="1:20">
      <c r="A183" s="125"/>
      <c r="B183" s="125"/>
      <c r="C183" s="125"/>
      <c r="D183" s="125"/>
      <c r="E183" s="125"/>
      <c r="F183" s="125"/>
      <c r="G183" s="125"/>
      <c r="H183" s="125"/>
      <c r="I183" s="125"/>
      <c r="J183" s="125"/>
      <c r="K183" s="125"/>
      <c r="L183" s="125"/>
      <c r="M183" s="125"/>
      <c r="N183" s="125"/>
      <c r="O183" s="125"/>
      <c r="P183" s="125"/>
      <c r="Q183" s="125"/>
      <c r="R183" s="125"/>
      <c r="S183" s="125"/>
      <c r="T183" s="125"/>
    </row>
    <row r="184" spans="1:20">
      <c r="A184" s="125"/>
      <c r="B184" s="125"/>
      <c r="C184" s="125"/>
      <c r="D184" s="125"/>
      <c r="E184" s="125"/>
      <c r="F184" s="125"/>
      <c r="G184" s="125"/>
      <c r="H184" s="125"/>
      <c r="I184" s="125"/>
      <c r="J184" s="125"/>
      <c r="K184" s="125"/>
      <c r="L184" s="125"/>
      <c r="M184" s="125"/>
      <c r="N184" s="125"/>
      <c r="O184" s="125"/>
      <c r="P184" s="125"/>
      <c r="Q184" s="125"/>
      <c r="R184" s="125"/>
      <c r="S184" s="125"/>
      <c r="T184" s="125"/>
    </row>
    <row r="185" spans="1:20">
      <c r="A185" s="125"/>
      <c r="B185" s="125"/>
      <c r="C185" s="125"/>
      <c r="D185" s="125"/>
      <c r="E185" s="125"/>
      <c r="F185" s="125"/>
      <c r="G185" s="125"/>
      <c r="H185" s="125"/>
      <c r="I185" s="125"/>
      <c r="J185" s="125"/>
      <c r="K185" s="125"/>
      <c r="L185" s="125"/>
      <c r="M185" s="125"/>
      <c r="N185" s="125"/>
      <c r="O185" s="125"/>
      <c r="P185" s="125"/>
      <c r="Q185" s="125"/>
      <c r="R185" s="125"/>
      <c r="S185" s="125"/>
      <c r="T185" s="125"/>
    </row>
    <row r="186" spans="1:20">
      <c r="A186" s="125"/>
      <c r="B186" s="125"/>
      <c r="C186" s="125"/>
      <c r="D186" s="125"/>
      <c r="E186" s="125"/>
      <c r="F186" s="125"/>
      <c r="G186" s="125"/>
      <c r="H186" s="125"/>
      <c r="I186" s="125"/>
      <c r="J186" s="125"/>
      <c r="K186" s="125"/>
      <c r="L186" s="125"/>
      <c r="M186" s="125"/>
      <c r="N186" s="125"/>
      <c r="O186" s="125"/>
      <c r="P186" s="125"/>
      <c r="Q186" s="125"/>
      <c r="R186" s="125"/>
      <c r="S186" s="125"/>
      <c r="T186" s="125"/>
    </row>
    <row r="187" spans="1:20">
      <c r="A187" s="125"/>
      <c r="B187" s="125"/>
      <c r="C187" s="125"/>
      <c r="D187" s="125"/>
      <c r="E187" s="125"/>
      <c r="F187" s="125"/>
      <c r="G187" s="125"/>
      <c r="H187" s="125"/>
      <c r="I187" s="125"/>
      <c r="J187" s="125"/>
      <c r="K187" s="125"/>
      <c r="L187" s="125"/>
      <c r="M187" s="125"/>
      <c r="N187" s="125"/>
      <c r="O187" s="125"/>
      <c r="P187" s="125"/>
      <c r="Q187" s="125"/>
      <c r="R187" s="125"/>
      <c r="S187" s="125"/>
      <c r="T187" s="125"/>
    </row>
    <row r="188" spans="1:20">
      <c r="A188" s="125"/>
      <c r="B188" s="125"/>
      <c r="C188" s="125"/>
      <c r="D188" s="125"/>
      <c r="E188" s="125"/>
      <c r="F188" s="125"/>
      <c r="G188" s="125"/>
      <c r="H188" s="125"/>
      <c r="I188" s="125"/>
      <c r="J188" s="125"/>
      <c r="K188" s="125"/>
      <c r="L188" s="125"/>
      <c r="M188" s="125"/>
      <c r="N188" s="125"/>
      <c r="O188" s="125"/>
      <c r="P188" s="125"/>
      <c r="Q188" s="125"/>
      <c r="R188" s="125"/>
      <c r="S188" s="125"/>
      <c r="T188" s="125"/>
    </row>
    <row r="189" spans="1:20">
      <c r="A189" s="125"/>
      <c r="B189" s="125"/>
      <c r="C189" s="125"/>
      <c r="D189" s="125"/>
      <c r="E189" s="125"/>
      <c r="F189" s="125"/>
      <c r="G189" s="125"/>
      <c r="H189" s="125"/>
      <c r="I189" s="125"/>
      <c r="J189" s="125"/>
      <c r="K189" s="125"/>
      <c r="L189" s="125"/>
      <c r="M189" s="125"/>
      <c r="N189" s="125"/>
      <c r="O189" s="125"/>
      <c r="P189" s="125"/>
      <c r="Q189" s="125"/>
      <c r="R189" s="125"/>
      <c r="S189" s="125"/>
      <c r="T189" s="125"/>
    </row>
    <row r="190" spans="1:20">
      <c r="A190" s="125"/>
      <c r="B190" s="125"/>
      <c r="C190" s="125"/>
      <c r="D190" s="125"/>
      <c r="E190" s="125"/>
      <c r="F190" s="125"/>
      <c r="G190" s="125"/>
      <c r="H190" s="125"/>
      <c r="I190" s="125"/>
      <c r="J190" s="125"/>
      <c r="K190" s="125"/>
      <c r="L190" s="125"/>
      <c r="M190" s="125"/>
      <c r="N190" s="125"/>
      <c r="O190" s="125"/>
      <c r="P190" s="125"/>
      <c r="Q190" s="125"/>
      <c r="R190" s="125"/>
      <c r="S190" s="125"/>
      <c r="T190" s="125"/>
    </row>
    <row r="191" spans="1:20">
      <c r="A191" s="125"/>
      <c r="B191" s="125"/>
      <c r="C191" s="125"/>
      <c r="D191" s="125"/>
      <c r="E191" s="125"/>
      <c r="F191" s="125"/>
      <c r="G191" s="125"/>
      <c r="H191" s="125"/>
      <c r="I191" s="125"/>
      <c r="J191" s="125"/>
      <c r="K191" s="125"/>
      <c r="L191" s="125"/>
      <c r="M191" s="125"/>
      <c r="N191" s="125"/>
      <c r="O191" s="125"/>
      <c r="P191" s="125"/>
      <c r="Q191" s="125"/>
      <c r="R191" s="125"/>
      <c r="S191" s="125"/>
      <c r="T191" s="125"/>
    </row>
    <row r="192" spans="1:20">
      <c r="A192" s="125"/>
      <c r="B192" s="125"/>
      <c r="C192" s="125"/>
      <c r="D192" s="125"/>
      <c r="E192" s="125"/>
      <c r="F192" s="125"/>
      <c r="G192" s="125"/>
      <c r="H192" s="125"/>
      <c r="I192" s="125"/>
      <c r="J192" s="125"/>
      <c r="K192" s="125"/>
      <c r="L192" s="125"/>
      <c r="M192" s="125"/>
      <c r="N192" s="125"/>
      <c r="O192" s="125"/>
      <c r="P192" s="125"/>
      <c r="Q192" s="125"/>
      <c r="R192" s="125"/>
      <c r="S192" s="125"/>
      <c r="T192" s="125"/>
    </row>
    <row r="193" spans="1:20">
      <c r="A193" s="125"/>
      <c r="B193" s="125"/>
      <c r="C193" s="125"/>
      <c r="D193" s="125"/>
      <c r="E193" s="125"/>
      <c r="F193" s="125"/>
      <c r="G193" s="125"/>
      <c r="H193" s="125"/>
      <c r="I193" s="125"/>
      <c r="J193" s="125"/>
      <c r="K193" s="125"/>
      <c r="L193" s="125"/>
      <c r="M193" s="125"/>
      <c r="N193" s="125"/>
      <c r="O193" s="125"/>
      <c r="P193" s="125"/>
      <c r="Q193" s="125"/>
      <c r="R193" s="125"/>
      <c r="S193" s="125"/>
      <c r="T193" s="125"/>
    </row>
    <row r="194" spans="1:20">
      <c r="A194" s="125"/>
      <c r="B194" s="125"/>
      <c r="C194" s="125"/>
      <c r="D194" s="125"/>
      <c r="E194" s="125"/>
      <c r="F194" s="125"/>
      <c r="G194" s="125"/>
      <c r="H194" s="125"/>
      <c r="I194" s="125"/>
      <c r="J194" s="125"/>
      <c r="K194" s="125"/>
      <c r="L194" s="125"/>
      <c r="M194" s="125"/>
      <c r="N194" s="125"/>
      <c r="O194" s="125"/>
      <c r="P194" s="125"/>
      <c r="Q194" s="125"/>
      <c r="R194" s="125"/>
      <c r="S194" s="125"/>
      <c r="T194" s="125"/>
    </row>
    <row r="195" spans="1:20">
      <c r="A195" s="125"/>
      <c r="B195" s="125"/>
      <c r="C195" s="125"/>
      <c r="D195" s="125"/>
      <c r="E195" s="125"/>
      <c r="F195" s="125"/>
      <c r="G195" s="125"/>
      <c r="H195" s="125"/>
      <c r="I195" s="125"/>
      <c r="J195" s="125"/>
      <c r="K195" s="125"/>
      <c r="L195" s="125"/>
      <c r="M195" s="125"/>
      <c r="N195" s="125"/>
      <c r="O195" s="125"/>
      <c r="P195" s="125"/>
      <c r="Q195" s="125"/>
      <c r="R195" s="125"/>
      <c r="S195" s="125"/>
      <c r="T195" s="125"/>
    </row>
    <row r="196" spans="1:20">
      <c r="A196" s="125"/>
      <c r="B196" s="125"/>
      <c r="C196" s="125"/>
      <c r="D196" s="125"/>
      <c r="E196" s="125"/>
      <c r="F196" s="125"/>
      <c r="G196" s="125"/>
      <c r="H196" s="125"/>
      <c r="I196" s="125"/>
      <c r="J196" s="125"/>
      <c r="K196" s="125"/>
      <c r="L196" s="125"/>
      <c r="M196" s="125"/>
      <c r="N196" s="125"/>
      <c r="O196" s="125"/>
      <c r="P196" s="125"/>
      <c r="Q196" s="125"/>
      <c r="R196" s="125"/>
      <c r="S196" s="125"/>
      <c r="T196" s="125"/>
    </row>
    <row r="197" spans="1:20">
      <c r="A197" s="125"/>
      <c r="B197" s="125"/>
      <c r="C197" s="125"/>
      <c r="D197" s="125"/>
      <c r="E197" s="125"/>
      <c r="F197" s="125"/>
      <c r="G197" s="125"/>
      <c r="H197" s="125"/>
      <c r="I197" s="125"/>
      <c r="J197" s="125"/>
      <c r="K197" s="125"/>
      <c r="L197" s="125"/>
      <c r="M197" s="125"/>
      <c r="N197" s="125"/>
      <c r="O197" s="125"/>
      <c r="P197" s="125"/>
      <c r="Q197" s="125"/>
      <c r="R197" s="125"/>
      <c r="S197" s="125"/>
      <c r="T197" s="125"/>
    </row>
    <row r="198" spans="1:20">
      <c r="A198" s="125"/>
      <c r="B198" s="125"/>
      <c r="C198" s="125"/>
      <c r="D198" s="125"/>
      <c r="E198" s="125"/>
      <c r="F198" s="125"/>
      <c r="G198" s="125"/>
      <c r="H198" s="125"/>
      <c r="I198" s="125"/>
      <c r="J198" s="125"/>
      <c r="K198" s="125"/>
      <c r="L198" s="125"/>
      <c r="M198" s="125"/>
      <c r="N198" s="125"/>
      <c r="O198" s="125"/>
      <c r="P198" s="125"/>
      <c r="Q198" s="125"/>
      <c r="R198" s="125"/>
      <c r="S198" s="125"/>
      <c r="T198" s="125"/>
    </row>
    <row r="199" spans="1:20">
      <c r="A199" s="125"/>
      <c r="B199" s="125"/>
      <c r="C199" s="125"/>
      <c r="D199" s="125"/>
      <c r="E199" s="125"/>
      <c r="F199" s="125"/>
      <c r="G199" s="125"/>
      <c r="H199" s="125"/>
      <c r="I199" s="125"/>
      <c r="J199" s="125"/>
      <c r="K199" s="125"/>
      <c r="L199" s="125"/>
      <c r="M199" s="125"/>
      <c r="N199" s="125"/>
      <c r="O199" s="125"/>
      <c r="P199" s="125"/>
      <c r="Q199" s="125"/>
      <c r="R199" s="125"/>
      <c r="S199" s="125"/>
      <c r="T199" s="125"/>
    </row>
    <row r="200" spans="1:20">
      <c r="A200" s="125"/>
      <c r="B200" s="125"/>
      <c r="C200" s="125"/>
      <c r="D200" s="125"/>
      <c r="E200" s="125"/>
      <c r="F200" s="125"/>
      <c r="G200" s="125"/>
      <c r="H200" s="125"/>
      <c r="I200" s="125"/>
      <c r="J200" s="125"/>
      <c r="K200" s="125"/>
      <c r="L200" s="125"/>
      <c r="M200" s="125"/>
      <c r="N200" s="125"/>
      <c r="O200" s="125"/>
      <c r="P200" s="125"/>
      <c r="Q200" s="125"/>
      <c r="R200" s="125"/>
      <c r="S200" s="125"/>
      <c r="T200" s="125"/>
    </row>
    <row r="201" spans="1:20">
      <c r="A201" s="125"/>
      <c r="B201" s="125"/>
      <c r="C201" s="125"/>
      <c r="D201" s="125"/>
      <c r="E201" s="125"/>
      <c r="F201" s="125"/>
      <c r="G201" s="125"/>
      <c r="H201" s="125"/>
      <c r="I201" s="125"/>
      <c r="J201" s="125"/>
      <c r="K201" s="125"/>
      <c r="L201" s="125"/>
      <c r="M201" s="125"/>
      <c r="N201" s="125"/>
      <c r="O201" s="125"/>
      <c r="P201" s="125"/>
      <c r="Q201" s="125"/>
      <c r="R201" s="125"/>
      <c r="S201" s="125"/>
      <c r="T201" s="125"/>
    </row>
    <row r="202" spans="1:20">
      <c r="A202" s="125"/>
      <c r="B202" s="125"/>
      <c r="C202" s="125"/>
      <c r="D202" s="125"/>
      <c r="E202" s="125"/>
      <c r="F202" s="125"/>
      <c r="G202" s="125"/>
      <c r="H202" s="125"/>
      <c r="I202" s="125"/>
      <c r="J202" s="125"/>
      <c r="K202" s="125"/>
      <c r="L202" s="125"/>
      <c r="M202" s="125"/>
      <c r="N202" s="125"/>
      <c r="O202" s="125"/>
      <c r="P202" s="125"/>
      <c r="Q202" s="125"/>
      <c r="R202" s="125"/>
      <c r="S202" s="125"/>
      <c r="T202" s="125"/>
    </row>
    <row r="203" spans="1:20">
      <c r="A203" s="125"/>
      <c r="B203" s="125"/>
      <c r="C203" s="125"/>
      <c r="D203" s="125"/>
      <c r="E203" s="125"/>
      <c r="F203" s="125"/>
      <c r="G203" s="125"/>
      <c r="H203" s="125"/>
      <c r="I203" s="125"/>
      <c r="J203" s="125"/>
      <c r="K203" s="125"/>
      <c r="L203" s="125"/>
      <c r="M203" s="125"/>
      <c r="N203" s="125"/>
      <c r="O203" s="125"/>
      <c r="P203" s="125"/>
      <c r="Q203" s="125"/>
      <c r="R203" s="125"/>
      <c r="S203" s="125"/>
      <c r="T203" s="125"/>
    </row>
    <row r="204" spans="1:20">
      <c r="A204" s="125"/>
      <c r="B204" s="125"/>
      <c r="C204" s="125"/>
      <c r="D204" s="125"/>
      <c r="E204" s="125"/>
      <c r="F204" s="125"/>
      <c r="G204" s="125"/>
      <c r="H204" s="125"/>
      <c r="I204" s="125"/>
      <c r="J204" s="125"/>
      <c r="K204" s="125"/>
      <c r="L204" s="125"/>
      <c r="M204" s="125"/>
      <c r="N204" s="125"/>
      <c r="O204" s="125"/>
      <c r="P204" s="125"/>
      <c r="Q204" s="125"/>
      <c r="R204" s="125"/>
      <c r="S204" s="125"/>
      <c r="T204" s="125"/>
    </row>
    <row r="205" spans="1:20">
      <c r="A205" s="125"/>
      <c r="B205" s="125"/>
      <c r="C205" s="125"/>
      <c r="D205" s="125"/>
      <c r="E205" s="125"/>
      <c r="F205" s="125"/>
      <c r="G205" s="125"/>
      <c r="H205" s="125"/>
      <c r="I205" s="125"/>
      <c r="J205" s="125"/>
      <c r="K205" s="125"/>
      <c r="L205" s="125"/>
      <c r="M205" s="125"/>
      <c r="N205" s="125"/>
      <c r="O205" s="125"/>
      <c r="P205" s="125"/>
      <c r="Q205" s="125"/>
      <c r="R205" s="125"/>
      <c r="S205" s="125"/>
      <c r="T205" s="125"/>
    </row>
    <row r="206" spans="1:20">
      <c r="A206" s="125"/>
      <c r="B206" s="125"/>
      <c r="C206" s="125"/>
      <c r="D206" s="125"/>
      <c r="E206" s="125"/>
      <c r="F206" s="125"/>
      <c r="G206" s="125"/>
      <c r="H206" s="125"/>
      <c r="I206" s="125"/>
      <c r="J206" s="125"/>
      <c r="K206" s="125"/>
      <c r="L206" s="125"/>
      <c r="M206" s="125"/>
      <c r="N206" s="125"/>
      <c r="O206" s="125"/>
      <c r="P206" s="125"/>
      <c r="Q206" s="125"/>
      <c r="R206" s="125"/>
      <c r="S206" s="125"/>
      <c r="T206" s="125"/>
    </row>
    <row r="207" spans="1:20">
      <c r="A207" s="125"/>
      <c r="B207" s="125"/>
      <c r="C207" s="125"/>
      <c r="D207" s="125"/>
      <c r="E207" s="125"/>
      <c r="F207" s="125"/>
      <c r="G207" s="125"/>
      <c r="H207" s="125"/>
      <c r="I207" s="125"/>
      <c r="J207" s="125"/>
      <c r="K207" s="125"/>
      <c r="L207" s="125"/>
      <c r="M207" s="125"/>
      <c r="N207" s="125"/>
      <c r="O207" s="125"/>
      <c r="P207" s="125"/>
      <c r="Q207" s="125"/>
      <c r="R207" s="125"/>
      <c r="S207" s="125"/>
      <c r="T207" s="125"/>
    </row>
    <row r="208" spans="1:20">
      <c r="A208" s="125"/>
      <c r="B208" s="125"/>
      <c r="C208" s="125"/>
      <c r="D208" s="125"/>
      <c r="E208" s="125"/>
      <c r="F208" s="125"/>
      <c r="G208" s="125"/>
      <c r="H208" s="125"/>
      <c r="I208" s="125"/>
      <c r="J208" s="125"/>
      <c r="K208" s="125"/>
      <c r="L208" s="125"/>
      <c r="M208" s="125"/>
      <c r="N208" s="125"/>
      <c r="O208" s="125"/>
      <c r="P208" s="125"/>
      <c r="Q208" s="125"/>
      <c r="R208" s="125"/>
      <c r="S208" s="125"/>
      <c r="T208" s="125"/>
    </row>
    <row r="209" spans="1:20">
      <c r="A209" s="125"/>
      <c r="B209" s="125"/>
      <c r="C209" s="125"/>
      <c r="D209" s="125"/>
      <c r="E209" s="125"/>
      <c r="F209" s="125"/>
      <c r="G209" s="125"/>
      <c r="H209" s="125"/>
      <c r="I209" s="125"/>
      <c r="J209" s="125"/>
      <c r="K209" s="125"/>
      <c r="L209" s="125"/>
      <c r="M209" s="125"/>
      <c r="N209" s="125"/>
      <c r="O209" s="125"/>
      <c r="P209" s="125"/>
      <c r="Q209" s="125"/>
      <c r="R209" s="125"/>
      <c r="S209" s="125"/>
      <c r="T209" s="125"/>
    </row>
    <row r="210" spans="1:20">
      <c r="A210" s="125"/>
      <c r="B210" s="125"/>
      <c r="C210" s="125"/>
      <c r="D210" s="125"/>
      <c r="E210" s="125"/>
      <c r="F210" s="125"/>
      <c r="G210" s="125"/>
      <c r="H210" s="125"/>
      <c r="I210" s="125"/>
      <c r="J210" s="125"/>
      <c r="K210" s="125"/>
      <c r="L210" s="125"/>
      <c r="M210" s="125"/>
      <c r="N210" s="125"/>
      <c r="O210" s="125"/>
      <c r="P210" s="125"/>
      <c r="Q210" s="125"/>
      <c r="R210" s="125"/>
      <c r="S210" s="125"/>
      <c r="T210" s="125"/>
    </row>
    <row r="211" spans="1:20">
      <c r="A211" s="125"/>
      <c r="B211" s="125"/>
      <c r="C211" s="125"/>
      <c r="D211" s="125"/>
      <c r="E211" s="125"/>
      <c r="F211" s="125"/>
      <c r="G211" s="125"/>
      <c r="H211" s="125"/>
      <c r="I211" s="125"/>
      <c r="J211" s="125"/>
      <c r="K211" s="125"/>
      <c r="L211" s="125"/>
      <c r="M211" s="125"/>
      <c r="N211" s="125"/>
      <c r="O211" s="125"/>
      <c r="P211" s="125"/>
      <c r="Q211" s="125"/>
      <c r="R211" s="125"/>
      <c r="S211" s="125"/>
      <c r="T211" s="125"/>
    </row>
    <row r="212" spans="1:20">
      <c r="A212" s="125"/>
      <c r="B212" s="125"/>
      <c r="C212" s="125"/>
      <c r="D212" s="125"/>
      <c r="E212" s="125"/>
      <c r="F212" s="125"/>
      <c r="G212" s="125"/>
      <c r="H212" s="125"/>
      <c r="I212" s="125"/>
      <c r="J212" s="125"/>
      <c r="K212" s="125"/>
      <c r="L212" s="125"/>
      <c r="M212" s="125"/>
      <c r="N212" s="125"/>
      <c r="O212" s="125"/>
      <c r="P212" s="125"/>
      <c r="Q212" s="125"/>
      <c r="R212" s="125"/>
      <c r="S212" s="125"/>
      <c r="T212" s="125"/>
    </row>
    <row r="213" spans="1:20">
      <c r="A213" s="125"/>
      <c r="B213" s="125"/>
      <c r="C213" s="125"/>
      <c r="D213" s="125"/>
      <c r="E213" s="125"/>
      <c r="F213" s="125"/>
      <c r="G213" s="125"/>
      <c r="H213" s="125"/>
      <c r="I213" s="125"/>
      <c r="J213" s="125"/>
      <c r="K213" s="125"/>
      <c r="L213" s="125"/>
      <c r="M213" s="125"/>
      <c r="N213" s="125"/>
      <c r="O213" s="125"/>
      <c r="P213" s="125"/>
      <c r="Q213" s="125"/>
      <c r="R213" s="125"/>
      <c r="S213" s="125"/>
      <c r="T213" s="125"/>
    </row>
    <row r="214" spans="1:20">
      <c r="A214" s="125"/>
      <c r="B214" s="125"/>
      <c r="C214" s="125"/>
      <c r="D214" s="125"/>
      <c r="E214" s="125"/>
      <c r="F214" s="125"/>
      <c r="G214" s="125"/>
      <c r="H214" s="125"/>
      <c r="I214" s="125"/>
      <c r="J214" s="125"/>
      <c r="K214" s="125"/>
      <c r="L214" s="125"/>
      <c r="M214" s="125"/>
      <c r="N214" s="125"/>
      <c r="O214" s="125"/>
      <c r="P214" s="125"/>
      <c r="Q214" s="125"/>
      <c r="R214" s="125"/>
      <c r="S214" s="125"/>
      <c r="T214" s="125"/>
    </row>
    <row r="215" spans="1:20">
      <c r="A215" s="125"/>
      <c r="B215" s="125"/>
      <c r="C215" s="125"/>
      <c r="D215" s="125"/>
      <c r="E215" s="125"/>
      <c r="F215" s="125"/>
      <c r="G215" s="125"/>
      <c r="H215" s="125"/>
      <c r="I215" s="125"/>
      <c r="J215" s="125"/>
      <c r="K215" s="125"/>
      <c r="L215" s="125"/>
      <c r="M215" s="125"/>
      <c r="N215" s="125"/>
      <c r="O215" s="125"/>
      <c r="P215" s="125"/>
      <c r="Q215" s="125"/>
      <c r="R215" s="125"/>
      <c r="S215" s="125"/>
      <c r="T215" s="125"/>
    </row>
    <row r="216" spans="1:20">
      <c r="A216" s="125"/>
      <c r="B216" s="125"/>
      <c r="C216" s="125"/>
      <c r="D216" s="125"/>
      <c r="E216" s="125"/>
      <c r="F216" s="125"/>
      <c r="G216" s="125"/>
      <c r="H216" s="125"/>
      <c r="I216" s="125"/>
      <c r="J216" s="125"/>
      <c r="K216" s="125"/>
      <c r="L216" s="125"/>
      <c r="M216" s="125"/>
      <c r="N216" s="125"/>
      <c r="O216" s="125"/>
      <c r="P216" s="125"/>
      <c r="Q216" s="125"/>
      <c r="R216" s="125"/>
      <c r="S216" s="125"/>
      <c r="T216" s="125"/>
    </row>
    <row r="217" spans="1:20">
      <c r="A217" s="125"/>
      <c r="B217" s="125"/>
      <c r="C217" s="125"/>
      <c r="D217" s="125"/>
      <c r="E217" s="125"/>
      <c r="F217" s="125"/>
      <c r="G217" s="125"/>
      <c r="H217" s="125"/>
      <c r="I217" s="125"/>
      <c r="J217" s="125"/>
      <c r="K217" s="125"/>
      <c r="L217" s="125"/>
      <c r="M217" s="125"/>
      <c r="N217" s="125"/>
      <c r="O217" s="125"/>
      <c r="P217" s="125"/>
      <c r="Q217" s="125"/>
      <c r="R217" s="125"/>
      <c r="S217" s="125"/>
      <c r="T217" s="125"/>
    </row>
    <row r="218" spans="1:20">
      <c r="A218" s="125"/>
      <c r="B218" s="125"/>
      <c r="C218" s="125"/>
      <c r="D218" s="125"/>
      <c r="E218" s="125"/>
      <c r="F218" s="125"/>
      <c r="G218" s="125"/>
      <c r="H218" s="125"/>
      <c r="I218" s="125"/>
      <c r="J218" s="125"/>
      <c r="K218" s="125"/>
      <c r="L218" s="125"/>
      <c r="M218" s="125"/>
      <c r="N218" s="125"/>
      <c r="O218" s="125"/>
      <c r="P218" s="125"/>
      <c r="Q218" s="125"/>
      <c r="R218" s="125"/>
      <c r="S218" s="125"/>
      <c r="T218" s="125"/>
    </row>
    <row r="219" spans="1:20">
      <c r="A219" s="125"/>
      <c r="B219" s="125"/>
      <c r="C219" s="125"/>
      <c r="D219" s="125"/>
      <c r="E219" s="125"/>
      <c r="F219" s="125"/>
      <c r="G219" s="125"/>
      <c r="H219" s="125"/>
      <c r="I219" s="125"/>
      <c r="J219" s="125"/>
      <c r="K219" s="125"/>
      <c r="L219" s="125"/>
      <c r="M219" s="125"/>
      <c r="N219" s="125"/>
      <c r="O219" s="125"/>
      <c r="P219" s="125"/>
      <c r="Q219" s="125"/>
      <c r="R219" s="125"/>
      <c r="S219" s="125"/>
      <c r="T219" s="125"/>
    </row>
    <row r="220" spans="1:20">
      <c r="A220" s="125"/>
      <c r="B220" s="125"/>
      <c r="C220" s="125"/>
      <c r="D220" s="125"/>
      <c r="E220" s="125"/>
      <c r="F220" s="125"/>
      <c r="G220" s="125"/>
      <c r="H220" s="125"/>
      <c r="I220" s="125"/>
      <c r="J220" s="125"/>
      <c r="K220" s="125"/>
      <c r="L220" s="125"/>
      <c r="M220" s="125"/>
      <c r="N220" s="125"/>
      <c r="O220" s="125"/>
      <c r="P220" s="125"/>
      <c r="Q220" s="125"/>
      <c r="R220" s="125"/>
      <c r="S220" s="125"/>
      <c r="T220" s="125"/>
    </row>
    <row r="221" spans="1:20">
      <c r="A221" s="125"/>
      <c r="B221" s="125"/>
      <c r="C221" s="125"/>
      <c r="D221" s="125"/>
      <c r="E221" s="125"/>
      <c r="F221" s="125"/>
      <c r="G221" s="125"/>
      <c r="H221" s="125"/>
      <c r="I221" s="125"/>
      <c r="J221" s="125"/>
      <c r="K221" s="125"/>
      <c r="L221" s="125"/>
      <c r="M221" s="125"/>
      <c r="N221" s="125"/>
      <c r="O221" s="125"/>
      <c r="P221" s="125"/>
      <c r="Q221" s="125"/>
      <c r="R221" s="125"/>
      <c r="S221" s="125"/>
      <c r="T221" s="125"/>
    </row>
    <row r="222" spans="1:20">
      <c r="A222" s="125"/>
      <c r="B222" s="125"/>
      <c r="C222" s="125"/>
      <c r="D222" s="125"/>
      <c r="E222" s="125"/>
      <c r="F222" s="125"/>
      <c r="G222" s="125"/>
      <c r="H222" s="125"/>
      <c r="I222" s="125"/>
      <c r="J222" s="125"/>
      <c r="K222" s="125"/>
      <c r="L222" s="125"/>
      <c r="M222" s="125"/>
      <c r="N222" s="125"/>
      <c r="O222" s="125"/>
      <c r="P222" s="125"/>
      <c r="Q222" s="125"/>
      <c r="R222" s="125"/>
      <c r="S222" s="125"/>
      <c r="T222" s="125"/>
    </row>
    <row r="223" spans="1:20">
      <c r="A223" s="125"/>
      <c r="B223" s="125"/>
      <c r="C223" s="125"/>
      <c r="D223" s="125"/>
      <c r="E223" s="125"/>
      <c r="F223" s="125"/>
      <c r="G223" s="125"/>
      <c r="H223" s="125"/>
      <c r="I223" s="125"/>
      <c r="J223" s="125"/>
      <c r="K223" s="125"/>
      <c r="L223" s="125"/>
      <c r="M223" s="125"/>
      <c r="N223" s="125"/>
      <c r="O223" s="125"/>
      <c r="P223" s="125"/>
      <c r="Q223" s="125"/>
      <c r="R223" s="125"/>
      <c r="S223" s="125"/>
      <c r="T223" s="125"/>
    </row>
    <row r="224" spans="1:20">
      <c r="A224" s="125"/>
      <c r="B224" s="125"/>
      <c r="C224" s="125"/>
      <c r="D224" s="125"/>
      <c r="E224" s="125"/>
      <c r="F224" s="125"/>
      <c r="G224" s="125"/>
      <c r="H224" s="125"/>
      <c r="I224" s="125"/>
      <c r="J224" s="125"/>
      <c r="K224" s="125"/>
      <c r="L224" s="125"/>
      <c r="M224" s="125"/>
      <c r="N224" s="125"/>
      <c r="O224" s="125"/>
      <c r="P224" s="125"/>
      <c r="Q224" s="125"/>
      <c r="R224" s="125"/>
      <c r="S224" s="125"/>
      <c r="T224" s="125"/>
    </row>
    <row r="225" spans="1:20">
      <c r="A225" s="125"/>
      <c r="B225" s="125"/>
      <c r="C225" s="125"/>
      <c r="D225" s="125"/>
      <c r="E225" s="125"/>
      <c r="F225" s="125"/>
      <c r="G225" s="125"/>
      <c r="H225" s="125"/>
      <c r="I225" s="125"/>
      <c r="J225" s="125"/>
      <c r="K225" s="125"/>
      <c r="L225" s="125"/>
      <c r="M225" s="125"/>
      <c r="N225" s="125"/>
      <c r="O225" s="125"/>
      <c r="P225" s="125"/>
      <c r="Q225" s="125"/>
      <c r="R225" s="125"/>
      <c r="S225" s="125"/>
      <c r="T225" s="125"/>
    </row>
    <row r="226" spans="1:20">
      <c r="A226" s="125"/>
      <c r="B226" s="125"/>
      <c r="C226" s="125"/>
      <c r="D226" s="125"/>
      <c r="E226" s="125"/>
      <c r="F226" s="125"/>
      <c r="G226" s="125"/>
      <c r="H226" s="125"/>
      <c r="I226" s="125"/>
      <c r="J226" s="125"/>
      <c r="K226" s="125"/>
      <c r="L226" s="125"/>
      <c r="M226" s="125"/>
      <c r="N226" s="125"/>
      <c r="O226" s="125"/>
      <c r="P226" s="125"/>
      <c r="Q226" s="125"/>
      <c r="R226" s="125"/>
      <c r="S226" s="125"/>
      <c r="T226" s="125"/>
    </row>
    <row r="227" spans="1:20">
      <c r="A227" s="125"/>
      <c r="B227" s="125"/>
      <c r="C227" s="125"/>
      <c r="D227" s="125"/>
      <c r="E227" s="125"/>
      <c r="F227" s="125"/>
      <c r="G227" s="125"/>
      <c r="H227" s="125"/>
      <c r="I227" s="125"/>
      <c r="J227" s="125"/>
      <c r="K227" s="125"/>
      <c r="L227" s="125"/>
      <c r="M227" s="125"/>
      <c r="N227" s="125"/>
      <c r="O227" s="125"/>
      <c r="P227" s="125"/>
      <c r="Q227" s="125"/>
      <c r="R227" s="125"/>
      <c r="S227" s="125"/>
      <c r="T227" s="125"/>
    </row>
    <row r="228" spans="1:20">
      <c r="A228" s="125"/>
      <c r="B228" s="125"/>
      <c r="C228" s="125"/>
      <c r="D228" s="125"/>
      <c r="E228" s="125"/>
      <c r="F228" s="125"/>
      <c r="G228" s="125"/>
      <c r="H228" s="125"/>
      <c r="I228" s="125"/>
      <c r="J228" s="125"/>
      <c r="K228" s="125"/>
      <c r="L228" s="125"/>
      <c r="M228" s="125"/>
      <c r="N228" s="125"/>
      <c r="O228" s="125"/>
      <c r="P228" s="125"/>
      <c r="Q228" s="125"/>
      <c r="R228" s="125"/>
      <c r="S228" s="125"/>
      <c r="T228" s="125"/>
    </row>
    <row r="229" spans="1:20">
      <c r="A229" s="125"/>
      <c r="B229" s="125"/>
      <c r="C229" s="125"/>
      <c r="D229" s="125"/>
      <c r="E229" s="125"/>
      <c r="F229" s="125"/>
      <c r="G229" s="125"/>
      <c r="H229" s="125"/>
      <c r="I229" s="125"/>
      <c r="J229" s="125"/>
      <c r="K229" s="125"/>
      <c r="L229" s="125"/>
      <c r="M229" s="125"/>
      <c r="N229" s="125"/>
      <c r="O229" s="125"/>
      <c r="P229" s="125"/>
      <c r="Q229" s="125"/>
      <c r="R229" s="125"/>
      <c r="S229" s="125"/>
      <c r="T229" s="125"/>
    </row>
    <row r="230" spans="1:20">
      <c r="A230" s="125"/>
      <c r="B230" s="125"/>
      <c r="C230" s="125"/>
      <c r="D230" s="125"/>
      <c r="E230" s="125"/>
      <c r="F230" s="125"/>
      <c r="G230" s="125"/>
      <c r="H230" s="125"/>
      <c r="I230" s="125"/>
      <c r="J230" s="125"/>
      <c r="K230" s="125"/>
      <c r="L230" s="125"/>
      <c r="M230" s="125"/>
      <c r="N230" s="125"/>
      <c r="O230" s="125"/>
      <c r="P230" s="125"/>
      <c r="Q230" s="125"/>
      <c r="R230" s="125"/>
      <c r="S230" s="125"/>
      <c r="T230" s="125"/>
    </row>
    <row r="231" spans="1:20">
      <c r="A231" s="125"/>
      <c r="B231" s="125"/>
      <c r="C231" s="125"/>
      <c r="D231" s="125"/>
      <c r="E231" s="125"/>
      <c r="F231" s="125"/>
      <c r="G231" s="125"/>
      <c r="H231" s="125"/>
      <c r="I231" s="125"/>
      <c r="J231" s="125"/>
      <c r="K231" s="125"/>
      <c r="L231" s="125"/>
      <c r="M231" s="125"/>
      <c r="N231" s="125"/>
      <c r="O231" s="125"/>
      <c r="P231" s="125"/>
      <c r="Q231" s="125"/>
      <c r="R231" s="125"/>
      <c r="S231" s="125"/>
      <c r="T231" s="125"/>
    </row>
    <row r="232" spans="1:20">
      <c r="A232" s="125"/>
      <c r="B232" s="125"/>
      <c r="C232" s="125"/>
      <c r="D232" s="125"/>
      <c r="E232" s="125"/>
      <c r="F232" s="125"/>
      <c r="G232" s="125"/>
      <c r="H232" s="125"/>
      <c r="I232" s="125"/>
      <c r="J232" s="125"/>
      <c r="K232" s="125"/>
      <c r="L232" s="125"/>
      <c r="M232" s="125"/>
      <c r="N232" s="125"/>
      <c r="O232" s="125"/>
      <c r="P232" s="125"/>
      <c r="Q232" s="125"/>
      <c r="R232" s="125"/>
      <c r="S232" s="125"/>
      <c r="T232" s="125"/>
    </row>
    <row r="233" spans="1:20">
      <c r="A233" s="125"/>
      <c r="B233" s="125"/>
      <c r="C233" s="125"/>
      <c r="D233" s="125"/>
      <c r="E233" s="125"/>
      <c r="F233" s="125"/>
      <c r="G233" s="125"/>
      <c r="H233" s="125"/>
      <c r="I233" s="125"/>
      <c r="J233" s="125"/>
      <c r="K233" s="125"/>
      <c r="L233" s="125"/>
      <c r="M233" s="125"/>
      <c r="N233" s="125"/>
      <c r="O233" s="125"/>
      <c r="P233" s="125"/>
      <c r="Q233" s="125"/>
      <c r="R233" s="125"/>
      <c r="S233" s="125"/>
      <c r="T233" s="125"/>
    </row>
    <row r="234" spans="1:20">
      <c r="A234" s="125"/>
      <c r="B234" s="125"/>
      <c r="C234" s="125"/>
      <c r="D234" s="125"/>
      <c r="E234" s="125"/>
      <c r="F234" s="125"/>
      <c r="G234" s="125"/>
      <c r="H234" s="125"/>
      <c r="I234" s="125"/>
      <c r="J234" s="125"/>
      <c r="K234" s="125"/>
      <c r="L234" s="125"/>
      <c r="M234" s="125"/>
      <c r="N234" s="125"/>
      <c r="O234" s="125"/>
      <c r="P234" s="125"/>
      <c r="Q234" s="125"/>
      <c r="R234" s="125"/>
      <c r="S234" s="125"/>
      <c r="T234" s="125"/>
    </row>
    <row r="235" spans="1:20">
      <c r="A235" s="125"/>
      <c r="B235" s="125"/>
      <c r="C235" s="125"/>
      <c r="D235" s="125"/>
      <c r="E235" s="125"/>
      <c r="F235" s="125"/>
      <c r="G235" s="125"/>
      <c r="H235" s="125"/>
      <c r="I235" s="125"/>
      <c r="J235" s="125"/>
      <c r="K235" s="125"/>
      <c r="L235" s="125"/>
      <c r="M235" s="125"/>
      <c r="N235" s="125"/>
      <c r="O235" s="125"/>
      <c r="P235" s="125"/>
      <c r="Q235" s="125"/>
      <c r="R235" s="125"/>
      <c r="S235" s="125"/>
      <c r="T235" s="125"/>
    </row>
    <row r="236" spans="1:20">
      <c r="A236" s="125"/>
      <c r="B236" s="125"/>
      <c r="C236" s="125"/>
      <c r="D236" s="125"/>
      <c r="E236" s="125"/>
      <c r="F236" s="125"/>
      <c r="G236" s="125"/>
      <c r="H236" s="125"/>
      <c r="I236" s="125"/>
      <c r="J236" s="125"/>
      <c r="K236" s="125"/>
      <c r="L236" s="125"/>
      <c r="M236" s="125"/>
      <c r="N236" s="125"/>
      <c r="O236" s="125"/>
      <c r="P236" s="125"/>
      <c r="Q236" s="125"/>
      <c r="R236" s="125"/>
      <c r="S236" s="125"/>
      <c r="T236" s="125"/>
    </row>
    <row r="237" spans="1:20">
      <c r="A237" s="125"/>
      <c r="B237" s="125"/>
      <c r="C237" s="125"/>
      <c r="D237" s="125"/>
      <c r="E237" s="125"/>
      <c r="F237" s="125"/>
      <c r="G237" s="125"/>
      <c r="H237" s="125"/>
      <c r="I237" s="125"/>
      <c r="J237" s="125"/>
      <c r="K237" s="125"/>
      <c r="L237" s="125"/>
      <c r="M237" s="125"/>
      <c r="N237" s="125"/>
      <c r="O237" s="125"/>
      <c r="P237" s="125"/>
      <c r="Q237" s="125"/>
      <c r="R237" s="125"/>
      <c r="S237" s="125"/>
      <c r="T237" s="125"/>
    </row>
    <row r="238" spans="1:20">
      <c r="A238" s="125"/>
      <c r="B238" s="125"/>
      <c r="C238" s="125"/>
      <c r="D238" s="125"/>
      <c r="E238" s="125"/>
      <c r="F238" s="125"/>
      <c r="G238" s="125"/>
      <c r="H238" s="125"/>
      <c r="I238" s="125"/>
      <c r="J238" s="125"/>
      <c r="K238" s="125"/>
      <c r="L238" s="125"/>
      <c r="M238" s="125"/>
      <c r="N238" s="125"/>
      <c r="O238" s="125"/>
      <c r="P238" s="125"/>
      <c r="Q238" s="125"/>
      <c r="R238" s="125"/>
      <c r="S238" s="125"/>
      <c r="T238" s="125"/>
    </row>
    <row r="239" spans="1:20">
      <c r="A239" s="125"/>
      <c r="B239" s="125"/>
      <c r="C239" s="125"/>
      <c r="D239" s="125"/>
      <c r="E239" s="125"/>
      <c r="F239" s="125"/>
      <c r="G239" s="125"/>
      <c r="H239" s="125"/>
      <c r="I239" s="125"/>
      <c r="J239" s="125"/>
      <c r="K239" s="125"/>
      <c r="L239" s="125"/>
      <c r="M239" s="125"/>
      <c r="N239" s="125"/>
      <c r="O239" s="125"/>
      <c r="P239" s="125"/>
      <c r="Q239" s="125"/>
      <c r="R239" s="125"/>
      <c r="S239" s="125"/>
      <c r="T239" s="125"/>
    </row>
    <row r="240" spans="1:20">
      <c r="A240" s="125"/>
      <c r="B240" s="125"/>
      <c r="C240" s="125"/>
      <c r="D240" s="125"/>
      <c r="E240" s="125"/>
      <c r="F240" s="125"/>
      <c r="G240" s="125"/>
      <c r="H240" s="125"/>
      <c r="I240" s="125"/>
      <c r="J240" s="125"/>
      <c r="K240" s="125"/>
      <c r="L240" s="125"/>
      <c r="M240" s="125"/>
      <c r="N240" s="125"/>
      <c r="O240" s="125"/>
      <c r="P240" s="125"/>
      <c r="Q240" s="125"/>
      <c r="R240" s="125"/>
      <c r="S240" s="125"/>
      <c r="T240" s="125"/>
    </row>
    <row r="241" spans="1:20">
      <c r="A241" s="125"/>
      <c r="B241" s="125"/>
      <c r="C241" s="125"/>
      <c r="D241" s="125"/>
      <c r="E241" s="125"/>
      <c r="F241" s="125"/>
      <c r="G241" s="125"/>
      <c r="H241" s="125"/>
      <c r="I241" s="125"/>
      <c r="J241" s="125"/>
      <c r="K241" s="125"/>
      <c r="L241" s="125"/>
      <c r="M241" s="125"/>
      <c r="N241" s="125"/>
      <c r="O241" s="125"/>
      <c r="P241" s="125"/>
      <c r="Q241" s="125"/>
      <c r="R241" s="125"/>
      <c r="S241" s="125"/>
      <c r="T241" s="125"/>
    </row>
    <row r="242" spans="1:20">
      <c r="A242" s="125"/>
      <c r="B242" s="125"/>
      <c r="C242" s="125"/>
      <c r="D242" s="125"/>
      <c r="E242" s="125"/>
      <c r="F242" s="125"/>
      <c r="G242" s="125"/>
      <c r="H242" s="125"/>
      <c r="I242" s="125"/>
      <c r="J242" s="125"/>
      <c r="K242" s="125"/>
      <c r="L242" s="125"/>
      <c r="M242" s="125"/>
      <c r="N242" s="125"/>
      <c r="O242" s="125"/>
      <c r="P242" s="125"/>
      <c r="Q242" s="125"/>
      <c r="R242" s="125"/>
      <c r="S242" s="125"/>
      <c r="T242" s="125"/>
    </row>
    <row r="243" spans="1:20">
      <c r="A243" s="125"/>
      <c r="B243" s="125"/>
      <c r="C243" s="125"/>
      <c r="D243" s="125"/>
      <c r="E243" s="125"/>
      <c r="F243" s="125"/>
      <c r="G243" s="125"/>
      <c r="H243" s="125"/>
      <c r="I243" s="125"/>
      <c r="J243" s="125"/>
      <c r="K243" s="125"/>
      <c r="L243" s="125"/>
      <c r="M243" s="125"/>
      <c r="N243" s="125"/>
      <c r="O243" s="125"/>
      <c r="P243" s="125"/>
      <c r="Q243" s="125"/>
      <c r="R243" s="125"/>
      <c r="S243" s="125"/>
      <c r="T243" s="125"/>
    </row>
    <row r="244" spans="1:20">
      <c r="A244" s="125"/>
      <c r="B244" s="125"/>
      <c r="C244" s="125"/>
      <c r="D244" s="125"/>
      <c r="E244" s="125"/>
      <c r="F244" s="125"/>
      <c r="G244" s="125"/>
      <c r="H244" s="125"/>
      <c r="I244" s="125"/>
      <c r="J244" s="125"/>
      <c r="K244" s="125"/>
      <c r="L244" s="125"/>
      <c r="M244" s="125"/>
      <c r="N244" s="125"/>
      <c r="O244" s="125"/>
      <c r="P244" s="125"/>
      <c r="Q244" s="125"/>
      <c r="R244" s="125"/>
      <c r="S244" s="125"/>
      <c r="T244" s="125"/>
    </row>
    <row r="245" spans="1:20">
      <c r="A245" s="125"/>
      <c r="B245" s="125"/>
      <c r="C245" s="125"/>
      <c r="D245" s="125"/>
      <c r="E245" s="125"/>
      <c r="F245" s="125"/>
      <c r="G245" s="125"/>
      <c r="H245" s="125"/>
      <c r="I245" s="125"/>
      <c r="J245" s="125"/>
      <c r="K245" s="125"/>
      <c r="L245" s="125"/>
      <c r="M245" s="125"/>
      <c r="N245" s="125"/>
      <c r="O245" s="125"/>
      <c r="P245" s="125"/>
      <c r="Q245" s="125"/>
      <c r="R245" s="125"/>
      <c r="S245" s="125"/>
      <c r="T245" s="125"/>
    </row>
    <row r="246" spans="1:20">
      <c r="A246" s="125"/>
      <c r="B246" s="125"/>
      <c r="C246" s="125"/>
      <c r="D246" s="125"/>
      <c r="E246" s="125"/>
      <c r="F246" s="125"/>
      <c r="G246" s="125"/>
      <c r="H246" s="125"/>
      <c r="I246" s="125"/>
      <c r="J246" s="125"/>
      <c r="K246" s="125"/>
      <c r="L246" s="125"/>
      <c r="M246" s="125"/>
      <c r="N246" s="125"/>
      <c r="O246" s="125"/>
      <c r="P246" s="125"/>
      <c r="Q246" s="125"/>
      <c r="R246" s="125"/>
      <c r="S246" s="125"/>
      <c r="T246" s="125"/>
    </row>
    <row r="247" spans="1:20">
      <c r="A247" s="125"/>
      <c r="B247" s="125"/>
      <c r="C247" s="125"/>
      <c r="D247" s="125"/>
      <c r="E247" s="125"/>
      <c r="F247" s="125"/>
      <c r="G247" s="125"/>
      <c r="H247" s="125"/>
      <c r="I247" s="125"/>
      <c r="J247" s="125"/>
      <c r="K247" s="125"/>
      <c r="L247" s="125"/>
      <c r="M247" s="125"/>
      <c r="N247" s="125"/>
      <c r="O247" s="125"/>
      <c r="P247" s="125"/>
      <c r="Q247" s="125"/>
      <c r="R247" s="125"/>
      <c r="S247" s="125"/>
      <c r="T247" s="125"/>
    </row>
    <row r="248" spans="1:20">
      <c r="A248" s="125"/>
      <c r="B248" s="125"/>
      <c r="C248" s="125"/>
      <c r="D248" s="125"/>
      <c r="E248" s="125"/>
      <c r="F248" s="125"/>
      <c r="G248" s="125"/>
      <c r="H248" s="125"/>
      <c r="I248" s="125"/>
      <c r="J248" s="125"/>
      <c r="K248" s="125"/>
      <c r="L248" s="125"/>
      <c r="M248" s="125"/>
      <c r="N248" s="125"/>
      <c r="O248" s="125"/>
      <c r="P248" s="125"/>
      <c r="Q248" s="125"/>
      <c r="R248" s="125"/>
      <c r="S248" s="125"/>
      <c r="T248" s="125"/>
    </row>
    <row r="249" spans="1:20">
      <c r="A249" s="125"/>
      <c r="B249" s="125"/>
      <c r="C249" s="125"/>
      <c r="D249" s="125"/>
      <c r="E249" s="125"/>
      <c r="F249" s="125"/>
      <c r="G249" s="125"/>
      <c r="H249" s="125"/>
      <c r="I249" s="125"/>
      <c r="J249" s="125"/>
      <c r="K249" s="125"/>
      <c r="L249" s="125"/>
      <c r="M249" s="125"/>
      <c r="N249" s="125"/>
      <c r="O249" s="125"/>
      <c r="P249" s="125"/>
      <c r="Q249" s="125"/>
      <c r="R249" s="125"/>
      <c r="S249" s="125"/>
      <c r="T249" s="125"/>
    </row>
    <row r="250" spans="1:20">
      <c r="A250" s="125"/>
      <c r="B250" s="125"/>
      <c r="C250" s="125"/>
      <c r="D250" s="125"/>
      <c r="E250" s="125"/>
      <c r="F250" s="125"/>
      <c r="G250" s="125"/>
      <c r="H250" s="125"/>
      <c r="I250" s="125"/>
      <c r="J250" s="125"/>
      <c r="K250" s="125"/>
      <c r="L250" s="125"/>
      <c r="M250" s="125"/>
      <c r="N250" s="125"/>
      <c r="O250" s="125"/>
      <c r="P250" s="125"/>
      <c r="Q250" s="125"/>
      <c r="R250" s="125"/>
      <c r="S250" s="125"/>
      <c r="T250" s="125"/>
    </row>
    <row r="251" spans="1:20">
      <c r="A251" s="125"/>
      <c r="B251" s="125"/>
      <c r="C251" s="125"/>
      <c r="D251" s="125"/>
      <c r="E251" s="125"/>
      <c r="F251" s="125"/>
      <c r="G251" s="125"/>
      <c r="H251" s="125"/>
      <c r="I251" s="125"/>
      <c r="J251" s="125"/>
      <c r="K251" s="125"/>
      <c r="L251" s="125"/>
      <c r="M251" s="125"/>
      <c r="N251" s="125"/>
      <c r="O251" s="125"/>
      <c r="P251" s="125"/>
      <c r="Q251" s="125"/>
      <c r="R251" s="125"/>
      <c r="S251" s="125"/>
      <c r="T251" s="125"/>
    </row>
    <row r="252" spans="1:20">
      <c r="A252" s="125"/>
      <c r="B252" s="125"/>
      <c r="C252" s="125"/>
      <c r="D252" s="125"/>
      <c r="E252" s="125"/>
      <c r="F252" s="125"/>
      <c r="G252" s="125"/>
      <c r="H252" s="125"/>
      <c r="I252" s="125"/>
      <c r="J252" s="125"/>
      <c r="K252" s="125"/>
      <c r="L252" s="125"/>
      <c r="M252" s="125"/>
      <c r="N252" s="125"/>
      <c r="O252" s="125"/>
      <c r="P252" s="125"/>
      <c r="Q252" s="125"/>
      <c r="R252" s="125"/>
      <c r="S252" s="125"/>
      <c r="T252" s="125"/>
    </row>
    <row r="253" spans="1:20">
      <c r="A253" s="125"/>
      <c r="B253" s="125"/>
      <c r="C253" s="125"/>
      <c r="D253" s="125"/>
      <c r="E253" s="125"/>
      <c r="F253" s="125"/>
      <c r="G253" s="125"/>
      <c r="H253" s="125"/>
      <c r="I253" s="125"/>
      <c r="J253" s="125"/>
      <c r="K253" s="125"/>
      <c r="L253" s="125"/>
      <c r="M253" s="125"/>
      <c r="N253" s="125"/>
      <c r="O253" s="125"/>
      <c r="P253" s="125"/>
      <c r="Q253" s="125"/>
      <c r="R253" s="125"/>
      <c r="S253" s="125"/>
      <c r="T253" s="125"/>
    </row>
    <row r="254" spans="1:20">
      <c r="A254" s="125"/>
      <c r="B254" s="125"/>
      <c r="C254" s="125"/>
      <c r="D254" s="125"/>
      <c r="E254" s="125"/>
      <c r="F254" s="125"/>
      <c r="G254" s="125"/>
      <c r="H254" s="125"/>
      <c r="I254" s="125"/>
      <c r="J254" s="125"/>
      <c r="K254" s="125"/>
      <c r="L254" s="125"/>
      <c r="M254" s="125"/>
      <c r="N254" s="125"/>
      <c r="O254" s="125"/>
      <c r="P254" s="125"/>
      <c r="Q254" s="125"/>
      <c r="R254" s="125"/>
      <c r="S254" s="125"/>
      <c r="T254" s="125"/>
    </row>
    <row r="255" spans="1:20">
      <c r="A255" s="125"/>
      <c r="B255" s="125"/>
      <c r="C255" s="125"/>
      <c r="D255" s="125"/>
      <c r="E255" s="125"/>
      <c r="F255" s="125"/>
      <c r="G255" s="125"/>
      <c r="H255" s="125"/>
      <c r="I255" s="125"/>
      <c r="J255" s="125"/>
      <c r="K255" s="125"/>
      <c r="L255" s="125"/>
      <c r="M255" s="125"/>
      <c r="N255" s="125"/>
      <c r="O255" s="125"/>
      <c r="P255" s="125"/>
      <c r="Q255" s="125"/>
      <c r="R255" s="125"/>
      <c r="S255" s="125"/>
      <c r="T255" s="125"/>
    </row>
    <row r="256" spans="1:20">
      <c r="A256" s="125"/>
      <c r="B256" s="125"/>
      <c r="C256" s="125"/>
      <c r="D256" s="125"/>
      <c r="E256" s="125"/>
      <c r="F256" s="125"/>
      <c r="G256" s="125"/>
      <c r="H256" s="125"/>
      <c r="I256" s="125"/>
      <c r="J256" s="125"/>
      <c r="K256" s="125"/>
      <c r="L256" s="125"/>
      <c r="M256" s="125"/>
      <c r="N256" s="125"/>
      <c r="O256" s="125"/>
      <c r="P256" s="125"/>
      <c r="Q256" s="125"/>
      <c r="R256" s="125"/>
      <c r="S256" s="125"/>
      <c r="T256" s="125"/>
    </row>
    <row r="257" spans="1:20">
      <c r="A257" s="125"/>
      <c r="B257" s="125"/>
      <c r="C257" s="125"/>
      <c r="D257" s="125"/>
      <c r="E257" s="125"/>
      <c r="F257" s="125"/>
      <c r="G257" s="125"/>
      <c r="H257" s="125"/>
      <c r="I257" s="125"/>
      <c r="J257" s="125"/>
      <c r="K257" s="125"/>
      <c r="L257" s="125"/>
      <c r="M257" s="125"/>
      <c r="N257" s="125"/>
      <c r="O257" s="125"/>
      <c r="P257" s="125"/>
      <c r="Q257" s="125"/>
      <c r="R257" s="125"/>
      <c r="S257" s="125"/>
      <c r="T257" s="125"/>
    </row>
    <row r="258" spans="1:20">
      <c r="A258" s="125"/>
      <c r="B258" s="125"/>
      <c r="C258" s="125"/>
      <c r="D258" s="125"/>
      <c r="E258" s="125"/>
      <c r="F258" s="125"/>
      <c r="G258" s="125"/>
      <c r="H258" s="125"/>
      <c r="I258" s="125"/>
      <c r="J258" s="125"/>
      <c r="K258" s="125"/>
      <c r="L258" s="125"/>
      <c r="M258" s="125"/>
      <c r="N258" s="125"/>
      <c r="O258" s="125"/>
      <c r="P258" s="125"/>
      <c r="Q258" s="125"/>
      <c r="R258" s="125"/>
      <c r="S258" s="125"/>
      <c r="T258" s="125"/>
    </row>
    <row r="259" spans="1:20">
      <c r="A259" s="125"/>
      <c r="B259" s="125"/>
      <c r="C259" s="125"/>
      <c r="D259" s="125"/>
      <c r="E259" s="125"/>
      <c r="F259" s="125"/>
      <c r="G259" s="125"/>
      <c r="H259" s="125"/>
      <c r="I259" s="125"/>
      <c r="J259" s="125"/>
      <c r="K259" s="125"/>
      <c r="L259" s="125"/>
      <c r="M259" s="125"/>
      <c r="N259" s="125"/>
      <c r="O259" s="125"/>
      <c r="P259" s="125"/>
      <c r="Q259" s="125"/>
      <c r="R259" s="125"/>
      <c r="S259" s="125"/>
      <c r="T259" s="125"/>
    </row>
    <row r="260" spans="1:20">
      <c r="A260" s="125"/>
      <c r="B260" s="125"/>
      <c r="C260" s="125"/>
      <c r="D260" s="125"/>
      <c r="E260" s="125"/>
      <c r="F260" s="125"/>
      <c r="G260" s="125"/>
      <c r="H260" s="125"/>
      <c r="I260" s="125"/>
      <c r="J260" s="125"/>
      <c r="K260" s="125"/>
      <c r="L260" s="125"/>
      <c r="M260" s="125"/>
      <c r="N260" s="125"/>
      <c r="O260" s="125"/>
      <c r="P260" s="125"/>
      <c r="Q260" s="125"/>
      <c r="R260" s="125"/>
      <c r="S260" s="125"/>
      <c r="T260" s="125"/>
    </row>
    <row r="261" spans="1:20">
      <c r="A261" s="125"/>
      <c r="B261" s="125"/>
      <c r="C261" s="125"/>
      <c r="D261" s="125"/>
      <c r="E261" s="125"/>
      <c r="F261" s="125"/>
      <c r="G261" s="125"/>
      <c r="H261" s="125"/>
      <c r="I261" s="125"/>
      <c r="J261" s="125"/>
      <c r="K261" s="125"/>
      <c r="L261" s="125"/>
      <c r="M261" s="125"/>
      <c r="N261" s="125"/>
      <c r="O261" s="125"/>
      <c r="P261" s="125"/>
      <c r="Q261" s="125"/>
      <c r="R261" s="125"/>
      <c r="S261" s="125"/>
      <c r="T261" s="125"/>
    </row>
    <row r="262" spans="1:20">
      <c r="A262" s="125"/>
      <c r="B262" s="125"/>
      <c r="C262" s="125"/>
      <c r="D262" s="125"/>
      <c r="E262" s="125"/>
      <c r="F262" s="125"/>
      <c r="G262" s="125"/>
      <c r="H262" s="125"/>
      <c r="I262" s="125"/>
      <c r="J262" s="125"/>
      <c r="K262" s="125"/>
      <c r="L262" s="125"/>
      <c r="M262" s="125"/>
      <c r="N262" s="125"/>
      <c r="O262" s="125"/>
      <c r="P262" s="125"/>
      <c r="Q262" s="125"/>
      <c r="R262" s="125"/>
      <c r="S262" s="125"/>
      <c r="T262" s="125"/>
    </row>
    <row r="263" spans="1:20">
      <c r="A263" s="125"/>
      <c r="B263" s="125"/>
      <c r="C263" s="125"/>
      <c r="D263" s="125"/>
      <c r="E263" s="125"/>
      <c r="F263" s="125"/>
      <c r="G263" s="125"/>
      <c r="H263" s="125"/>
      <c r="I263" s="125"/>
      <c r="J263" s="125"/>
      <c r="K263" s="125"/>
      <c r="L263" s="125"/>
      <c r="M263" s="125"/>
      <c r="N263" s="125"/>
      <c r="O263" s="125"/>
      <c r="P263" s="125"/>
      <c r="Q263" s="125"/>
      <c r="R263" s="125"/>
      <c r="S263" s="125"/>
      <c r="T263" s="125"/>
    </row>
    <row r="264" spans="1:20">
      <c r="A264" s="125"/>
      <c r="B264" s="125"/>
      <c r="C264" s="125"/>
      <c r="D264" s="125"/>
      <c r="E264" s="125"/>
      <c r="F264" s="125"/>
      <c r="G264" s="125"/>
      <c r="H264" s="125"/>
      <c r="I264" s="125"/>
      <c r="J264" s="125"/>
      <c r="K264" s="125"/>
      <c r="L264" s="125"/>
      <c r="M264" s="125"/>
      <c r="N264" s="125"/>
      <c r="O264" s="125"/>
      <c r="P264" s="125"/>
      <c r="Q264" s="125"/>
      <c r="R264" s="125"/>
      <c r="S264" s="125"/>
      <c r="T264" s="125"/>
    </row>
    <row r="265" spans="1:20">
      <c r="A265" s="125"/>
      <c r="B265" s="125"/>
      <c r="C265" s="125"/>
      <c r="D265" s="125"/>
      <c r="E265" s="125"/>
      <c r="F265" s="125"/>
      <c r="G265" s="125"/>
      <c r="H265" s="125"/>
      <c r="I265" s="125"/>
      <c r="J265" s="125"/>
      <c r="K265" s="125"/>
      <c r="L265" s="125"/>
      <c r="M265" s="125"/>
      <c r="N265" s="125"/>
      <c r="O265" s="125"/>
      <c r="P265" s="125"/>
      <c r="Q265" s="125"/>
      <c r="R265" s="125"/>
      <c r="S265" s="125"/>
      <c r="T265" s="125"/>
    </row>
    <row r="266" spans="1:20">
      <c r="A266" s="125"/>
      <c r="B266" s="125"/>
      <c r="C266" s="125"/>
      <c r="D266" s="125"/>
      <c r="E266" s="125"/>
      <c r="F266" s="125"/>
      <c r="G266" s="125"/>
      <c r="H266" s="125"/>
      <c r="I266" s="125"/>
      <c r="J266" s="125"/>
      <c r="K266" s="125"/>
      <c r="L266" s="125"/>
      <c r="M266" s="125"/>
      <c r="N266" s="125"/>
      <c r="O266" s="125"/>
      <c r="P266" s="125"/>
      <c r="Q266" s="125"/>
      <c r="R266" s="125"/>
      <c r="S266" s="125"/>
      <c r="T266" s="125"/>
    </row>
    <row r="267" spans="1:20">
      <c r="A267" s="125"/>
      <c r="B267" s="125"/>
      <c r="C267" s="125"/>
      <c r="D267" s="125"/>
      <c r="E267" s="125"/>
      <c r="F267" s="125"/>
      <c r="G267" s="125"/>
      <c r="H267" s="125"/>
      <c r="I267" s="125"/>
      <c r="J267" s="125"/>
      <c r="K267" s="125"/>
      <c r="L267" s="125"/>
      <c r="M267" s="125"/>
      <c r="N267" s="125"/>
      <c r="O267" s="125"/>
      <c r="P267" s="125"/>
      <c r="Q267" s="125"/>
      <c r="R267" s="125"/>
      <c r="S267" s="125"/>
      <c r="T267" s="125"/>
    </row>
    <row r="268" spans="1:20">
      <c r="A268" s="125"/>
      <c r="B268" s="125"/>
      <c r="C268" s="125"/>
      <c r="D268" s="125"/>
      <c r="E268" s="125"/>
      <c r="F268" s="125"/>
      <c r="G268" s="125"/>
      <c r="H268" s="125"/>
      <c r="I268" s="125"/>
      <c r="J268" s="125"/>
      <c r="K268" s="125"/>
      <c r="L268" s="125"/>
      <c r="M268" s="125"/>
      <c r="N268" s="125"/>
      <c r="O268" s="125"/>
      <c r="P268" s="125"/>
      <c r="Q268" s="125"/>
      <c r="R268" s="125"/>
      <c r="S268" s="125"/>
      <c r="T268" s="125"/>
    </row>
    <row r="269" spans="1:20">
      <c r="A269" s="125"/>
      <c r="B269" s="125"/>
      <c r="C269" s="125"/>
      <c r="D269" s="125"/>
      <c r="E269" s="125"/>
      <c r="F269" s="125"/>
      <c r="G269" s="125"/>
      <c r="H269" s="125"/>
      <c r="I269" s="125"/>
      <c r="J269" s="125"/>
      <c r="K269" s="125"/>
      <c r="L269" s="125"/>
      <c r="M269" s="125"/>
      <c r="N269" s="125"/>
      <c r="O269" s="125"/>
      <c r="P269" s="125"/>
      <c r="Q269" s="125"/>
      <c r="R269" s="125"/>
      <c r="S269" s="125"/>
      <c r="T269" s="125"/>
    </row>
    <row r="270" spans="1:20">
      <c r="A270" s="125"/>
      <c r="B270" s="125"/>
      <c r="C270" s="125"/>
      <c r="D270" s="125"/>
      <c r="E270" s="125"/>
      <c r="F270" s="125"/>
      <c r="G270" s="125"/>
      <c r="H270" s="125"/>
      <c r="I270" s="125"/>
      <c r="J270" s="125"/>
      <c r="K270" s="125"/>
      <c r="L270" s="125"/>
      <c r="M270" s="125"/>
      <c r="N270" s="125"/>
      <c r="O270" s="125"/>
      <c r="P270" s="125"/>
      <c r="Q270" s="125"/>
      <c r="R270" s="125"/>
      <c r="S270" s="125"/>
      <c r="T270" s="125"/>
    </row>
    <row r="271" spans="1:20">
      <c r="A271" s="125"/>
      <c r="B271" s="125"/>
      <c r="C271" s="125"/>
      <c r="D271" s="125"/>
      <c r="E271" s="125"/>
      <c r="F271" s="125"/>
      <c r="G271" s="125"/>
      <c r="H271" s="125"/>
      <c r="I271" s="125"/>
      <c r="J271" s="125"/>
      <c r="K271" s="125"/>
      <c r="L271" s="125"/>
      <c r="M271" s="125"/>
      <c r="N271" s="125"/>
      <c r="O271" s="125"/>
      <c r="P271" s="125"/>
      <c r="Q271" s="125"/>
      <c r="R271" s="125"/>
      <c r="S271" s="125"/>
      <c r="T271" s="125"/>
    </row>
    <row r="272" spans="1:20">
      <c r="A272" s="125"/>
      <c r="B272" s="125"/>
      <c r="C272" s="125"/>
      <c r="D272" s="125"/>
      <c r="E272" s="125"/>
      <c r="F272" s="125"/>
      <c r="G272" s="125"/>
      <c r="H272" s="125"/>
      <c r="I272" s="125"/>
      <c r="J272" s="125"/>
      <c r="K272" s="125"/>
      <c r="L272" s="125"/>
      <c r="M272" s="125"/>
      <c r="N272" s="125"/>
      <c r="O272" s="125"/>
      <c r="P272" s="125"/>
      <c r="Q272" s="125"/>
      <c r="R272" s="125"/>
      <c r="S272" s="125"/>
      <c r="T272" s="125"/>
    </row>
    <row r="273" spans="1:20">
      <c r="A273" s="125"/>
      <c r="B273" s="125"/>
      <c r="C273" s="125"/>
      <c r="D273" s="125"/>
      <c r="E273" s="125"/>
      <c r="F273" s="125"/>
      <c r="G273" s="125"/>
      <c r="H273" s="125"/>
      <c r="I273" s="125"/>
      <c r="J273" s="125"/>
      <c r="K273" s="125"/>
      <c r="L273" s="125"/>
      <c r="M273" s="125"/>
      <c r="N273" s="125"/>
      <c r="O273" s="125"/>
      <c r="P273" s="125"/>
      <c r="Q273" s="125"/>
      <c r="R273" s="125"/>
      <c r="S273" s="125"/>
      <c r="T273" s="125"/>
    </row>
    <row r="274" spans="1:20">
      <c r="A274" s="125"/>
      <c r="B274" s="125"/>
      <c r="C274" s="125"/>
      <c r="D274" s="125"/>
      <c r="E274" s="125"/>
      <c r="F274" s="125"/>
      <c r="G274" s="125"/>
      <c r="H274" s="125"/>
      <c r="I274" s="125"/>
      <c r="J274" s="125"/>
      <c r="K274" s="125"/>
      <c r="L274" s="125"/>
      <c r="M274" s="125"/>
      <c r="N274" s="125"/>
      <c r="O274" s="125"/>
      <c r="P274" s="125"/>
      <c r="Q274" s="125"/>
      <c r="R274" s="125"/>
      <c r="S274" s="125"/>
      <c r="T274" s="125"/>
    </row>
    <row r="275" spans="1:20">
      <c r="A275" s="125"/>
      <c r="B275" s="125"/>
      <c r="C275" s="125"/>
      <c r="D275" s="125"/>
      <c r="E275" s="125"/>
      <c r="F275" s="125"/>
      <c r="G275" s="125"/>
      <c r="H275" s="125"/>
      <c r="I275" s="125"/>
      <c r="J275" s="125"/>
      <c r="K275" s="125"/>
      <c r="L275" s="125"/>
      <c r="M275" s="125"/>
      <c r="N275" s="125"/>
      <c r="O275" s="125"/>
      <c r="P275" s="125"/>
      <c r="Q275" s="125"/>
      <c r="R275" s="125"/>
      <c r="S275" s="125"/>
      <c r="T275" s="125"/>
    </row>
    <row r="276" spans="1:20">
      <c r="A276" s="125"/>
      <c r="B276" s="125"/>
      <c r="C276" s="125"/>
      <c r="D276" s="125"/>
      <c r="E276" s="125"/>
      <c r="F276" s="125"/>
      <c r="G276" s="125"/>
      <c r="H276" s="125"/>
      <c r="I276" s="125"/>
      <c r="J276" s="125"/>
      <c r="K276" s="125"/>
      <c r="L276" s="125"/>
      <c r="M276" s="125"/>
      <c r="N276" s="125"/>
      <c r="O276" s="125"/>
      <c r="P276" s="125"/>
      <c r="Q276" s="125"/>
      <c r="R276" s="125"/>
      <c r="S276" s="125"/>
      <c r="T276" s="125"/>
    </row>
    <row r="277" spans="1:20">
      <c r="A277" s="125"/>
      <c r="B277" s="125"/>
      <c r="C277" s="125"/>
      <c r="D277" s="125"/>
      <c r="E277" s="125"/>
      <c r="F277" s="125"/>
      <c r="G277" s="125"/>
      <c r="H277" s="125"/>
      <c r="I277" s="125"/>
      <c r="J277" s="125"/>
      <c r="K277" s="125"/>
      <c r="L277" s="125"/>
      <c r="M277" s="125"/>
      <c r="N277" s="125"/>
      <c r="O277" s="125"/>
      <c r="P277" s="125"/>
      <c r="Q277" s="125"/>
      <c r="R277" s="125"/>
      <c r="S277" s="125"/>
      <c r="T277" s="125"/>
    </row>
    <row r="278" spans="1:20">
      <c r="A278" s="125"/>
      <c r="B278" s="125"/>
      <c r="C278" s="125"/>
      <c r="D278" s="125"/>
      <c r="E278" s="125"/>
      <c r="F278" s="125"/>
      <c r="G278" s="125"/>
      <c r="H278" s="125"/>
      <c r="I278" s="125"/>
      <c r="J278" s="125"/>
      <c r="K278" s="125"/>
      <c r="L278" s="125"/>
      <c r="M278" s="125"/>
      <c r="N278" s="125"/>
      <c r="O278" s="125"/>
      <c r="P278" s="125"/>
      <c r="Q278" s="125"/>
      <c r="R278" s="125"/>
      <c r="S278" s="125"/>
      <c r="T278" s="125"/>
    </row>
    <row r="279" spans="1:20">
      <c r="A279" s="125"/>
      <c r="B279" s="125"/>
      <c r="C279" s="125"/>
      <c r="D279" s="125"/>
      <c r="E279" s="125"/>
      <c r="F279" s="125"/>
      <c r="G279" s="125"/>
      <c r="H279" s="125"/>
      <c r="I279" s="125"/>
      <c r="J279" s="125"/>
      <c r="K279" s="125"/>
      <c r="L279" s="125"/>
      <c r="M279" s="125"/>
      <c r="N279" s="125"/>
      <c r="O279" s="125"/>
      <c r="P279" s="125"/>
      <c r="Q279" s="125"/>
      <c r="R279" s="125"/>
      <c r="S279" s="125"/>
      <c r="T279" s="125"/>
    </row>
    <row r="280" spans="1:20">
      <c r="A280" s="125"/>
      <c r="B280" s="125"/>
      <c r="C280" s="125"/>
      <c r="D280" s="125"/>
      <c r="E280" s="125"/>
      <c r="F280" s="125"/>
      <c r="G280" s="125"/>
      <c r="H280" s="125"/>
      <c r="I280" s="125"/>
      <c r="J280" s="125"/>
      <c r="K280" s="125"/>
      <c r="L280" s="125"/>
      <c r="M280" s="125"/>
      <c r="N280" s="125"/>
      <c r="O280" s="125"/>
      <c r="P280" s="125"/>
      <c r="Q280" s="125"/>
      <c r="R280" s="125"/>
      <c r="S280" s="125"/>
      <c r="T280" s="125"/>
    </row>
    <row r="281" spans="1:20">
      <c r="A281" s="125"/>
      <c r="B281" s="125"/>
      <c r="C281" s="125"/>
      <c r="D281" s="125"/>
      <c r="E281" s="125"/>
      <c r="F281" s="125"/>
      <c r="G281" s="125"/>
      <c r="H281" s="125"/>
      <c r="I281" s="125"/>
      <c r="J281" s="125"/>
      <c r="K281" s="125"/>
      <c r="L281" s="125"/>
      <c r="M281" s="125"/>
      <c r="N281" s="125"/>
      <c r="O281" s="125"/>
      <c r="P281" s="125"/>
      <c r="Q281" s="125"/>
      <c r="R281" s="125"/>
      <c r="S281" s="125"/>
      <c r="T281" s="125"/>
    </row>
    <row r="282" spans="1:20">
      <c r="A282" s="125"/>
      <c r="B282" s="125"/>
      <c r="C282" s="125"/>
      <c r="D282" s="125"/>
      <c r="E282" s="125"/>
      <c r="F282" s="125"/>
      <c r="G282" s="125"/>
      <c r="H282" s="125"/>
      <c r="I282" s="125"/>
      <c r="J282" s="125"/>
      <c r="K282" s="125"/>
      <c r="L282" s="125"/>
      <c r="M282" s="125"/>
      <c r="N282" s="125"/>
      <c r="O282" s="125"/>
      <c r="P282" s="125"/>
      <c r="Q282" s="125"/>
      <c r="R282" s="125"/>
      <c r="S282" s="125"/>
      <c r="T282" s="125"/>
    </row>
    <row r="283" spans="1:20">
      <c r="A283" s="125"/>
      <c r="B283" s="125"/>
      <c r="C283" s="125"/>
      <c r="D283" s="125"/>
      <c r="E283" s="125"/>
      <c r="F283" s="125"/>
      <c r="G283" s="125"/>
      <c r="H283" s="125"/>
      <c r="I283" s="125"/>
      <c r="J283" s="125"/>
      <c r="K283" s="125"/>
      <c r="L283" s="125"/>
      <c r="M283" s="125"/>
      <c r="N283" s="125"/>
      <c r="O283" s="125"/>
      <c r="P283" s="125"/>
      <c r="Q283" s="125"/>
      <c r="R283" s="125"/>
      <c r="S283" s="125"/>
      <c r="T283" s="125"/>
    </row>
    <row r="284" spans="1:20">
      <c r="A284" s="125"/>
      <c r="B284" s="125"/>
      <c r="C284" s="125"/>
      <c r="D284" s="125"/>
      <c r="E284" s="125"/>
      <c r="F284" s="125"/>
      <c r="G284" s="125"/>
      <c r="H284" s="125"/>
      <c r="I284" s="125"/>
      <c r="J284" s="125"/>
      <c r="K284" s="125"/>
      <c r="L284" s="125"/>
      <c r="M284" s="125"/>
      <c r="N284" s="125"/>
      <c r="O284" s="125"/>
      <c r="P284" s="125"/>
      <c r="Q284" s="125"/>
      <c r="R284" s="125"/>
      <c r="S284" s="125"/>
      <c r="T284" s="125"/>
    </row>
    <row r="285" spans="1:20">
      <c r="A285" s="125"/>
      <c r="B285" s="125"/>
      <c r="C285" s="125"/>
      <c r="D285" s="125"/>
      <c r="E285" s="125"/>
      <c r="F285" s="125"/>
      <c r="G285" s="125"/>
      <c r="H285" s="125"/>
      <c r="I285" s="125"/>
      <c r="J285" s="125"/>
      <c r="K285" s="125"/>
      <c r="L285" s="125"/>
      <c r="M285" s="125"/>
      <c r="N285" s="125"/>
      <c r="O285" s="125"/>
      <c r="P285" s="125"/>
      <c r="Q285" s="125"/>
      <c r="R285" s="125"/>
      <c r="S285" s="125"/>
      <c r="T285" s="125"/>
    </row>
    <row r="286" spans="1:20">
      <c r="A286" s="125"/>
      <c r="B286" s="125"/>
      <c r="C286" s="125"/>
      <c r="D286" s="125"/>
      <c r="E286" s="125"/>
      <c r="F286" s="125"/>
      <c r="G286" s="125"/>
      <c r="H286" s="125"/>
      <c r="I286" s="125"/>
      <c r="J286" s="125"/>
      <c r="K286" s="125"/>
      <c r="L286" s="125"/>
      <c r="M286" s="125"/>
      <c r="N286" s="125"/>
      <c r="O286" s="125"/>
      <c r="P286" s="125"/>
      <c r="Q286" s="125"/>
      <c r="R286" s="125"/>
      <c r="S286" s="125"/>
      <c r="T286" s="125"/>
    </row>
    <row r="287" spans="1:20">
      <c r="A287" s="125"/>
      <c r="B287" s="125"/>
      <c r="C287" s="125"/>
      <c r="D287" s="125"/>
      <c r="E287" s="125"/>
      <c r="F287" s="125"/>
      <c r="G287" s="125"/>
      <c r="H287" s="125"/>
      <c r="I287" s="125"/>
      <c r="J287" s="125"/>
      <c r="K287" s="125"/>
      <c r="L287" s="125"/>
      <c r="M287" s="125"/>
      <c r="N287" s="125"/>
      <c r="O287" s="125"/>
      <c r="P287" s="125"/>
      <c r="Q287" s="125"/>
      <c r="R287" s="125"/>
      <c r="S287" s="125"/>
      <c r="T287" s="125"/>
    </row>
    <row r="288" spans="1:20">
      <c r="A288" s="125"/>
      <c r="B288" s="125"/>
      <c r="C288" s="125"/>
      <c r="D288" s="125"/>
      <c r="E288" s="125"/>
      <c r="F288" s="125"/>
      <c r="G288" s="125"/>
      <c r="H288" s="125"/>
      <c r="I288" s="125"/>
      <c r="J288" s="125"/>
      <c r="K288" s="125"/>
      <c r="L288" s="125"/>
      <c r="M288" s="125"/>
      <c r="N288" s="125"/>
      <c r="O288" s="125"/>
      <c r="P288" s="125"/>
      <c r="Q288" s="125"/>
      <c r="R288" s="125"/>
      <c r="S288" s="125"/>
      <c r="T288" s="125"/>
    </row>
    <row r="289" spans="1:20">
      <c r="A289" s="125"/>
      <c r="B289" s="125"/>
      <c r="C289" s="125"/>
      <c r="D289" s="125"/>
      <c r="E289" s="125"/>
      <c r="F289" s="125"/>
      <c r="G289" s="125"/>
      <c r="H289" s="125"/>
      <c r="I289" s="125"/>
      <c r="J289" s="125"/>
      <c r="K289" s="125"/>
      <c r="L289" s="125"/>
      <c r="M289" s="125"/>
      <c r="N289" s="125"/>
      <c r="O289" s="125"/>
      <c r="P289" s="125"/>
      <c r="Q289" s="125"/>
      <c r="R289" s="125"/>
      <c r="S289" s="125"/>
      <c r="T289" s="125"/>
    </row>
    <row r="290" spans="1:20">
      <c r="A290" s="125"/>
      <c r="B290" s="125"/>
      <c r="C290" s="125"/>
      <c r="D290" s="125"/>
      <c r="E290" s="125"/>
      <c r="F290" s="125"/>
      <c r="G290" s="125"/>
      <c r="H290" s="125"/>
      <c r="I290" s="125"/>
      <c r="J290" s="125"/>
      <c r="K290" s="125"/>
      <c r="L290" s="125"/>
      <c r="M290" s="125"/>
      <c r="N290" s="125"/>
      <c r="O290" s="125"/>
      <c r="P290" s="125"/>
      <c r="Q290" s="125"/>
      <c r="R290" s="125"/>
      <c r="S290" s="125"/>
      <c r="T290" s="125"/>
    </row>
    <row r="291" spans="1:20">
      <c r="A291" s="125"/>
      <c r="B291" s="125"/>
      <c r="C291" s="125"/>
      <c r="D291" s="125"/>
      <c r="E291" s="125"/>
      <c r="F291" s="125"/>
      <c r="G291" s="125"/>
      <c r="H291" s="125"/>
      <c r="I291" s="125"/>
      <c r="J291" s="125"/>
      <c r="K291" s="125"/>
      <c r="L291" s="125"/>
      <c r="M291" s="125"/>
      <c r="N291" s="125"/>
      <c r="O291" s="125"/>
      <c r="P291" s="125"/>
      <c r="Q291" s="125"/>
      <c r="R291" s="125"/>
      <c r="S291" s="125"/>
      <c r="T291" s="125"/>
    </row>
    <row r="292" spans="1:20">
      <c r="A292" s="125"/>
      <c r="B292" s="125"/>
      <c r="C292" s="125"/>
      <c r="D292" s="125"/>
      <c r="E292" s="125"/>
      <c r="F292" s="125"/>
      <c r="G292" s="125"/>
      <c r="H292" s="125"/>
      <c r="I292" s="125"/>
      <c r="J292" s="125"/>
      <c r="K292" s="125"/>
      <c r="L292" s="125"/>
      <c r="M292" s="125"/>
      <c r="N292" s="125"/>
      <c r="O292" s="125"/>
      <c r="P292" s="125"/>
      <c r="Q292" s="125"/>
      <c r="R292" s="125"/>
      <c r="S292" s="125"/>
      <c r="T292" s="125"/>
    </row>
    <row r="293" spans="1:20">
      <c r="A293" s="125"/>
      <c r="B293" s="125"/>
      <c r="C293" s="125"/>
      <c r="D293" s="125"/>
      <c r="E293" s="125"/>
      <c r="F293" s="125"/>
      <c r="G293" s="125"/>
      <c r="H293" s="125"/>
      <c r="I293" s="125"/>
      <c r="J293" s="125"/>
      <c r="K293" s="125"/>
      <c r="L293" s="125"/>
      <c r="M293" s="125"/>
      <c r="N293" s="125"/>
      <c r="O293" s="125"/>
      <c r="P293" s="125"/>
      <c r="Q293" s="125"/>
      <c r="R293" s="125"/>
      <c r="S293" s="125"/>
      <c r="T293" s="125"/>
    </row>
    <row r="294" spans="1:20">
      <c r="A294" s="125"/>
      <c r="B294" s="125"/>
      <c r="C294" s="125"/>
      <c r="D294" s="125"/>
      <c r="E294" s="125"/>
      <c r="F294" s="125"/>
      <c r="G294" s="125"/>
      <c r="H294" s="125"/>
      <c r="I294" s="125"/>
      <c r="J294" s="125"/>
      <c r="K294" s="125"/>
      <c r="L294" s="125"/>
      <c r="M294" s="125"/>
      <c r="N294" s="125"/>
      <c r="O294" s="125"/>
      <c r="P294" s="125"/>
      <c r="Q294" s="125"/>
      <c r="R294" s="125"/>
      <c r="S294" s="125"/>
      <c r="T294" s="125"/>
    </row>
    <row r="295" spans="1:20">
      <c r="A295" s="125"/>
      <c r="B295" s="125"/>
      <c r="C295" s="125"/>
      <c r="D295" s="125"/>
      <c r="E295" s="125"/>
      <c r="F295" s="125"/>
      <c r="G295" s="125"/>
      <c r="H295" s="125"/>
      <c r="I295" s="125"/>
      <c r="J295" s="125"/>
      <c r="K295" s="125"/>
      <c r="L295" s="125"/>
      <c r="M295" s="125"/>
      <c r="N295" s="125"/>
      <c r="O295" s="125"/>
      <c r="P295" s="125"/>
      <c r="Q295" s="125"/>
      <c r="R295" s="125"/>
      <c r="S295" s="125"/>
      <c r="T295" s="125"/>
    </row>
    <row r="296" spans="1:20">
      <c r="A296" s="125"/>
      <c r="B296" s="125"/>
      <c r="C296" s="125"/>
      <c r="D296" s="125"/>
      <c r="E296" s="125"/>
      <c r="F296" s="125"/>
      <c r="G296" s="125"/>
      <c r="H296" s="125"/>
      <c r="I296" s="125"/>
      <c r="J296" s="125"/>
      <c r="K296" s="125"/>
      <c r="L296" s="125"/>
      <c r="M296" s="125"/>
      <c r="N296" s="125"/>
      <c r="O296" s="125"/>
      <c r="P296" s="125"/>
      <c r="Q296" s="125"/>
      <c r="R296" s="125"/>
      <c r="S296" s="125"/>
      <c r="T296" s="125"/>
    </row>
    <row r="297" spans="1:20">
      <c r="A297" s="125"/>
      <c r="B297" s="125"/>
      <c r="C297" s="125"/>
      <c r="D297" s="125"/>
      <c r="E297" s="125"/>
      <c r="F297" s="125"/>
      <c r="G297" s="125"/>
      <c r="H297" s="125"/>
      <c r="I297" s="125"/>
      <c r="J297" s="125"/>
      <c r="K297" s="125"/>
      <c r="L297" s="125"/>
      <c r="M297" s="125"/>
      <c r="N297" s="125"/>
      <c r="O297" s="125"/>
      <c r="P297" s="125"/>
      <c r="Q297" s="125"/>
      <c r="R297" s="125"/>
      <c r="S297" s="125"/>
      <c r="T297" s="125"/>
    </row>
    <row r="298" spans="1:20">
      <c r="A298" s="125"/>
      <c r="B298" s="125"/>
      <c r="C298" s="125"/>
      <c r="D298" s="125"/>
      <c r="E298" s="125"/>
      <c r="F298" s="125"/>
      <c r="G298" s="125"/>
      <c r="H298" s="125"/>
      <c r="I298" s="125"/>
      <c r="J298" s="125"/>
      <c r="K298" s="125"/>
      <c r="L298" s="125"/>
      <c r="M298" s="125"/>
      <c r="N298" s="125"/>
      <c r="O298" s="125"/>
      <c r="P298" s="125"/>
      <c r="Q298" s="125"/>
      <c r="R298" s="125"/>
      <c r="S298" s="125"/>
      <c r="T298" s="125"/>
    </row>
    <row r="299" spans="1:20">
      <c r="A299" s="125"/>
      <c r="B299" s="125"/>
      <c r="C299" s="125"/>
      <c r="D299" s="125"/>
      <c r="E299" s="125"/>
      <c r="F299" s="125"/>
      <c r="G299" s="125"/>
      <c r="H299" s="125"/>
      <c r="I299" s="125"/>
      <c r="J299" s="125"/>
      <c r="K299" s="125"/>
      <c r="L299" s="125"/>
      <c r="M299" s="125"/>
      <c r="N299" s="125"/>
      <c r="O299" s="125"/>
      <c r="P299" s="125"/>
      <c r="Q299" s="125"/>
      <c r="R299" s="125"/>
      <c r="S299" s="125"/>
      <c r="T299" s="125"/>
    </row>
    <row r="300" spans="1:20">
      <c r="A300" s="125"/>
      <c r="B300" s="125"/>
      <c r="C300" s="125"/>
      <c r="D300" s="125"/>
      <c r="E300" s="125"/>
      <c r="F300" s="125"/>
      <c r="G300" s="125"/>
      <c r="H300" s="125"/>
      <c r="I300" s="125"/>
      <c r="J300" s="125"/>
      <c r="K300" s="125"/>
      <c r="L300" s="125"/>
      <c r="M300" s="125"/>
      <c r="N300" s="125"/>
      <c r="O300" s="125"/>
      <c r="P300" s="125"/>
      <c r="Q300" s="125"/>
      <c r="R300" s="125"/>
      <c r="S300" s="125"/>
      <c r="T300" s="125"/>
    </row>
    <row r="301" spans="1:20">
      <c r="A301" s="125"/>
      <c r="B301" s="125"/>
      <c r="C301" s="125"/>
      <c r="D301" s="125"/>
      <c r="E301" s="125"/>
      <c r="F301" s="125"/>
      <c r="G301" s="125"/>
      <c r="H301" s="125"/>
      <c r="I301" s="125"/>
      <c r="J301" s="125"/>
      <c r="K301" s="125"/>
      <c r="L301" s="125"/>
      <c r="M301" s="125"/>
      <c r="N301" s="125"/>
      <c r="O301" s="125"/>
      <c r="P301" s="125"/>
      <c r="Q301" s="125"/>
      <c r="R301" s="125"/>
      <c r="S301" s="125"/>
      <c r="T301" s="125"/>
    </row>
    <row r="302" spans="1:20">
      <c r="A302" s="125"/>
      <c r="B302" s="125"/>
      <c r="C302" s="125"/>
      <c r="D302" s="125"/>
      <c r="E302" s="125"/>
      <c r="F302" s="125"/>
      <c r="G302" s="125"/>
      <c r="H302" s="125"/>
      <c r="I302" s="125"/>
      <c r="J302" s="125"/>
      <c r="K302" s="125"/>
      <c r="L302" s="125"/>
      <c r="M302" s="125"/>
      <c r="N302" s="125"/>
      <c r="O302" s="125"/>
      <c r="P302" s="125"/>
      <c r="Q302" s="125"/>
      <c r="R302" s="125"/>
      <c r="S302" s="125"/>
      <c r="T302" s="125"/>
    </row>
    <row r="303" spans="1:20">
      <c r="A303" s="125"/>
      <c r="B303" s="125"/>
      <c r="C303" s="125"/>
      <c r="D303" s="125"/>
      <c r="E303" s="125"/>
      <c r="F303" s="125"/>
      <c r="G303" s="125"/>
      <c r="H303" s="125"/>
      <c r="I303" s="125"/>
      <c r="J303" s="125"/>
      <c r="K303" s="125"/>
      <c r="L303" s="125"/>
      <c r="M303" s="125"/>
      <c r="N303" s="125"/>
      <c r="O303" s="125"/>
      <c r="P303" s="125"/>
      <c r="Q303" s="125"/>
      <c r="R303" s="125"/>
      <c r="S303" s="125"/>
      <c r="T303" s="125"/>
    </row>
    <row r="304" spans="1:20">
      <c r="A304" s="125"/>
      <c r="B304" s="125"/>
      <c r="C304" s="125"/>
      <c r="D304" s="125"/>
      <c r="E304" s="125"/>
      <c r="F304" s="125"/>
      <c r="G304" s="125"/>
      <c r="H304" s="125"/>
      <c r="I304" s="125"/>
      <c r="J304" s="125"/>
      <c r="K304" s="125"/>
      <c r="L304" s="125"/>
      <c r="M304" s="125"/>
      <c r="N304" s="125"/>
      <c r="O304" s="125"/>
      <c r="P304" s="125"/>
      <c r="Q304" s="125"/>
      <c r="R304" s="125"/>
      <c r="S304" s="125"/>
      <c r="T304" s="125"/>
    </row>
    <row r="305" spans="1:20">
      <c r="A305" s="125"/>
      <c r="B305" s="125"/>
      <c r="C305" s="125"/>
      <c r="D305" s="125"/>
      <c r="E305" s="125"/>
      <c r="F305" s="125"/>
      <c r="G305" s="125"/>
      <c r="H305" s="125"/>
      <c r="I305" s="125"/>
      <c r="J305" s="125"/>
      <c r="K305" s="125"/>
      <c r="L305" s="125"/>
      <c r="M305" s="125"/>
      <c r="N305" s="125"/>
      <c r="O305" s="125"/>
      <c r="P305" s="125"/>
      <c r="Q305" s="125"/>
      <c r="R305" s="125"/>
      <c r="S305" s="125"/>
      <c r="T305" s="125"/>
    </row>
    <row r="306" spans="1:20">
      <c r="A306" s="125"/>
      <c r="B306" s="125"/>
      <c r="C306" s="125"/>
      <c r="D306" s="125"/>
      <c r="E306" s="125"/>
      <c r="F306" s="125"/>
      <c r="G306" s="125"/>
      <c r="H306" s="125"/>
      <c r="I306" s="125"/>
      <c r="J306" s="125"/>
      <c r="K306" s="125"/>
      <c r="L306" s="125"/>
      <c r="M306" s="125"/>
      <c r="N306" s="125"/>
      <c r="O306" s="125"/>
      <c r="P306" s="125"/>
      <c r="Q306" s="125"/>
      <c r="R306" s="125"/>
      <c r="S306" s="125"/>
      <c r="T306" s="125"/>
    </row>
    <row r="307" spans="1:20">
      <c r="A307" s="125"/>
      <c r="B307" s="125"/>
      <c r="C307" s="125"/>
      <c r="D307" s="125"/>
      <c r="E307" s="125"/>
      <c r="F307" s="125"/>
      <c r="G307" s="125"/>
      <c r="H307" s="125"/>
      <c r="I307" s="125"/>
      <c r="J307" s="125"/>
      <c r="K307" s="125"/>
      <c r="L307" s="125"/>
      <c r="M307" s="125"/>
      <c r="N307" s="125"/>
      <c r="O307" s="125"/>
      <c r="P307" s="125"/>
      <c r="Q307" s="125"/>
      <c r="R307" s="125"/>
      <c r="S307" s="125"/>
      <c r="T307" s="125"/>
    </row>
    <row r="308" spans="1:20">
      <c r="A308" s="125"/>
      <c r="B308" s="125"/>
      <c r="C308" s="125"/>
      <c r="D308" s="125"/>
      <c r="E308" s="125"/>
      <c r="F308" s="125"/>
      <c r="G308" s="125"/>
      <c r="H308" s="125"/>
      <c r="I308" s="125"/>
      <c r="J308" s="125"/>
      <c r="K308" s="125"/>
      <c r="L308" s="125"/>
      <c r="M308" s="125"/>
      <c r="N308" s="125"/>
      <c r="O308" s="125"/>
      <c r="P308" s="125"/>
      <c r="Q308" s="125"/>
      <c r="R308" s="125"/>
      <c r="S308" s="125"/>
      <c r="T308" s="125"/>
    </row>
    <row r="309" spans="1:20">
      <c r="A309" s="125"/>
      <c r="B309" s="125"/>
      <c r="C309" s="125"/>
      <c r="D309" s="125"/>
      <c r="E309" s="125"/>
      <c r="F309" s="125"/>
      <c r="G309" s="125"/>
      <c r="H309" s="125"/>
      <c r="I309" s="125"/>
      <c r="J309" s="125"/>
      <c r="K309" s="125"/>
      <c r="L309" s="125"/>
      <c r="M309" s="125"/>
      <c r="N309" s="125"/>
      <c r="O309" s="125"/>
      <c r="P309" s="125"/>
      <c r="Q309" s="125"/>
      <c r="R309" s="125"/>
      <c r="S309" s="125"/>
      <c r="T309" s="125"/>
    </row>
    <row r="310" spans="1:20">
      <c r="A310" s="125"/>
      <c r="B310" s="125"/>
      <c r="C310" s="125"/>
      <c r="D310" s="125"/>
      <c r="E310" s="125"/>
      <c r="F310" s="125"/>
      <c r="G310" s="125"/>
      <c r="H310" s="125"/>
      <c r="I310" s="125"/>
      <c r="J310" s="125"/>
      <c r="K310" s="125"/>
      <c r="L310" s="125"/>
      <c r="M310" s="125"/>
      <c r="N310" s="125"/>
      <c r="O310" s="125"/>
      <c r="P310" s="125"/>
      <c r="Q310" s="125"/>
      <c r="R310" s="125"/>
      <c r="S310" s="125"/>
      <c r="T310" s="125"/>
    </row>
    <row r="311" spans="1:20">
      <c r="A311" s="125"/>
      <c r="B311" s="125"/>
      <c r="C311" s="125"/>
      <c r="D311" s="125"/>
      <c r="E311" s="125"/>
      <c r="F311" s="125"/>
      <c r="G311" s="125"/>
      <c r="H311" s="125"/>
      <c r="I311" s="125"/>
      <c r="J311" s="125"/>
      <c r="K311" s="125"/>
      <c r="L311" s="125"/>
      <c r="M311" s="125"/>
      <c r="N311" s="125"/>
      <c r="O311" s="125"/>
      <c r="P311" s="125"/>
      <c r="Q311" s="125"/>
      <c r="R311" s="125"/>
      <c r="S311" s="125"/>
      <c r="T311" s="125"/>
    </row>
    <row r="312" spans="1:20">
      <c r="A312" s="125"/>
      <c r="B312" s="125"/>
      <c r="C312" s="125"/>
      <c r="D312" s="125"/>
      <c r="E312" s="125"/>
      <c r="F312" s="125"/>
      <c r="G312" s="125"/>
      <c r="H312" s="125"/>
      <c r="I312" s="125"/>
      <c r="J312" s="125"/>
      <c r="K312" s="125"/>
      <c r="L312" s="125"/>
      <c r="M312" s="125"/>
      <c r="N312" s="125"/>
      <c r="O312" s="125"/>
      <c r="P312" s="125"/>
      <c r="Q312" s="125"/>
      <c r="R312" s="125"/>
      <c r="S312" s="125"/>
      <c r="T312" s="125"/>
    </row>
    <row r="313" spans="1:20">
      <c r="A313" s="125"/>
      <c r="B313" s="125"/>
      <c r="C313" s="125"/>
      <c r="D313" s="125"/>
      <c r="E313" s="125"/>
      <c r="F313" s="125"/>
      <c r="G313" s="125"/>
      <c r="H313" s="125"/>
      <c r="I313" s="125"/>
      <c r="J313" s="125"/>
      <c r="K313" s="125"/>
      <c r="L313" s="125"/>
      <c r="M313" s="125"/>
      <c r="N313" s="125"/>
      <c r="O313" s="125"/>
      <c r="P313" s="125"/>
      <c r="Q313" s="125"/>
      <c r="R313" s="125"/>
      <c r="S313" s="125"/>
      <c r="T313" s="125"/>
    </row>
    <row r="314" spans="1:20">
      <c r="A314" s="125"/>
      <c r="B314" s="125"/>
      <c r="C314" s="125"/>
      <c r="D314" s="125"/>
      <c r="E314" s="125"/>
      <c r="F314" s="125"/>
      <c r="G314" s="125"/>
      <c r="H314" s="125"/>
      <c r="I314" s="125"/>
      <c r="J314" s="125"/>
      <c r="K314" s="125"/>
      <c r="L314" s="125"/>
      <c r="M314" s="125"/>
      <c r="N314" s="125"/>
      <c r="O314" s="125"/>
      <c r="P314" s="125"/>
      <c r="Q314" s="125"/>
      <c r="R314" s="125"/>
      <c r="S314" s="125"/>
      <c r="T314" s="125"/>
    </row>
    <row r="315" spans="1:20">
      <c r="A315" s="125"/>
      <c r="B315" s="125"/>
      <c r="C315" s="125"/>
      <c r="D315" s="125"/>
      <c r="E315" s="125"/>
      <c r="F315" s="125"/>
      <c r="G315" s="125"/>
      <c r="H315" s="125"/>
      <c r="I315" s="125"/>
      <c r="J315" s="125"/>
      <c r="K315" s="125"/>
      <c r="L315" s="125"/>
      <c r="M315" s="125"/>
      <c r="N315" s="125"/>
      <c r="O315" s="125"/>
      <c r="P315" s="125"/>
      <c r="Q315" s="125"/>
      <c r="R315" s="125"/>
      <c r="S315" s="125"/>
      <c r="T315" s="125"/>
    </row>
    <row r="316" spans="1:20">
      <c r="A316" s="125"/>
      <c r="B316" s="125"/>
      <c r="C316" s="125"/>
      <c r="D316" s="125"/>
      <c r="E316" s="125"/>
      <c r="F316" s="125"/>
      <c r="G316" s="125"/>
      <c r="H316" s="125"/>
      <c r="I316" s="125"/>
      <c r="J316" s="125"/>
      <c r="K316" s="125"/>
      <c r="L316" s="125"/>
      <c r="M316" s="125"/>
      <c r="N316" s="125"/>
      <c r="O316" s="125"/>
      <c r="P316" s="125"/>
      <c r="Q316" s="125"/>
      <c r="R316" s="125"/>
      <c r="S316" s="125"/>
      <c r="T316" s="125"/>
    </row>
    <row r="317" spans="1:20">
      <c r="A317" s="125"/>
      <c r="B317" s="125"/>
      <c r="C317" s="125"/>
      <c r="D317" s="125"/>
      <c r="E317" s="125"/>
      <c r="F317" s="125"/>
      <c r="G317" s="125"/>
      <c r="H317" s="125"/>
      <c r="I317" s="125"/>
      <c r="J317" s="125"/>
      <c r="K317" s="125"/>
      <c r="L317" s="125"/>
      <c r="M317" s="125"/>
      <c r="N317" s="125"/>
      <c r="O317" s="125"/>
      <c r="P317" s="125"/>
      <c r="Q317" s="125"/>
      <c r="R317" s="125"/>
      <c r="S317" s="125"/>
      <c r="T317" s="125"/>
    </row>
    <row r="318" spans="1:20">
      <c r="A318" s="125"/>
      <c r="B318" s="125"/>
      <c r="C318" s="125"/>
      <c r="D318" s="125"/>
      <c r="E318" s="125"/>
      <c r="F318" s="125"/>
      <c r="G318" s="125"/>
      <c r="H318" s="125"/>
      <c r="I318" s="125"/>
      <c r="J318" s="125"/>
      <c r="K318" s="125"/>
      <c r="L318" s="125"/>
      <c r="M318" s="125"/>
      <c r="N318" s="125"/>
      <c r="O318" s="125"/>
      <c r="P318" s="125"/>
      <c r="Q318" s="125"/>
      <c r="R318" s="125"/>
      <c r="S318" s="125"/>
      <c r="T318" s="125"/>
    </row>
    <row r="319" spans="1:20">
      <c r="A319" s="125"/>
      <c r="B319" s="125"/>
      <c r="C319" s="125"/>
      <c r="D319" s="125"/>
      <c r="E319" s="125"/>
      <c r="F319" s="125"/>
      <c r="G319" s="125"/>
      <c r="H319" s="125"/>
      <c r="I319" s="125"/>
      <c r="J319" s="125"/>
      <c r="K319" s="125"/>
      <c r="L319" s="125"/>
      <c r="M319" s="125"/>
      <c r="N319" s="125"/>
      <c r="O319" s="125"/>
      <c r="P319" s="125"/>
      <c r="Q319" s="125"/>
      <c r="R319" s="125"/>
      <c r="S319" s="125"/>
      <c r="T319" s="125"/>
    </row>
    <row r="320" spans="1:20">
      <c r="A320" s="125"/>
      <c r="B320" s="125"/>
      <c r="C320" s="125"/>
      <c r="D320" s="125"/>
      <c r="E320" s="125"/>
      <c r="F320" s="125"/>
      <c r="G320" s="125"/>
      <c r="H320" s="125"/>
      <c r="I320" s="125"/>
      <c r="J320" s="125"/>
      <c r="K320" s="125"/>
      <c r="L320" s="125"/>
      <c r="M320" s="125"/>
      <c r="N320" s="125"/>
      <c r="O320" s="125"/>
      <c r="P320" s="125"/>
      <c r="Q320" s="125"/>
      <c r="R320" s="125"/>
      <c r="S320" s="125"/>
      <c r="T320" s="125"/>
    </row>
    <row r="321" spans="1:20">
      <c r="A321" s="125"/>
      <c r="B321" s="125"/>
      <c r="C321" s="125"/>
      <c r="D321" s="125"/>
      <c r="E321" s="125"/>
      <c r="F321" s="125"/>
      <c r="G321" s="125"/>
      <c r="H321" s="125"/>
      <c r="I321" s="125"/>
      <c r="J321" s="125"/>
      <c r="K321" s="125"/>
      <c r="L321" s="125"/>
      <c r="M321" s="125"/>
      <c r="N321" s="125"/>
      <c r="O321" s="125"/>
      <c r="P321" s="125"/>
      <c r="Q321" s="125"/>
      <c r="R321" s="125"/>
      <c r="S321" s="125"/>
      <c r="T321" s="125"/>
    </row>
    <row r="322" spans="1:20">
      <c r="A322" s="125"/>
      <c r="B322" s="125"/>
      <c r="C322" s="125"/>
      <c r="D322" s="125"/>
      <c r="E322" s="125"/>
      <c r="F322" s="125"/>
      <c r="G322" s="125"/>
      <c r="H322" s="125"/>
      <c r="I322" s="125"/>
      <c r="J322" s="125"/>
      <c r="K322" s="125"/>
      <c r="L322" s="125"/>
      <c r="M322" s="125"/>
      <c r="N322" s="125"/>
      <c r="O322" s="125"/>
      <c r="P322" s="125"/>
      <c r="Q322" s="125"/>
      <c r="R322" s="125"/>
      <c r="S322" s="125"/>
      <c r="T322" s="125"/>
    </row>
    <row r="323" spans="1:20">
      <c r="A323" s="125"/>
      <c r="B323" s="125"/>
      <c r="C323" s="125"/>
      <c r="D323" s="125"/>
      <c r="E323" s="125"/>
      <c r="F323" s="125"/>
      <c r="G323" s="125"/>
      <c r="H323" s="125"/>
      <c r="I323" s="125"/>
      <c r="J323" s="125"/>
      <c r="K323" s="125"/>
      <c r="L323" s="125"/>
      <c r="M323" s="125"/>
      <c r="N323" s="125"/>
      <c r="O323" s="125"/>
      <c r="P323" s="125"/>
      <c r="Q323" s="125"/>
      <c r="R323" s="125"/>
      <c r="S323" s="125"/>
      <c r="T323" s="125"/>
    </row>
    <row r="324" spans="1:20">
      <c r="A324" s="125"/>
      <c r="B324" s="125"/>
      <c r="C324" s="125"/>
      <c r="D324" s="125"/>
      <c r="E324" s="125"/>
      <c r="F324" s="125"/>
      <c r="G324" s="125"/>
      <c r="H324" s="125"/>
      <c r="I324" s="125"/>
      <c r="J324" s="125"/>
      <c r="K324" s="125"/>
      <c r="L324" s="125"/>
      <c r="M324" s="125"/>
      <c r="N324" s="125"/>
      <c r="O324" s="125"/>
      <c r="P324" s="125"/>
      <c r="Q324" s="125"/>
      <c r="R324" s="125"/>
      <c r="S324" s="125"/>
      <c r="T324" s="125"/>
    </row>
    <row r="325" spans="1:20">
      <c r="A325" s="125"/>
      <c r="B325" s="125"/>
      <c r="C325" s="125"/>
      <c r="D325" s="125"/>
      <c r="E325" s="125"/>
      <c r="F325" s="125"/>
      <c r="G325" s="125"/>
      <c r="H325" s="125"/>
      <c r="I325" s="125"/>
      <c r="J325" s="125"/>
      <c r="K325" s="125"/>
      <c r="L325" s="125"/>
      <c r="M325" s="125"/>
      <c r="N325" s="125"/>
      <c r="O325" s="125"/>
      <c r="P325" s="125"/>
      <c r="Q325" s="125"/>
      <c r="R325" s="125"/>
      <c r="S325" s="125"/>
      <c r="T325" s="125"/>
    </row>
    <row r="326" spans="1:20">
      <c r="A326" s="125"/>
      <c r="B326" s="125"/>
      <c r="C326" s="125"/>
      <c r="D326" s="125"/>
      <c r="E326" s="125"/>
      <c r="F326" s="125"/>
      <c r="G326" s="125"/>
      <c r="H326" s="125"/>
      <c r="I326" s="125"/>
      <c r="J326" s="125"/>
      <c r="K326" s="125"/>
      <c r="L326" s="125"/>
      <c r="M326" s="125"/>
      <c r="N326" s="125"/>
      <c r="O326" s="125"/>
      <c r="P326" s="125"/>
      <c r="Q326" s="125"/>
      <c r="R326" s="125"/>
      <c r="S326" s="125"/>
      <c r="T326" s="125"/>
    </row>
    <row r="327" spans="1:20">
      <c r="A327" s="125"/>
      <c r="B327" s="125"/>
      <c r="C327" s="125"/>
      <c r="D327" s="125"/>
      <c r="E327" s="125"/>
      <c r="F327" s="125"/>
      <c r="G327" s="125"/>
      <c r="H327" s="125"/>
      <c r="I327" s="125"/>
      <c r="J327" s="125"/>
      <c r="K327" s="125"/>
      <c r="L327" s="125"/>
      <c r="M327" s="125"/>
      <c r="N327" s="125"/>
      <c r="O327" s="125"/>
      <c r="P327" s="125"/>
      <c r="Q327" s="125"/>
      <c r="R327" s="125"/>
      <c r="S327" s="125"/>
      <c r="T327" s="125"/>
    </row>
    <row r="328" spans="1:20">
      <c r="A328" s="125"/>
      <c r="B328" s="125"/>
      <c r="C328" s="125"/>
      <c r="D328" s="125"/>
      <c r="E328" s="125"/>
      <c r="F328" s="125"/>
      <c r="G328" s="125"/>
      <c r="H328" s="125"/>
      <c r="I328" s="125"/>
      <c r="J328" s="125"/>
      <c r="K328" s="125"/>
      <c r="L328" s="125"/>
      <c r="M328" s="125"/>
      <c r="N328" s="125"/>
      <c r="O328" s="125"/>
      <c r="P328" s="125"/>
      <c r="Q328" s="125"/>
      <c r="R328" s="125"/>
      <c r="S328" s="125"/>
      <c r="T328" s="125"/>
    </row>
    <row r="329" spans="1:20">
      <c r="A329" s="125"/>
      <c r="B329" s="125"/>
      <c r="C329" s="125"/>
      <c r="D329" s="125"/>
      <c r="E329" s="125"/>
      <c r="F329" s="125"/>
      <c r="G329" s="125"/>
      <c r="H329" s="125"/>
      <c r="I329" s="125"/>
      <c r="J329" s="125"/>
      <c r="K329" s="125"/>
      <c r="L329" s="125"/>
      <c r="M329" s="125"/>
      <c r="N329" s="125"/>
      <c r="O329" s="125"/>
      <c r="P329" s="125"/>
      <c r="Q329" s="125"/>
      <c r="R329" s="125"/>
      <c r="S329" s="125"/>
      <c r="T329" s="125"/>
    </row>
    <row r="330" spans="1:20">
      <c r="A330" s="125"/>
      <c r="B330" s="125"/>
      <c r="C330" s="125"/>
      <c r="D330" s="125"/>
      <c r="E330" s="125"/>
      <c r="F330" s="125"/>
      <c r="G330" s="125"/>
      <c r="H330" s="125"/>
      <c r="I330" s="125"/>
      <c r="J330" s="125"/>
      <c r="K330" s="125"/>
      <c r="L330" s="125"/>
      <c r="M330" s="125"/>
      <c r="N330" s="125"/>
      <c r="O330" s="125"/>
      <c r="P330" s="125"/>
      <c r="Q330" s="125"/>
      <c r="R330" s="125"/>
      <c r="S330" s="125"/>
      <c r="T330" s="125"/>
    </row>
    <row r="331" spans="1:20">
      <c r="A331" s="125"/>
      <c r="B331" s="125"/>
      <c r="C331" s="125"/>
      <c r="D331" s="125"/>
      <c r="E331" s="125"/>
      <c r="F331" s="125"/>
      <c r="G331" s="125"/>
      <c r="H331" s="125"/>
      <c r="I331" s="125"/>
      <c r="J331" s="125"/>
      <c r="K331" s="125"/>
      <c r="L331" s="125"/>
      <c r="M331" s="125"/>
      <c r="N331" s="125"/>
      <c r="O331" s="125"/>
      <c r="P331" s="125"/>
      <c r="Q331" s="125"/>
      <c r="R331" s="125"/>
      <c r="S331" s="125"/>
      <c r="T331" s="125"/>
    </row>
    <row r="332" spans="1:20">
      <c r="A332" s="125"/>
      <c r="B332" s="125"/>
      <c r="C332" s="125"/>
      <c r="D332" s="125"/>
      <c r="E332" s="125"/>
      <c r="F332" s="125"/>
      <c r="G332" s="125"/>
      <c r="H332" s="125"/>
      <c r="I332" s="125"/>
      <c r="J332" s="125"/>
      <c r="K332" s="125"/>
      <c r="L332" s="125"/>
      <c r="M332" s="125"/>
      <c r="N332" s="125"/>
      <c r="O332" s="125"/>
      <c r="P332" s="125"/>
      <c r="Q332" s="125"/>
      <c r="R332" s="125"/>
      <c r="S332" s="125"/>
      <c r="T332" s="125"/>
    </row>
    <row r="333" spans="1:20">
      <c r="A333" s="125"/>
      <c r="B333" s="125"/>
      <c r="C333" s="125"/>
      <c r="D333" s="125"/>
      <c r="E333" s="125"/>
      <c r="F333" s="125"/>
      <c r="G333" s="125"/>
      <c r="H333" s="125"/>
      <c r="I333" s="125"/>
      <c r="J333" s="125"/>
      <c r="K333" s="125"/>
      <c r="L333" s="125"/>
      <c r="M333" s="125"/>
      <c r="N333" s="125"/>
      <c r="O333" s="125"/>
      <c r="P333" s="125"/>
      <c r="Q333" s="125"/>
      <c r="R333" s="125"/>
      <c r="S333" s="125"/>
      <c r="T333" s="125"/>
    </row>
    <row r="334" spans="1:20">
      <c r="A334" s="125"/>
      <c r="B334" s="125"/>
      <c r="C334" s="125"/>
      <c r="D334" s="125"/>
      <c r="E334" s="125"/>
      <c r="F334" s="125"/>
      <c r="G334" s="125"/>
      <c r="H334" s="125"/>
      <c r="I334" s="125"/>
      <c r="J334" s="125"/>
      <c r="K334" s="125"/>
      <c r="L334" s="125"/>
      <c r="M334" s="125"/>
      <c r="N334" s="125"/>
      <c r="O334" s="125"/>
      <c r="P334" s="125"/>
      <c r="Q334" s="125"/>
      <c r="R334" s="125"/>
      <c r="S334" s="125"/>
      <c r="T334" s="125"/>
    </row>
    <row r="335" spans="1:20">
      <c r="A335" s="125"/>
      <c r="B335" s="125"/>
      <c r="C335" s="125"/>
      <c r="D335" s="125"/>
      <c r="E335" s="125"/>
      <c r="F335" s="125"/>
      <c r="G335" s="125"/>
      <c r="H335" s="125"/>
      <c r="I335" s="125"/>
      <c r="J335" s="125"/>
      <c r="K335" s="125"/>
      <c r="L335" s="125"/>
      <c r="M335" s="125"/>
      <c r="N335" s="125"/>
      <c r="O335" s="125"/>
      <c r="P335" s="125"/>
      <c r="Q335" s="125"/>
      <c r="R335" s="125"/>
      <c r="S335" s="125"/>
      <c r="T335" s="125"/>
    </row>
    <row r="336" spans="1:20">
      <c r="A336" s="125"/>
      <c r="B336" s="125"/>
      <c r="C336" s="125"/>
      <c r="D336" s="125"/>
      <c r="E336" s="125"/>
      <c r="F336" s="125"/>
      <c r="G336" s="125"/>
      <c r="H336" s="125"/>
      <c r="I336" s="125"/>
      <c r="J336" s="125"/>
      <c r="K336" s="125"/>
      <c r="L336" s="125"/>
      <c r="M336" s="125"/>
      <c r="N336" s="125"/>
      <c r="O336" s="125"/>
      <c r="P336" s="125"/>
      <c r="Q336" s="125"/>
      <c r="R336" s="125"/>
      <c r="S336" s="125"/>
      <c r="T336" s="125"/>
    </row>
    <row r="337" spans="1:20">
      <c r="A337" s="125"/>
      <c r="B337" s="125"/>
      <c r="C337" s="125"/>
      <c r="D337" s="125"/>
      <c r="E337" s="125"/>
      <c r="F337" s="125"/>
      <c r="G337" s="125"/>
      <c r="H337" s="125"/>
      <c r="I337" s="125"/>
      <c r="J337" s="125"/>
      <c r="K337" s="125"/>
      <c r="L337" s="125"/>
      <c r="M337" s="125"/>
      <c r="N337" s="125"/>
      <c r="O337" s="125"/>
      <c r="P337" s="125"/>
      <c r="Q337" s="125"/>
      <c r="R337" s="125"/>
      <c r="S337" s="125"/>
      <c r="T337" s="125"/>
    </row>
    <row r="338" spans="1:20">
      <c r="A338" s="125"/>
      <c r="B338" s="125"/>
      <c r="C338" s="125"/>
      <c r="D338" s="125"/>
      <c r="E338" s="125"/>
      <c r="F338" s="125"/>
      <c r="G338" s="125"/>
      <c r="H338" s="125"/>
      <c r="I338" s="125"/>
      <c r="J338" s="125"/>
      <c r="K338" s="125"/>
      <c r="L338" s="125"/>
      <c r="M338" s="125"/>
      <c r="N338" s="125"/>
      <c r="O338" s="125"/>
      <c r="P338" s="125"/>
      <c r="Q338" s="125"/>
      <c r="R338" s="125"/>
      <c r="S338" s="125"/>
      <c r="T338" s="125"/>
    </row>
    <row r="339" spans="1:20">
      <c r="A339" s="125"/>
      <c r="B339" s="125"/>
      <c r="C339" s="125"/>
      <c r="D339" s="125"/>
      <c r="E339" s="125"/>
      <c r="F339" s="125"/>
      <c r="G339" s="125"/>
      <c r="H339" s="125"/>
      <c r="I339" s="125"/>
      <c r="J339" s="125"/>
      <c r="K339" s="125"/>
      <c r="L339" s="125"/>
      <c r="M339" s="125"/>
      <c r="N339" s="125"/>
      <c r="O339" s="125"/>
      <c r="P339" s="125"/>
      <c r="Q339" s="125"/>
      <c r="R339" s="125"/>
      <c r="S339" s="125"/>
      <c r="T339" s="125"/>
    </row>
    <row r="340" spans="1:20">
      <c r="A340" s="125"/>
      <c r="B340" s="125"/>
      <c r="C340" s="125"/>
      <c r="D340" s="125"/>
      <c r="E340" s="125"/>
      <c r="F340" s="125"/>
      <c r="G340" s="125"/>
      <c r="H340" s="125"/>
      <c r="I340" s="125"/>
      <c r="J340" s="125"/>
      <c r="K340" s="125"/>
      <c r="L340" s="125"/>
      <c r="M340" s="125"/>
      <c r="N340" s="125"/>
      <c r="O340" s="125"/>
      <c r="P340" s="125"/>
      <c r="Q340" s="125"/>
      <c r="R340" s="125"/>
      <c r="S340" s="125"/>
      <c r="T340" s="125"/>
    </row>
    <row r="341" spans="1:20">
      <c r="A341" s="125"/>
      <c r="B341" s="125"/>
      <c r="C341" s="125"/>
      <c r="D341" s="125"/>
      <c r="E341" s="125"/>
      <c r="F341" s="125"/>
      <c r="G341" s="125"/>
      <c r="H341" s="125"/>
      <c r="I341" s="125"/>
      <c r="J341" s="125"/>
      <c r="K341" s="125"/>
      <c r="L341" s="125"/>
      <c r="M341" s="125"/>
      <c r="N341" s="125"/>
      <c r="O341" s="125"/>
      <c r="P341" s="125"/>
      <c r="Q341" s="125"/>
      <c r="R341" s="125"/>
      <c r="S341" s="125"/>
      <c r="T341" s="125"/>
    </row>
    <row r="342" spans="1:20">
      <c r="A342" s="125"/>
      <c r="B342" s="125"/>
      <c r="C342" s="125"/>
      <c r="D342" s="125"/>
      <c r="E342" s="125"/>
      <c r="F342" s="125"/>
      <c r="G342" s="125"/>
      <c r="H342" s="125"/>
      <c r="I342" s="125"/>
      <c r="J342" s="125"/>
      <c r="K342" s="125"/>
      <c r="L342" s="125"/>
      <c r="M342" s="125"/>
      <c r="N342" s="125"/>
      <c r="O342" s="125"/>
      <c r="P342" s="125"/>
      <c r="Q342" s="125"/>
      <c r="R342" s="125"/>
      <c r="S342" s="125"/>
      <c r="T342" s="125"/>
    </row>
    <row r="343" spans="1:20">
      <c r="A343" s="125"/>
      <c r="B343" s="125"/>
      <c r="C343" s="125"/>
      <c r="D343" s="125"/>
      <c r="E343" s="125"/>
      <c r="F343" s="125"/>
      <c r="G343" s="125"/>
      <c r="H343" s="125"/>
      <c r="I343" s="125"/>
      <c r="J343" s="125"/>
      <c r="K343" s="125"/>
      <c r="L343" s="125"/>
      <c r="M343" s="125"/>
      <c r="N343" s="125"/>
      <c r="O343" s="125"/>
      <c r="P343" s="125"/>
      <c r="Q343" s="125"/>
      <c r="R343" s="125"/>
      <c r="S343" s="125"/>
      <c r="T343" s="125"/>
    </row>
    <row r="344" spans="1:20">
      <c r="A344" s="125"/>
      <c r="B344" s="125"/>
      <c r="C344" s="125"/>
      <c r="D344" s="125"/>
      <c r="E344" s="125"/>
      <c r="F344" s="125"/>
      <c r="G344" s="125"/>
      <c r="H344" s="125"/>
      <c r="I344" s="125"/>
      <c r="J344" s="125"/>
      <c r="K344" s="125"/>
      <c r="L344" s="125"/>
      <c r="M344" s="125"/>
      <c r="N344" s="125"/>
      <c r="O344" s="125"/>
      <c r="P344" s="125"/>
      <c r="Q344" s="125"/>
      <c r="R344" s="125"/>
      <c r="S344" s="125"/>
      <c r="T344" s="125"/>
    </row>
    <row r="345" spans="1:20">
      <c r="A345" s="125"/>
      <c r="B345" s="125"/>
      <c r="C345" s="125"/>
      <c r="D345" s="125"/>
      <c r="E345" s="125"/>
      <c r="F345" s="125"/>
      <c r="G345" s="125"/>
      <c r="H345" s="125"/>
      <c r="I345" s="125"/>
      <c r="J345" s="125"/>
      <c r="K345" s="125"/>
      <c r="L345" s="125"/>
      <c r="M345" s="125"/>
      <c r="N345" s="125"/>
      <c r="O345" s="125"/>
      <c r="P345" s="125"/>
      <c r="Q345" s="125"/>
      <c r="R345" s="125"/>
      <c r="S345" s="125"/>
      <c r="T345" s="125"/>
    </row>
    <row r="346" spans="1:20">
      <c r="A346" s="125"/>
      <c r="B346" s="125"/>
      <c r="C346" s="125"/>
      <c r="D346" s="125"/>
      <c r="E346" s="125"/>
      <c r="F346" s="125"/>
      <c r="G346" s="125"/>
      <c r="H346" s="125"/>
      <c r="I346" s="125"/>
      <c r="J346" s="125"/>
      <c r="K346" s="125"/>
      <c r="L346" s="125"/>
      <c r="M346" s="125"/>
      <c r="N346" s="125"/>
      <c r="O346" s="125"/>
      <c r="P346" s="125"/>
      <c r="Q346" s="125"/>
      <c r="R346" s="125"/>
      <c r="S346" s="125"/>
      <c r="T346" s="125"/>
    </row>
    <row r="347" spans="1:20">
      <c r="A347" s="125"/>
      <c r="B347" s="125"/>
      <c r="C347" s="125"/>
      <c r="D347" s="125"/>
      <c r="E347" s="125"/>
      <c r="F347" s="125"/>
      <c r="G347" s="125"/>
      <c r="H347" s="125"/>
      <c r="I347" s="125"/>
      <c r="J347" s="125"/>
      <c r="K347" s="125"/>
      <c r="L347" s="125"/>
      <c r="M347" s="125"/>
      <c r="N347" s="125"/>
      <c r="O347" s="125"/>
      <c r="P347" s="125"/>
      <c r="Q347" s="125"/>
      <c r="R347" s="125"/>
      <c r="S347" s="125"/>
      <c r="T347" s="125"/>
    </row>
    <row r="348" spans="1:20">
      <c r="A348" s="125"/>
      <c r="B348" s="125"/>
      <c r="C348" s="125"/>
      <c r="D348" s="125"/>
      <c r="E348" s="125"/>
      <c r="F348" s="125"/>
      <c r="G348" s="125"/>
      <c r="H348" s="125"/>
      <c r="I348" s="125"/>
      <c r="J348" s="125"/>
      <c r="K348" s="125"/>
      <c r="L348" s="125"/>
      <c r="M348" s="125"/>
      <c r="N348" s="125"/>
      <c r="O348" s="125"/>
      <c r="P348" s="125"/>
      <c r="Q348" s="125"/>
      <c r="R348" s="125"/>
      <c r="S348" s="125"/>
      <c r="T348" s="125"/>
    </row>
    <row r="349" spans="1:20">
      <c r="A349" s="125"/>
      <c r="B349" s="125"/>
      <c r="C349" s="125"/>
      <c r="D349" s="125"/>
      <c r="E349" s="125"/>
      <c r="F349" s="125"/>
      <c r="G349" s="125"/>
      <c r="H349" s="125"/>
      <c r="I349" s="125"/>
      <c r="J349" s="125"/>
      <c r="K349" s="125"/>
      <c r="L349" s="125"/>
      <c r="M349" s="125"/>
      <c r="N349" s="125"/>
      <c r="O349" s="125"/>
      <c r="P349" s="125"/>
      <c r="Q349" s="125"/>
      <c r="R349" s="125"/>
      <c r="S349" s="125"/>
      <c r="T349" s="125"/>
    </row>
    <row r="350" spans="1:20">
      <c r="A350" s="125"/>
      <c r="B350" s="125"/>
      <c r="C350" s="125"/>
      <c r="D350" s="125"/>
      <c r="E350" s="125"/>
      <c r="F350" s="125"/>
      <c r="G350" s="125"/>
      <c r="H350" s="125"/>
      <c r="I350" s="125"/>
      <c r="J350" s="125"/>
      <c r="K350" s="125"/>
      <c r="L350" s="125"/>
      <c r="M350" s="125"/>
      <c r="N350" s="125"/>
      <c r="O350" s="125"/>
      <c r="P350" s="125"/>
      <c r="Q350" s="125"/>
      <c r="R350" s="125"/>
      <c r="S350" s="125"/>
      <c r="T350" s="125"/>
    </row>
    <row r="351" spans="1:20">
      <c r="A351" s="125"/>
      <c r="B351" s="125"/>
      <c r="C351" s="125"/>
      <c r="D351" s="125"/>
      <c r="E351" s="125"/>
      <c r="F351" s="125"/>
      <c r="G351" s="125"/>
      <c r="H351" s="125"/>
      <c r="I351" s="125"/>
      <c r="J351" s="125"/>
      <c r="K351" s="125"/>
      <c r="L351" s="125"/>
      <c r="M351" s="125"/>
      <c r="N351" s="125"/>
      <c r="O351" s="125"/>
      <c r="P351" s="125"/>
      <c r="Q351" s="125"/>
      <c r="R351" s="125"/>
      <c r="S351" s="125"/>
      <c r="T351" s="125"/>
    </row>
    <row r="352" spans="1:20">
      <c r="A352" s="125"/>
      <c r="B352" s="125"/>
      <c r="C352" s="125"/>
      <c r="D352" s="125"/>
      <c r="E352" s="125"/>
      <c r="F352" s="125"/>
      <c r="G352" s="125"/>
      <c r="H352" s="125"/>
      <c r="I352" s="125"/>
      <c r="J352" s="125"/>
      <c r="K352" s="125"/>
      <c r="L352" s="125"/>
      <c r="M352" s="125"/>
      <c r="N352" s="125"/>
      <c r="O352" s="125"/>
      <c r="P352" s="125"/>
      <c r="Q352" s="125"/>
      <c r="R352" s="125"/>
      <c r="S352" s="125"/>
      <c r="T352" s="125"/>
    </row>
    <row r="353" spans="1:20">
      <c r="A353" s="125"/>
      <c r="B353" s="125"/>
      <c r="C353" s="125"/>
      <c r="D353" s="125"/>
      <c r="E353" s="125"/>
      <c r="F353" s="125"/>
      <c r="G353" s="125"/>
      <c r="H353" s="125"/>
      <c r="I353" s="125"/>
      <c r="J353" s="125"/>
      <c r="K353" s="125"/>
      <c r="L353" s="125"/>
      <c r="M353" s="125"/>
      <c r="N353" s="125"/>
      <c r="O353" s="125"/>
      <c r="P353" s="125"/>
      <c r="Q353" s="125"/>
      <c r="R353" s="125"/>
      <c r="S353" s="125"/>
      <c r="T353" s="125"/>
    </row>
    <row r="354" spans="1:20">
      <c r="A354" s="125"/>
      <c r="B354" s="125"/>
      <c r="C354" s="125"/>
      <c r="D354" s="125"/>
      <c r="E354" s="125"/>
      <c r="F354" s="125"/>
      <c r="G354" s="125"/>
      <c r="H354" s="125"/>
      <c r="I354" s="125"/>
      <c r="J354" s="125"/>
      <c r="K354" s="125"/>
      <c r="L354" s="125"/>
      <c r="M354" s="125"/>
      <c r="N354" s="125"/>
      <c r="O354" s="125"/>
      <c r="P354" s="125"/>
      <c r="Q354" s="125"/>
      <c r="R354" s="125"/>
      <c r="S354" s="125"/>
      <c r="T354" s="125"/>
    </row>
    <row r="355" spans="1:20">
      <c r="A355" s="125"/>
      <c r="B355" s="125"/>
      <c r="C355" s="125"/>
      <c r="D355" s="125"/>
      <c r="E355" s="125"/>
      <c r="F355" s="125"/>
      <c r="G355" s="125"/>
      <c r="H355" s="125"/>
      <c r="I355" s="125"/>
      <c r="J355" s="125"/>
      <c r="K355" s="125"/>
      <c r="L355" s="125"/>
      <c r="M355" s="125"/>
      <c r="N355" s="125"/>
      <c r="O355" s="125"/>
      <c r="P355" s="125"/>
      <c r="Q355" s="125"/>
      <c r="R355" s="125"/>
      <c r="S355" s="125"/>
      <c r="T355" s="125"/>
    </row>
    <row r="356" spans="1:20">
      <c r="A356" s="125"/>
      <c r="B356" s="125"/>
      <c r="C356" s="125"/>
      <c r="D356" s="125"/>
      <c r="E356" s="125"/>
      <c r="F356" s="125"/>
      <c r="G356" s="125"/>
      <c r="H356" s="125"/>
      <c r="I356" s="125"/>
      <c r="J356" s="125"/>
      <c r="K356" s="125"/>
      <c r="L356" s="125"/>
      <c r="M356" s="125"/>
      <c r="N356" s="125"/>
      <c r="O356" s="125"/>
      <c r="P356" s="125"/>
      <c r="Q356" s="125"/>
      <c r="R356" s="125"/>
      <c r="S356" s="125"/>
      <c r="T356" s="125"/>
    </row>
    <row r="357" spans="1:20">
      <c r="A357" s="125"/>
      <c r="B357" s="125"/>
      <c r="C357" s="125"/>
      <c r="D357" s="125"/>
      <c r="E357" s="125"/>
      <c r="F357" s="125"/>
      <c r="G357" s="125"/>
      <c r="H357" s="125"/>
      <c r="I357" s="125"/>
      <c r="J357" s="125"/>
      <c r="K357" s="125"/>
      <c r="L357" s="125"/>
      <c r="M357" s="125"/>
      <c r="N357" s="125"/>
      <c r="O357" s="125"/>
      <c r="P357" s="125"/>
      <c r="Q357" s="125"/>
      <c r="R357" s="125"/>
      <c r="S357" s="125"/>
      <c r="T357" s="125"/>
    </row>
    <row r="358" spans="1:20">
      <c r="A358" s="125"/>
      <c r="B358" s="125"/>
      <c r="C358" s="125"/>
      <c r="D358" s="125"/>
      <c r="E358" s="125"/>
      <c r="F358" s="125"/>
      <c r="G358" s="125"/>
      <c r="H358" s="125"/>
      <c r="I358" s="125"/>
      <c r="J358" s="125"/>
      <c r="K358" s="125"/>
      <c r="L358" s="125"/>
      <c r="M358" s="125"/>
      <c r="N358" s="125"/>
      <c r="O358" s="125"/>
      <c r="P358" s="125"/>
      <c r="Q358" s="125"/>
      <c r="R358" s="125"/>
      <c r="S358" s="125"/>
      <c r="T358" s="125"/>
    </row>
    <row r="359" spans="1:20">
      <c r="A359" s="125"/>
      <c r="B359" s="125"/>
      <c r="C359" s="125"/>
      <c r="D359" s="125"/>
      <c r="E359" s="125"/>
      <c r="F359" s="125"/>
      <c r="G359" s="125"/>
      <c r="H359" s="125"/>
      <c r="I359" s="125"/>
      <c r="J359" s="125"/>
      <c r="K359" s="125"/>
      <c r="L359" s="125"/>
      <c r="M359" s="125"/>
      <c r="N359" s="125"/>
      <c r="O359" s="125"/>
      <c r="P359" s="125"/>
      <c r="Q359" s="125"/>
      <c r="R359" s="125"/>
      <c r="S359" s="125"/>
      <c r="T359" s="125"/>
    </row>
    <row r="360" spans="1:20">
      <c r="A360" s="125"/>
      <c r="B360" s="125"/>
      <c r="C360" s="125"/>
      <c r="D360" s="125"/>
      <c r="E360" s="125"/>
      <c r="F360" s="125"/>
      <c r="G360" s="125"/>
      <c r="H360" s="125"/>
      <c r="I360" s="125"/>
      <c r="J360" s="125"/>
      <c r="K360" s="125"/>
      <c r="L360" s="125"/>
      <c r="M360" s="125"/>
      <c r="N360" s="125"/>
      <c r="O360" s="125"/>
      <c r="P360" s="125"/>
      <c r="Q360" s="125"/>
      <c r="R360" s="125"/>
      <c r="S360" s="125"/>
      <c r="T360" s="125"/>
    </row>
    <row r="361" spans="1:20">
      <c r="A361" s="125"/>
      <c r="B361" s="125"/>
      <c r="C361" s="125"/>
      <c r="D361" s="125"/>
      <c r="E361" s="125"/>
      <c r="F361" s="125"/>
      <c r="G361" s="125"/>
      <c r="H361" s="125"/>
      <c r="I361" s="125"/>
      <c r="J361" s="125"/>
      <c r="K361" s="125"/>
      <c r="L361" s="125"/>
      <c r="M361" s="125"/>
      <c r="N361" s="125"/>
      <c r="O361" s="125"/>
      <c r="P361" s="125"/>
      <c r="Q361" s="125"/>
      <c r="R361" s="125"/>
      <c r="S361" s="125"/>
      <c r="T361" s="125"/>
    </row>
    <row r="362" spans="1:20">
      <c r="A362" s="125"/>
      <c r="B362" s="125"/>
      <c r="C362" s="125"/>
      <c r="D362" s="125"/>
      <c r="E362" s="125"/>
      <c r="F362" s="125"/>
      <c r="G362" s="125"/>
      <c r="H362" s="125"/>
      <c r="I362" s="125"/>
      <c r="J362" s="125"/>
      <c r="K362" s="125"/>
      <c r="L362" s="125"/>
      <c r="M362" s="125"/>
      <c r="N362" s="125"/>
      <c r="O362" s="125"/>
      <c r="P362" s="125"/>
      <c r="Q362" s="125"/>
      <c r="R362" s="125"/>
      <c r="S362" s="125"/>
      <c r="T362" s="125"/>
    </row>
    <row r="363" spans="1:20">
      <c r="A363" s="125"/>
      <c r="B363" s="125"/>
      <c r="C363" s="125"/>
      <c r="D363" s="125"/>
      <c r="E363" s="125"/>
      <c r="F363" s="125"/>
      <c r="G363" s="125"/>
      <c r="H363" s="125"/>
      <c r="I363" s="125"/>
      <c r="J363" s="125"/>
      <c r="K363" s="125"/>
      <c r="L363" s="125"/>
      <c r="M363" s="125"/>
      <c r="N363" s="125"/>
      <c r="O363" s="125"/>
      <c r="P363" s="125"/>
      <c r="Q363" s="125"/>
      <c r="R363" s="125"/>
      <c r="S363" s="125"/>
      <c r="T363" s="125"/>
    </row>
    <row r="364" spans="1:20">
      <c r="A364" s="125"/>
      <c r="B364" s="125"/>
      <c r="C364" s="125"/>
      <c r="D364" s="125"/>
      <c r="E364" s="125"/>
      <c r="F364" s="125"/>
      <c r="G364" s="125"/>
      <c r="H364" s="125"/>
      <c r="I364" s="125"/>
      <c r="J364" s="125"/>
      <c r="K364" s="125"/>
      <c r="L364" s="125"/>
      <c r="M364" s="125"/>
      <c r="N364" s="125"/>
      <c r="O364" s="125"/>
      <c r="P364" s="125"/>
      <c r="Q364" s="125"/>
      <c r="R364" s="125"/>
      <c r="S364" s="125"/>
      <c r="T364" s="125"/>
    </row>
    <row r="365" spans="1:20">
      <c r="A365" s="125"/>
      <c r="B365" s="125"/>
      <c r="C365" s="125"/>
      <c r="D365" s="125"/>
      <c r="E365" s="125"/>
      <c r="F365" s="125"/>
      <c r="G365" s="125"/>
      <c r="H365" s="125"/>
      <c r="I365" s="125"/>
      <c r="J365" s="125"/>
      <c r="K365" s="125"/>
      <c r="L365" s="125"/>
      <c r="M365" s="125"/>
      <c r="N365" s="125"/>
      <c r="O365" s="125"/>
      <c r="P365" s="125"/>
      <c r="Q365" s="125"/>
      <c r="R365" s="125"/>
      <c r="S365" s="125"/>
      <c r="T365" s="125"/>
    </row>
    <row r="366" spans="1:20">
      <c r="A366" s="125"/>
      <c r="B366" s="125"/>
      <c r="C366" s="125"/>
      <c r="D366" s="125"/>
      <c r="E366" s="125"/>
      <c r="F366" s="125"/>
      <c r="G366" s="125"/>
      <c r="H366" s="125"/>
      <c r="I366" s="125"/>
      <c r="J366" s="125"/>
      <c r="K366" s="125"/>
      <c r="L366" s="125"/>
      <c r="M366" s="125"/>
      <c r="N366" s="125"/>
      <c r="O366" s="125"/>
      <c r="P366" s="125"/>
      <c r="Q366" s="125"/>
      <c r="R366" s="125"/>
      <c r="S366" s="125"/>
      <c r="T366" s="125"/>
    </row>
    <row r="367" spans="1:20">
      <c r="A367" s="125"/>
      <c r="B367" s="125"/>
      <c r="C367" s="125"/>
      <c r="D367" s="125"/>
      <c r="E367" s="125"/>
      <c r="F367" s="125"/>
      <c r="G367" s="125"/>
      <c r="H367" s="125"/>
      <c r="I367" s="125"/>
      <c r="J367" s="125"/>
      <c r="K367" s="125"/>
      <c r="L367" s="125"/>
      <c r="M367" s="125"/>
      <c r="N367" s="125"/>
      <c r="O367" s="125"/>
      <c r="P367" s="125"/>
      <c r="Q367" s="125"/>
      <c r="R367" s="125"/>
      <c r="S367" s="125"/>
      <c r="T367" s="125"/>
    </row>
    <row r="368" spans="1:20">
      <c r="A368" s="125"/>
      <c r="B368" s="125"/>
      <c r="C368" s="125"/>
      <c r="D368" s="125"/>
      <c r="E368" s="125"/>
      <c r="F368" s="125"/>
      <c r="G368" s="125"/>
      <c r="H368" s="125"/>
      <c r="I368" s="125"/>
      <c r="J368" s="125"/>
      <c r="K368" s="125"/>
      <c r="L368" s="125"/>
      <c r="M368" s="125"/>
      <c r="N368" s="125"/>
      <c r="O368" s="125"/>
      <c r="P368" s="125"/>
      <c r="Q368" s="125"/>
      <c r="R368" s="125"/>
      <c r="S368" s="125"/>
      <c r="T368" s="125"/>
    </row>
    <row r="369" spans="1:20">
      <c r="A369" s="125"/>
      <c r="B369" s="125"/>
      <c r="C369" s="125"/>
      <c r="D369" s="125"/>
      <c r="E369" s="125"/>
      <c r="F369" s="125"/>
      <c r="G369" s="125"/>
      <c r="H369" s="125"/>
      <c r="I369" s="125"/>
      <c r="J369" s="125"/>
      <c r="K369" s="125"/>
      <c r="L369" s="125"/>
      <c r="M369" s="125"/>
      <c r="N369" s="125"/>
      <c r="O369" s="125"/>
      <c r="P369" s="125"/>
      <c r="Q369" s="125"/>
      <c r="R369" s="125"/>
      <c r="S369" s="125"/>
      <c r="T369" s="125"/>
    </row>
    <row r="370" spans="1:20">
      <c r="A370" s="125"/>
      <c r="B370" s="125"/>
      <c r="C370" s="125"/>
      <c r="D370" s="125"/>
      <c r="E370" s="125"/>
      <c r="F370" s="125"/>
      <c r="G370" s="125"/>
      <c r="H370" s="125"/>
      <c r="I370" s="125"/>
      <c r="J370" s="125"/>
      <c r="K370" s="125"/>
      <c r="L370" s="125"/>
      <c r="M370" s="125"/>
      <c r="N370" s="125"/>
      <c r="O370" s="125"/>
      <c r="P370" s="125"/>
      <c r="Q370" s="125"/>
      <c r="R370" s="125"/>
      <c r="S370" s="125"/>
      <c r="T370" s="125"/>
    </row>
    <row r="371" spans="1:20">
      <c r="A371" s="125"/>
      <c r="B371" s="125"/>
      <c r="C371" s="125"/>
      <c r="D371" s="125"/>
      <c r="E371" s="125"/>
      <c r="F371" s="125"/>
      <c r="G371" s="125"/>
      <c r="H371" s="125"/>
      <c r="I371" s="125"/>
      <c r="J371" s="125"/>
      <c r="K371" s="125"/>
      <c r="L371" s="125"/>
      <c r="M371" s="125"/>
      <c r="N371" s="125"/>
      <c r="O371" s="125"/>
      <c r="P371" s="125"/>
      <c r="Q371" s="125"/>
      <c r="R371" s="125"/>
      <c r="S371" s="125"/>
      <c r="T371" s="125"/>
    </row>
    <row r="372" spans="1:20">
      <c r="A372" s="125"/>
      <c r="B372" s="125"/>
      <c r="C372" s="125"/>
      <c r="D372" s="125"/>
      <c r="E372" s="125"/>
      <c r="F372" s="125"/>
      <c r="G372" s="125"/>
      <c r="H372" s="125"/>
      <c r="I372" s="125"/>
      <c r="J372" s="125"/>
      <c r="K372" s="125"/>
      <c r="L372" s="125"/>
      <c r="M372" s="125"/>
      <c r="N372" s="125"/>
      <c r="O372" s="125"/>
      <c r="P372" s="125"/>
      <c r="Q372" s="125"/>
      <c r="R372" s="125"/>
      <c r="S372" s="125"/>
      <c r="T372" s="125"/>
    </row>
    <row r="373" spans="1:20">
      <c r="A373" s="125"/>
      <c r="B373" s="125"/>
      <c r="C373" s="125"/>
      <c r="D373" s="125"/>
      <c r="E373" s="125"/>
      <c r="F373" s="125"/>
      <c r="G373" s="125"/>
      <c r="H373" s="125"/>
      <c r="I373" s="125"/>
      <c r="J373" s="125"/>
      <c r="K373" s="125"/>
      <c r="L373" s="125"/>
      <c r="M373" s="125"/>
      <c r="N373" s="125"/>
      <c r="O373" s="125"/>
      <c r="P373" s="125"/>
      <c r="Q373" s="125"/>
      <c r="R373" s="125"/>
      <c r="S373" s="125"/>
      <c r="T373" s="125"/>
    </row>
    <row r="374" spans="1:20">
      <c r="A374" s="125"/>
      <c r="B374" s="125"/>
      <c r="C374" s="125"/>
      <c r="D374" s="125"/>
      <c r="E374" s="125"/>
      <c r="F374" s="125"/>
      <c r="G374" s="125"/>
      <c r="H374" s="125"/>
      <c r="I374" s="125"/>
      <c r="J374" s="125"/>
      <c r="K374" s="125"/>
      <c r="L374" s="125"/>
      <c r="M374" s="125"/>
      <c r="N374" s="125"/>
      <c r="O374" s="125"/>
      <c r="P374" s="125"/>
      <c r="Q374" s="125"/>
      <c r="R374" s="125"/>
      <c r="S374" s="125"/>
      <c r="T374" s="125"/>
    </row>
    <row r="375" spans="1:20">
      <c r="A375" s="125"/>
      <c r="B375" s="125"/>
      <c r="C375" s="125"/>
      <c r="D375" s="125"/>
      <c r="E375" s="125"/>
      <c r="F375" s="125"/>
      <c r="G375" s="125"/>
      <c r="H375" s="125"/>
      <c r="I375" s="125"/>
      <c r="J375" s="125"/>
      <c r="K375" s="125"/>
      <c r="L375" s="125"/>
      <c r="M375" s="125"/>
      <c r="N375" s="125"/>
      <c r="O375" s="125"/>
      <c r="P375" s="125"/>
      <c r="Q375" s="125"/>
      <c r="R375" s="125"/>
      <c r="S375" s="125"/>
      <c r="T375" s="125"/>
    </row>
    <row r="376" spans="1:20">
      <c r="A376" s="125"/>
      <c r="B376" s="125"/>
      <c r="C376" s="125"/>
      <c r="D376" s="125"/>
      <c r="E376" s="125"/>
      <c r="F376" s="125"/>
      <c r="G376" s="125"/>
      <c r="H376" s="125"/>
      <c r="I376" s="125"/>
      <c r="J376" s="125"/>
      <c r="K376" s="125"/>
      <c r="L376" s="125"/>
      <c r="M376" s="125"/>
      <c r="N376" s="125"/>
      <c r="O376" s="125"/>
      <c r="P376" s="125"/>
      <c r="Q376" s="125"/>
      <c r="R376" s="125"/>
      <c r="S376" s="125"/>
      <c r="T376" s="125"/>
    </row>
    <row r="377" spans="1:20">
      <c r="A377" s="125"/>
      <c r="B377" s="125"/>
      <c r="C377" s="125"/>
      <c r="D377" s="125"/>
      <c r="E377" s="125"/>
      <c r="F377" s="125"/>
      <c r="G377" s="125"/>
      <c r="H377" s="125"/>
      <c r="I377" s="125"/>
      <c r="J377" s="125"/>
      <c r="K377" s="125"/>
      <c r="L377" s="125"/>
      <c r="M377" s="125"/>
      <c r="N377" s="125"/>
      <c r="O377" s="125"/>
      <c r="P377" s="125"/>
      <c r="Q377" s="125"/>
      <c r="R377" s="125"/>
      <c r="S377" s="125"/>
      <c r="T377" s="125"/>
    </row>
    <row r="378" spans="1:20">
      <c r="A378" s="125"/>
      <c r="B378" s="125"/>
      <c r="C378" s="125"/>
      <c r="D378" s="125"/>
      <c r="E378" s="125"/>
      <c r="F378" s="125"/>
      <c r="G378" s="125"/>
      <c r="H378" s="125"/>
      <c r="I378" s="125"/>
      <c r="J378" s="125"/>
      <c r="K378" s="125"/>
      <c r="L378" s="125"/>
      <c r="M378" s="125"/>
      <c r="N378" s="125"/>
      <c r="O378" s="125"/>
      <c r="P378" s="125"/>
      <c r="Q378" s="125"/>
      <c r="R378" s="125"/>
      <c r="S378" s="125"/>
      <c r="T378" s="125"/>
    </row>
    <row r="379" spans="1:20">
      <c r="A379" s="125"/>
      <c r="B379" s="125"/>
      <c r="C379" s="125"/>
      <c r="D379" s="125"/>
      <c r="E379" s="125"/>
      <c r="F379" s="125"/>
      <c r="G379" s="125"/>
      <c r="H379" s="125"/>
      <c r="I379" s="125"/>
      <c r="J379" s="125"/>
      <c r="K379" s="125"/>
      <c r="L379" s="125"/>
      <c r="M379" s="125"/>
      <c r="N379" s="125"/>
      <c r="O379" s="125"/>
      <c r="P379" s="125"/>
      <c r="Q379" s="125"/>
      <c r="R379" s="125"/>
      <c r="S379" s="125"/>
      <c r="T379" s="125"/>
    </row>
    <row r="380" spans="1:20">
      <c r="A380" s="125"/>
      <c r="B380" s="125"/>
      <c r="C380" s="125"/>
      <c r="D380" s="125"/>
      <c r="E380" s="125"/>
      <c r="F380" s="125"/>
      <c r="G380" s="125"/>
      <c r="H380" s="125"/>
      <c r="I380" s="125"/>
      <c r="J380" s="125"/>
      <c r="K380" s="125"/>
      <c r="L380" s="125"/>
      <c r="M380" s="125"/>
      <c r="N380" s="125"/>
      <c r="O380" s="125"/>
      <c r="P380" s="125"/>
      <c r="Q380" s="125"/>
      <c r="R380" s="125"/>
      <c r="S380" s="125"/>
      <c r="T380" s="125"/>
    </row>
    <row r="381" spans="1:20">
      <c r="A381" s="125"/>
      <c r="B381" s="125"/>
      <c r="C381" s="125"/>
      <c r="D381" s="125"/>
      <c r="E381" s="125"/>
      <c r="F381" s="125"/>
      <c r="G381" s="125"/>
      <c r="H381" s="125"/>
      <c r="I381" s="125"/>
      <c r="J381" s="125"/>
      <c r="K381" s="125"/>
      <c r="L381" s="125"/>
      <c r="M381" s="125"/>
      <c r="N381" s="125"/>
      <c r="O381" s="125"/>
      <c r="P381" s="125"/>
      <c r="Q381" s="125"/>
      <c r="R381" s="125"/>
      <c r="S381" s="125"/>
      <c r="T381" s="125"/>
    </row>
    <row r="382" spans="1:20">
      <c r="A382" s="125"/>
      <c r="B382" s="125"/>
      <c r="C382" s="125"/>
      <c r="D382" s="125"/>
      <c r="E382" s="125"/>
      <c r="F382" s="125"/>
      <c r="G382" s="125"/>
      <c r="H382" s="125"/>
      <c r="I382" s="125"/>
      <c r="J382" s="125"/>
      <c r="K382" s="125"/>
      <c r="L382" s="125"/>
      <c r="M382" s="125"/>
      <c r="N382" s="125"/>
      <c r="O382" s="125"/>
      <c r="P382" s="125"/>
      <c r="Q382" s="125"/>
      <c r="R382" s="125"/>
      <c r="S382" s="125"/>
      <c r="T382" s="125"/>
    </row>
    <row r="383" spans="1:20">
      <c r="A383" s="125"/>
      <c r="B383" s="125"/>
      <c r="C383" s="125"/>
      <c r="D383" s="125"/>
      <c r="E383" s="125"/>
      <c r="F383" s="125"/>
      <c r="G383" s="125"/>
      <c r="H383" s="125"/>
      <c r="I383" s="125"/>
      <c r="J383" s="125"/>
      <c r="K383" s="125"/>
      <c r="L383" s="125"/>
      <c r="M383" s="125"/>
      <c r="N383" s="125"/>
      <c r="O383" s="125"/>
      <c r="P383" s="125"/>
      <c r="Q383" s="125"/>
      <c r="R383" s="125"/>
      <c r="S383" s="125"/>
      <c r="T383" s="125"/>
    </row>
    <row r="384" spans="1:20">
      <c r="A384" s="125"/>
      <c r="B384" s="125"/>
      <c r="C384" s="125"/>
      <c r="D384" s="125"/>
      <c r="E384" s="125"/>
      <c r="F384" s="125"/>
      <c r="G384" s="125"/>
      <c r="H384" s="125"/>
      <c r="I384" s="125"/>
      <c r="J384" s="125"/>
      <c r="K384" s="125"/>
      <c r="L384" s="125"/>
      <c r="M384" s="125"/>
      <c r="N384" s="125"/>
      <c r="O384" s="125"/>
      <c r="P384" s="125"/>
      <c r="Q384" s="125"/>
      <c r="R384" s="125"/>
      <c r="S384" s="125"/>
      <c r="T384" s="125"/>
    </row>
    <row r="385" spans="1:20">
      <c r="A385" s="125"/>
      <c r="B385" s="125"/>
      <c r="C385" s="125"/>
      <c r="D385" s="125"/>
      <c r="E385" s="125"/>
      <c r="F385" s="125"/>
      <c r="G385" s="125"/>
      <c r="H385" s="125"/>
      <c r="I385" s="125"/>
      <c r="J385" s="125"/>
      <c r="K385" s="125"/>
      <c r="L385" s="125"/>
      <c r="M385" s="125"/>
      <c r="N385" s="125"/>
      <c r="O385" s="125"/>
      <c r="P385" s="125"/>
      <c r="Q385" s="125"/>
      <c r="R385" s="125"/>
      <c r="S385" s="125"/>
      <c r="T385" s="125"/>
    </row>
    <row r="386" spans="1:20">
      <c r="A386" s="125"/>
      <c r="B386" s="125"/>
      <c r="C386" s="125"/>
      <c r="D386" s="125"/>
      <c r="E386" s="125"/>
      <c r="F386" s="125"/>
      <c r="G386" s="125"/>
      <c r="H386" s="125"/>
      <c r="I386" s="125"/>
      <c r="J386" s="125"/>
      <c r="K386" s="125"/>
      <c r="L386" s="125"/>
      <c r="M386" s="125"/>
      <c r="N386" s="125"/>
      <c r="O386" s="125"/>
      <c r="P386" s="125"/>
      <c r="Q386" s="125"/>
      <c r="R386" s="125"/>
      <c r="S386" s="125"/>
      <c r="T386" s="125"/>
    </row>
    <row r="387" spans="1:20">
      <c r="A387" s="125"/>
      <c r="B387" s="125"/>
      <c r="C387" s="125"/>
      <c r="D387" s="125"/>
      <c r="E387" s="125"/>
      <c r="F387" s="125"/>
      <c r="G387" s="125"/>
      <c r="H387" s="125"/>
      <c r="I387" s="125"/>
      <c r="J387" s="125"/>
      <c r="K387" s="125"/>
      <c r="L387" s="125"/>
      <c r="M387" s="125"/>
      <c r="N387" s="125"/>
      <c r="O387" s="125"/>
      <c r="P387" s="125"/>
      <c r="Q387" s="125"/>
      <c r="R387" s="125"/>
      <c r="S387" s="125"/>
      <c r="T387" s="125"/>
    </row>
    <row r="388" spans="1:20">
      <c r="A388" s="125"/>
      <c r="B388" s="125"/>
      <c r="C388" s="125"/>
      <c r="D388" s="125"/>
      <c r="E388" s="125"/>
      <c r="F388" s="125"/>
      <c r="G388" s="125"/>
      <c r="H388" s="125"/>
      <c r="I388" s="125"/>
      <c r="J388" s="125"/>
      <c r="K388" s="125"/>
      <c r="L388" s="125"/>
      <c r="M388" s="125"/>
      <c r="N388" s="125"/>
      <c r="O388" s="125"/>
      <c r="P388" s="125"/>
      <c r="Q388" s="125"/>
      <c r="R388" s="125"/>
      <c r="S388" s="125"/>
      <c r="T388" s="125"/>
    </row>
    <row r="389" spans="1:20">
      <c r="A389" s="125"/>
      <c r="B389" s="125"/>
      <c r="C389" s="125"/>
      <c r="D389" s="125"/>
      <c r="E389" s="125"/>
      <c r="F389" s="125"/>
      <c r="G389" s="125"/>
      <c r="H389" s="125"/>
      <c r="I389" s="125"/>
      <c r="J389" s="125"/>
      <c r="K389" s="125"/>
      <c r="L389" s="125"/>
      <c r="M389" s="125"/>
      <c r="N389" s="125"/>
      <c r="O389" s="125"/>
      <c r="P389" s="125"/>
      <c r="Q389" s="125"/>
      <c r="R389" s="125"/>
      <c r="S389" s="125"/>
      <c r="T389" s="125"/>
    </row>
    <row r="390" spans="1:20">
      <c r="A390" s="125"/>
      <c r="B390" s="125"/>
      <c r="C390" s="125"/>
      <c r="D390" s="125"/>
      <c r="E390" s="125"/>
      <c r="F390" s="125"/>
      <c r="G390" s="125"/>
      <c r="H390" s="125"/>
      <c r="I390" s="125"/>
      <c r="J390" s="125"/>
      <c r="K390" s="125"/>
      <c r="L390" s="125"/>
      <c r="M390" s="125"/>
      <c r="N390" s="125"/>
      <c r="O390" s="125"/>
      <c r="P390" s="125"/>
      <c r="Q390" s="125"/>
      <c r="R390" s="125"/>
      <c r="S390" s="125"/>
      <c r="T390" s="125"/>
    </row>
    <row r="391" spans="1:20">
      <c r="A391" s="125"/>
      <c r="B391" s="125"/>
      <c r="C391" s="125"/>
      <c r="D391" s="125"/>
      <c r="E391" s="125"/>
      <c r="F391" s="125"/>
      <c r="G391" s="125"/>
      <c r="H391" s="125"/>
      <c r="I391" s="125"/>
      <c r="J391" s="125"/>
      <c r="K391" s="125"/>
      <c r="L391" s="125"/>
      <c r="M391" s="125"/>
      <c r="N391" s="125"/>
      <c r="O391" s="125"/>
      <c r="P391" s="125"/>
      <c r="Q391" s="125"/>
      <c r="R391" s="125"/>
      <c r="S391" s="125"/>
      <c r="T391" s="125"/>
    </row>
    <row r="392" spans="1:20">
      <c r="A392" s="125"/>
      <c r="B392" s="125"/>
      <c r="C392" s="125"/>
      <c r="D392" s="125"/>
      <c r="E392" s="125"/>
      <c r="F392" s="125"/>
      <c r="G392" s="125"/>
      <c r="H392" s="125"/>
      <c r="I392" s="125"/>
      <c r="J392" s="125"/>
      <c r="K392" s="125"/>
      <c r="L392" s="125"/>
      <c r="M392" s="125"/>
      <c r="N392" s="125"/>
      <c r="O392" s="125"/>
      <c r="P392" s="125"/>
      <c r="Q392" s="125"/>
      <c r="R392" s="125"/>
      <c r="S392" s="125"/>
      <c r="T392" s="125"/>
    </row>
    <row r="393" spans="1:20">
      <c r="A393" s="125"/>
      <c r="B393" s="125"/>
      <c r="C393" s="125"/>
      <c r="D393" s="125"/>
      <c r="E393" s="125"/>
      <c r="F393" s="125"/>
      <c r="G393" s="125"/>
      <c r="H393" s="125"/>
      <c r="I393" s="125"/>
      <c r="J393" s="125"/>
      <c r="K393" s="125"/>
      <c r="L393" s="125"/>
      <c r="M393" s="125"/>
      <c r="N393" s="125"/>
      <c r="O393" s="125"/>
      <c r="P393" s="125"/>
      <c r="Q393" s="125"/>
      <c r="R393" s="125"/>
      <c r="S393" s="125"/>
      <c r="T393" s="125"/>
    </row>
    <row r="394" spans="1:20">
      <c r="A394" s="125"/>
      <c r="B394" s="125"/>
      <c r="C394" s="125"/>
      <c r="D394" s="125"/>
      <c r="E394" s="125"/>
      <c r="F394" s="125"/>
      <c r="G394" s="125"/>
      <c r="H394" s="125"/>
      <c r="I394" s="125"/>
      <c r="J394" s="125"/>
      <c r="K394" s="125"/>
      <c r="L394" s="125"/>
      <c r="M394" s="125"/>
      <c r="N394" s="125"/>
      <c r="O394" s="125"/>
      <c r="P394" s="125"/>
      <c r="Q394" s="125"/>
      <c r="R394" s="125"/>
      <c r="S394" s="125"/>
      <c r="T394" s="125"/>
    </row>
    <row r="395" spans="1:20">
      <c r="A395" s="125"/>
      <c r="B395" s="125"/>
      <c r="C395" s="125"/>
      <c r="D395" s="125"/>
      <c r="E395" s="125"/>
      <c r="F395" s="125"/>
      <c r="G395" s="125"/>
      <c r="H395" s="125"/>
      <c r="I395" s="125"/>
      <c r="J395" s="125"/>
      <c r="K395" s="125"/>
      <c r="L395" s="125"/>
      <c r="M395" s="125"/>
      <c r="N395" s="125"/>
      <c r="O395" s="125"/>
      <c r="P395" s="125"/>
      <c r="Q395" s="125"/>
      <c r="R395" s="125"/>
      <c r="S395" s="125"/>
      <c r="T395" s="125"/>
    </row>
    <row r="396" spans="1:20">
      <c r="A396" s="125"/>
      <c r="B396" s="125"/>
      <c r="C396" s="125"/>
      <c r="D396" s="125"/>
      <c r="E396" s="125"/>
      <c r="F396" s="125"/>
      <c r="G396" s="125"/>
      <c r="H396" s="125"/>
      <c r="I396" s="125"/>
      <c r="J396" s="125"/>
      <c r="K396" s="125"/>
      <c r="L396" s="125"/>
      <c r="M396" s="125"/>
      <c r="N396" s="125"/>
      <c r="O396" s="125"/>
      <c r="P396" s="125"/>
      <c r="Q396" s="125"/>
      <c r="R396" s="125"/>
      <c r="S396" s="125"/>
      <c r="T396" s="125"/>
    </row>
    <row r="397" spans="1:20">
      <c r="A397" s="125"/>
      <c r="B397" s="125"/>
      <c r="C397" s="125"/>
      <c r="D397" s="125"/>
      <c r="E397" s="125"/>
      <c r="F397" s="125"/>
      <c r="G397" s="125"/>
      <c r="H397" s="125"/>
      <c r="I397" s="125"/>
      <c r="J397" s="125"/>
      <c r="K397" s="125"/>
      <c r="L397" s="125"/>
      <c r="M397" s="125"/>
      <c r="N397" s="125"/>
      <c r="O397" s="125"/>
      <c r="P397" s="125"/>
      <c r="Q397" s="125"/>
      <c r="R397" s="125"/>
      <c r="S397" s="125"/>
      <c r="T397" s="125"/>
    </row>
    <row r="398" spans="1:20">
      <c r="A398" s="125"/>
      <c r="B398" s="125"/>
      <c r="C398" s="125"/>
      <c r="D398" s="125"/>
      <c r="E398" s="125"/>
      <c r="F398" s="125"/>
      <c r="G398" s="125"/>
      <c r="H398" s="125"/>
      <c r="I398" s="125"/>
      <c r="J398" s="125"/>
      <c r="K398" s="125"/>
      <c r="L398" s="125"/>
      <c r="M398" s="125"/>
      <c r="N398" s="125"/>
      <c r="O398" s="125"/>
      <c r="P398" s="125"/>
      <c r="Q398" s="125"/>
      <c r="R398" s="125"/>
      <c r="S398" s="125"/>
      <c r="T398" s="125"/>
    </row>
    <row r="399" spans="1:20">
      <c r="A399" s="125"/>
      <c r="B399" s="125"/>
      <c r="C399" s="125"/>
      <c r="D399" s="125"/>
      <c r="E399" s="125"/>
      <c r="F399" s="125"/>
      <c r="G399" s="125"/>
      <c r="H399" s="125"/>
      <c r="I399" s="125"/>
      <c r="J399" s="125"/>
      <c r="K399" s="125"/>
      <c r="L399" s="125"/>
      <c r="M399" s="125"/>
      <c r="N399" s="125"/>
      <c r="O399" s="125"/>
      <c r="P399" s="125"/>
      <c r="Q399" s="125"/>
      <c r="R399" s="125"/>
      <c r="S399" s="125"/>
      <c r="T399" s="125"/>
    </row>
    <row r="400" spans="1:20">
      <c r="A400" s="125"/>
      <c r="B400" s="125"/>
      <c r="C400" s="125"/>
      <c r="D400" s="125"/>
      <c r="E400" s="125"/>
      <c r="F400" s="125"/>
      <c r="G400" s="125"/>
      <c r="H400" s="125"/>
      <c r="I400" s="125"/>
      <c r="J400" s="125"/>
      <c r="K400" s="125"/>
      <c r="L400" s="125"/>
      <c r="M400" s="125"/>
      <c r="N400" s="125"/>
      <c r="O400" s="125"/>
      <c r="P400" s="125"/>
      <c r="Q400" s="125"/>
      <c r="R400" s="125"/>
      <c r="S400" s="125"/>
      <c r="T400" s="125"/>
    </row>
    <row r="401" spans="1:20">
      <c r="A401" s="125"/>
      <c r="B401" s="125"/>
      <c r="C401" s="125"/>
      <c r="D401" s="125"/>
      <c r="E401" s="125"/>
      <c r="F401" s="125"/>
      <c r="G401" s="125"/>
      <c r="H401" s="125"/>
      <c r="I401" s="125"/>
      <c r="J401" s="125"/>
      <c r="K401" s="125"/>
      <c r="L401" s="125"/>
      <c r="M401" s="125"/>
      <c r="N401" s="125"/>
      <c r="O401" s="125"/>
      <c r="P401" s="125"/>
      <c r="Q401" s="125"/>
      <c r="R401" s="125"/>
      <c r="S401" s="125"/>
      <c r="T401" s="125"/>
    </row>
    <row r="402" spans="1:20">
      <c r="A402" s="125"/>
      <c r="B402" s="125"/>
      <c r="C402" s="125"/>
      <c r="D402" s="125"/>
      <c r="E402" s="125"/>
      <c r="F402" s="125"/>
      <c r="G402" s="125"/>
      <c r="H402" s="125"/>
      <c r="I402" s="125"/>
      <c r="J402" s="125"/>
      <c r="K402" s="125"/>
      <c r="L402" s="125"/>
      <c r="M402" s="125"/>
      <c r="N402" s="125"/>
      <c r="O402" s="125"/>
      <c r="P402" s="125"/>
      <c r="Q402" s="125"/>
      <c r="R402" s="125"/>
      <c r="S402" s="125"/>
      <c r="T402" s="125"/>
    </row>
    <row r="403" spans="1:20">
      <c r="A403" s="125"/>
      <c r="B403" s="125"/>
      <c r="C403" s="125"/>
      <c r="D403" s="125"/>
      <c r="E403" s="125"/>
      <c r="F403" s="125"/>
      <c r="G403" s="125"/>
      <c r="H403" s="125"/>
      <c r="I403" s="125"/>
      <c r="J403" s="125"/>
      <c r="K403" s="125"/>
      <c r="L403" s="125"/>
      <c r="M403" s="125"/>
      <c r="N403" s="125"/>
      <c r="O403" s="125"/>
      <c r="P403" s="125"/>
      <c r="Q403" s="125"/>
      <c r="R403" s="125"/>
      <c r="S403" s="125"/>
      <c r="T403" s="125"/>
    </row>
    <row r="404" spans="1:20">
      <c r="A404" s="125"/>
      <c r="B404" s="125"/>
      <c r="C404" s="125"/>
      <c r="D404" s="125"/>
      <c r="E404" s="125"/>
      <c r="F404" s="125"/>
      <c r="G404" s="125"/>
      <c r="H404" s="125"/>
      <c r="I404" s="125"/>
      <c r="J404" s="125"/>
      <c r="K404" s="125"/>
      <c r="L404" s="125"/>
      <c r="M404" s="125"/>
      <c r="N404" s="125"/>
      <c r="O404" s="125"/>
      <c r="P404" s="125"/>
      <c r="Q404" s="125"/>
      <c r="R404" s="125"/>
      <c r="S404" s="125"/>
      <c r="T404" s="125"/>
    </row>
    <row r="405" spans="1:20">
      <c r="A405" s="125"/>
      <c r="B405" s="125"/>
      <c r="C405" s="125"/>
      <c r="D405" s="125"/>
      <c r="E405" s="125"/>
      <c r="F405" s="125"/>
      <c r="G405" s="125"/>
      <c r="H405" s="125"/>
      <c r="I405" s="125"/>
      <c r="J405" s="125"/>
      <c r="K405" s="125"/>
      <c r="L405" s="125"/>
      <c r="M405" s="125"/>
      <c r="N405" s="125"/>
      <c r="O405" s="125"/>
      <c r="P405" s="125"/>
      <c r="Q405" s="125"/>
      <c r="R405" s="125"/>
      <c r="S405" s="125"/>
      <c r="T405" s="125"/>
    </row>
    <row r="406" spans="1:20">
      <c r="A406" s="125"/>
      <c r="B406" s="125"/>
      <c r="C406" s="125"/>
      <c r="D406" s="125"/>
      <c r="E406" s="125"/>
      <c r="F406" s="125"/>
      <c r="G406" s="125"/>
      <c r="H406" s="125"/>
      <c r="I406" s="125"/>
      <c r="J406" s="125"/>
      <c r="K406" s="125"/>
      <c r="L406" s="125"/>
      <c r="M406" s="125"/>
      <c r="N406" s="125"/>
      <c r="O406" s="125"/>
      <c r="P406" s="125"/>
      <c r="Q406" s="125"/>
      <c r="R406" s="125"/>
      <c r="S406" s="125"/>
      <c r="T406" s="125"/>
    </row>
    <row r="407" spans="1:20">
      <c r="A407" s="125"/>
      <c r="B407" s="125"/>
      <c r="C407" s="125"/>
      <c r="D407" s="125"/>
      <c r="E407" s="125"/>
      <c r="F407" s="125"/>
      <c r="G407" s="125"/>
      <c r="H407" s="125"/>
      <c r="I407" s="125"/>
      <c r="J407" s="125"/>
      <c r="K407" s="125"/>
      <c r="L407" s="125"/>
      <c r="M407" s="125"/>
      <c r="N407" s="125"/>
      <c r="O407" s="125"/>
      <c r="P407" s="125"/>
      <c r="Q407" s="125"/>
      <c r="R407" s="125"/>
      <c r="S407" s="125"/>
      <c r="T407" s="125"/>
    </row>
    <row r="408" spans="1:20">
      <c r="A408" s="125"/>
      <c r="B408" s="125"/>
      <c r="C408" s="125"/>
      <c r="D408" s="125"/>
      <c r="E408" s="125"/>
      <c r="F408" s="125"/>
      <c r="G408" s="125"/>
      <c r="H408" s="125"/>
      <c r="I408" s="125"/>
      <c r="J408" s="125"/>
      <c r="K408" s="125"/>
      <c r="L408" s="125"/>
      <c r="M408" s="125"/>
      <c r="N408" s="125"/>
      <c r="O408" s="125"/>
      <c r="P408" s="125"/>
      <c r="Q408" s="125"/>
      <c r="R408" s="125"/>
      <c r="S408" s="125"/>
      <c r="T408" s="125"/>
    </row>
    <row r="409" spans="1:20">
      <c r="A409" s="125"/>
      <c r="B409" s="125"/>
      <c r="C409" s="125"/>
      <c r="D409" s="125"/>
      <c r="E409" s="125"/>
      <c r="F409" s="125"/>
      <c r="G409" s="125"/>
      <c r="H409" s="125"/>
      <c r="I409" s="125"/>
      <c r="J409" s="125"/>
      <c r="K409" s="125"/>
      <c r="L409" s="125"/>
      <c r="M409" s="125"/>
      <c r="N409" s="125"/>
      <c r="O409" s="125"/>
      <c r="P409" s="125"/>
      <c r="Q409" s="125"/>
      <c r="R409" s="125"/>
      <c r="S409" s="125"/>
      <c r="T409" s="125"/>
    </row>
    <row r="410" spans="1:20">
      <c r="A410" s="125"/>
      <c r="B410" s="125"/>
      <c r="C410" s="125"/>
      <c r="D410" s="125"/>
      <c r="E410" s="125"/>
      <c r="F410" s="125"/>
      <c r="G410" s="125"/>
      <c r="H410" s="125"/>
      <c r="I410" s="125"/>
      <c r="J410" s="125"/>
      <c r="K410" s="125"/>
      <c r="L410" s="125"/>
      <c r="M410" s="125"/>
      <c r="N410" s="125"/>
      <c r="O410" s="125"/>
      <c r="P410" s="125"/>
      <c r="Q410" s="125"/>
      <c r="R410" s="125"/>
      <c r="S410" s="125"/>
      <c r="T410" s="125"/>
    </row>
    <row r="411" spans="1:20">
      <c r="A411" s="125"/>
      <c r="B411" s="125"/>
      <c r="C411" s="125"/>
      <c r="D411" s="125"/>
      <c r="E411" s="125"/>
      <c r="F411" s="125"/>
      <c r="G411" s="125"/>
      <c r="H411" s="125"/>
      <c r="I411" s="125"/>
      <c r="J411" s="125"/>
      <c r="K411" s="125"/>
      <c r="L411" s="125"/>
      <c r="M411" s="125"/>
      <c r="N411" s="125"/>
      <c r="O411" s="125"/>
      <c r="P411" s="125"/>
      <c r="Q411" s="125"/>
      <c r="R411" s="125"/>
      <c r="S411" s="125"/>
      <c r="T411" s="125"/>
    </row>
    <row r="412" spans="1:20">
      <c r="A412" s="125"/>
      <c r="B412" s="125"/>
      <c r="C412" s="125"/>
      <c r="D412" s="125"/>
      <c r="E412" s="125"/>
      <c r="F412" s="125"/>
      <c r="G412" s="125"/>
      <c r="H412" s="125"/>
      <c r="I412" s="125"/>
      <c r="J412" s="125"/>
      <c r="K412" s="125"/>
      <c r="L412" s="125"/>
      <c r="M412" s="125"/>
      <c r="N412" s="125"/>
      <c r="O412" s="125"/>
      <c r="P412" s="125"/>
      <c r="Q412" s="125"/>
      <c r="R412" s="125"/>
      <c r="S412" s="125"/>
      <c r="T412" s="125"/>
    </row>
    <row r="413" spans="1:20">
      <c r="A413" s="125"/>
      <c r="B413" s="125"/>
      <c r="C413" s="125"/>
      <c r="D413" s="125"/>
      <c r="E413" s="125"/>
      <c r="F413" s="125"/>
      <c r="G413" s="125"/>
      <c r="H413" s="125"/>
      <c r="I413" s="125"/>
      <c r="J413" s="125"/>
      <c r="K413" s="125"/>
      <c r="L413" s="125"/>
      <c r="M413" s="125"/>
      <c r="N413" s="125"/>
      <c r="O413" s="125"/>
      <c r="P413" s="125"/>
      <c r="Q413" s="125"/>
      <c r="R413" s="125"/>
      <c r="S413" s="125"/>
      <c r="T413" s="125"/>
    </row>
    <row r="414" spans="1:20">
      <c r="A414" s="125"/>
      <c r="B414" s="125"/>
      <c r="C414" s="125"/>
      <c r="D414" s="125"/>
      <c r="E414" s="125"/>
      <c r="F414" s="125"/>
      <c r="G414" s="125"/>
      <c r="H414" s="125"/>
      <c r="I414" s="125"/>
      <c r="J414" s="125"/>
      <c r="K414" s="125"/>
      <c r="L414" s="125"/>
      <c r="M414" s="125"/>
      <c r="N414" s="125"/>
      <c r="O414" s="125"/>
      <c r="P414" s="125"/>
      <c r="Q414" s="125"/>
      <c r="R414" s="125"/>
      <c r="S414" s="125"/>
      <c r="T414" s="125"/>
    </row>
    <row r="415" spans="1:20">
      <c r="A415" s="125"/>
      <c r="B415" s="125"/>
      <c r="C415" s="125"/>
      <c r="D415" s="125"/>
      <c r="E415" s="125"/>
      <c r="F415" s="125"/>
      <c r="G415" s="125"/>
      <c r="H415" s="125"/>
      <c r="I415" s="125"/>
      <c r="J415" s="125"/>
      <c r="K415" s="125"/>
      <c r="L415" s="125"/>
      <c r="M415" s="125"/>
      <c r="N415" s="125"/>
      <c r="O415" s="125"/>
      <c r="P415" s="125"/>
      <c r="Q415" s="125"/>
      <c r="R415" s="125"/>
      <c r="S415" s="125"/>
      <c r="T415" s="125"/>
    </row>
    <row r="416" spans="1:20">
      <c r="A416" s="125"/>
      <c r="B416" s="125"/>
      <c r="C416" s="125"/>
      <c r="D416" s="125"/>
      <c r="E416" s="125"/>
      <c r="F416" s="125"/>
      <c r="G416" s="125"/>
      <c r="H416" s="125"/>
      <c r="I416" s="125"/>
      <c r="J416" s="125"/>
      <c r="K416" s="125"/>
      <c r="L416" s="125"/>
      <c r="M416" s="125"/>
      <c r="N416" s="125"/>
      <c r="O416" s="125"/>
      <c r="P416" s="125"/>
      <c r="Q416" s="125"/>
      <c r="R416" s="125"/>
      <c r="S416" s="125"/>
      <c r="T416" s="125"/>
    </row>
    <row r="417" spans="1:20">
      <c r="A417" s="125"/>
      <c r="B417" s="125"/>
      <c r="C417" s="125"/>
      <c r="D417" s="125"/>
      <c r="E417" s="125"/>
      <c r="F417" s="125"/>
      <c r="G417" s="125"/>
      <c r="H417" s="125"/>
      <c r="I417" s="125"/>
      <c r="J417" s="125"/>
      <c r="K417" s="125"/>
      <c r="L417" s="125"/>
      <c r="M417" s="125"/>
      <c r="N417" s="125"/>
      <c r="O417" s="125"/>
      <c r="P417" s="125"/>
      <c r="Q417" s="125"/>
      <c r="R417" s="125"/>
      <c r="S417" s="125"/>
      <c r="T417" s="125"/>
    </row>
    <row r="418" spans="1:20">
      <c r="A418" s="125"/>
      <c r="B418" s="125"/>
      <c r="C418" s="125"/>
      <c r="D418" s="125"/>
      <c r="E418" s="125"/>
      <c r="F418" s="125"/>
      <c r="G418" s="125"/>
      <c r="H418" s="125"/>
      <c r="I418" s="125"/>
      <c r="J418" s="125"/>
      <c r="K418" s="125"/>
      <c r="L418" s="125"/>
      <c r="M418" s="125"/>
      <c r="N418" s="125"/>
      <c r="O418" s="125"/>
      <c r="P418" s="125"/>
      <c r="Q418" s="125"/>
      <c r="R418" s="125"/>
      <c r="S418" s="125"/>
      <c r="T418" s="125"/>
    </row>
    <row r="419" spans="1:20">
      <c r="A419" s="125"/>
      <c r="B419" s="125"/>
      <c r="C419" s="125"/>
      <c r="D419" s="125"/>
      <c r="E419" s="125"/>
      <c r="F419" s="125"/>
      <c r="G419" s="125"/>
      <c r="H419" s="125"/>
      <c r="I419" s="125"/>
      <c r="J419" s="125"/>
      <c r="K419" s="125"/>
      <c r="L419" s="125"/>
      <c r="M419" s="125"/>
      <c r="N419" s="125"/>
      <c r="O419" s="125"/>
      <c r="P419" s="125"/>
      <c r="Q419" s="125"/>
      <c r="R419" s="125"/>
      <c r="S419" s="125"/>
      <c r="T419" s="125"/>
    </row>
    <row r="420" spans="1:20">
      <c r="A420" s="125"/>
      <c r="B420" s="125"/>
      <c r="C420" s="125"/>
      <c r="D420" s="125"/>
      <c r="E420" s="125"/>
      <c r="F420" s="125"/>
      <c r="G420" s="125"/>
      <c r="H420" s="125"/>
      <c r="I420" s="125"/>
      <c r="J420" s="125"/>
      <c r="K420" s="125"/>
      <c r="L420" s="125"/>
      <c r="M420" s="125"/>
      <c r="N420" s="125"/>
      <c r="O420" s="125"/>
      <c r="P420" s="125"/>
      <c r="Q420" s="125"/>
      <c r="R420" s="125"/>
      <c r="S420" s="125"/>
      <c r="T420" s="125"/>
    </row>
    <row r="421" spans="1:20">
      <c r="A421" s="125"/>
      <c r="B421" s="125"/>
      <c r="C421" s="125"/>
      <c r="D421" s="125"/>
      <c r="E421" s="125"/>
      <c r="F421" s="125"/>
      <c r="G421" s="125"/>
      <c r="H421" s="125"/>
      <c r="I421" s="125"/>
      <c r="J421" s="125"/>
      <c r="K421" s="125"/>
      <c r="L421" s="125"/>
      <c r="M421" s="125"/>
      <c r="N421" s="125"/>
      <c r="O421" s="125"/>
      <c r="P421" s="125"/>
      <c r="Q421" s="125"/>
      <c r="R421" s="125"/>
      <c r="S421" s="125"/>
      <c r="T421" s="125"/>
    </row>
    <row r="422" spans="1:20">
      <c r="A422" s="125"/>
      <c r="B422" s="125"/>
      <c r="C422" s="125"/>
      <c r="D422" s="125"/>
      <c r="E422" s="125"/>
      <c r="F422" s="125"/>
      <c r="G422" s="125"/>
      <c r="H422" s="125"/>
      <c r="I422" s="125"/>
      <c r="J422" s="125"/>
      <c r="K422" s="125"/>
      <c r="L422" s="125"/>
      <c r="M422" s="125"/>
      <c r="N422" s="125"/>
      <c r="O422" s="125"/>
      <c r="P422" s="125"/>
      <c r="Q422" s="125"/>
      <c r="R422" s="125"/>
      <c r="S422" s="125"/>
      <c r="T422" s="125"/>
    </row>
    <row r="423" spans="1:20">
      <c r="A423" s="125"/>
      <c r="B423" s="125"/>
      <c r="C423" s="125"/>
      <c r="D423" s="125"/>
      <c r="E423" s="125"/>
      <c r="F423" s="125"/>
      <c r="G423" s="125"/>
      <c r="H423" s="125"/>
      <c r="I423" s="125"/>
      <c r="J423" s="125"/>
      <c r="K423" s="125"/>
      <c r="L423" s="125"/>
      <c r="M423" s="125"/>
      <c r="N423" s="125"/>
      <c r="O423" s="125"/>
      <c r="P423" s="125"/>
      <c r="Q423" s="125"/>
      <c r="R423" s="125"/>
      <c r="S423" s="125"/>
      <c r="T423" s="125"/>
    </row>
    <row r="424" spans="1:20">
      <c r="A424" s="125"/>
      <c r="B424" s="125"/>
      <c r="C424" s="125"/>
      <c r="D424" s="125"/>
      <c r="E424" s="125"/>
      <c r="F424" s="125"/>
      <c r="G424" s="125"/>
      <c r="H424" s="125"/>
      <c r="I424" s="125"/>
      <c r="J424" s="125"/>
      <c r="K424" s="125"/>
      <c r="L424" s="125"/>
      <c r="M424" s="125"/>
      <c r="N424" s="125"/>
      <c r="O424" s="125"/>
      <c r="P424" s="125"/>
      <c r="Q424" s="125"/>
      <c r="R424" s="125"/>
      <c r="S424" s="125"/>
      <c r="T424" s="125"/>
    </row>
    <row r="425" spans="1:20">
      <c r="A425" s="125"/>
      <c r="B425" s="125"/>
      <c r="C425" s="125"/>
      <c r="D425" s="125"/>
      <c r="E425" s="125"/>
      <c r="F425" s="125"/>
      <c r="G425" s="125"/>
      <c r="H425" s="125"/>
      <c r="I425" s="125"/>
      <c r="J425" s="125"/>
      <c r="K425" s="125"/>
      <c r="L425" s="125"/>
      <c r="M425" s="125"/>
      <c r="N425" s="125"/>
      <c r="O425" s="125"/>
      <c r="P425" s="125"/>
      <c r="Q425" s="125"/>
      <c r="R425" s="125"/>
      <c r="S425" s="125"/>
      <c r="T425" s="125"/>
    </row>
    <row r="426" spans="1:20">
      <c r="A426" s="125"/>
      <c r="B426" s="125"/>
      <c r="C426" s="125"/>
      <c r="D426" s="125"/>
      <c r="E426" s="125"/>
      <c r="F426" s="125"/>
      <c r="G426" s="125"/>
      <c r="H426" s="125"/>
      <c r="I426" s="125"/>
      <c r="J426" s="125"/>
      <c r="K426" s="125"/>
      <c r="L426" s="125"/>
      <c r="M426" s="125"/>
      <c r="N426" s="125"/>
      <c r="O426" s="125"/>
      <c r="P426" s="125"/>
      <c r="Q426" s="125"/>
      <c r="R426" s="125"/>
      <c r="S426" s="125"/>
      <c r="T426" s="125"/>
    </row>
    <row r="427" spans="1:20">
      <c r="A427" s="125"/>
      <c r="B427" s="125"/>
      <c r="C427" s="125"/>
      <c r="D427" s="125"/>
      <c r="E427" s="125"/>
      <c r="F427" s="125"/>
      <c r="G427" s="125"/>
      <c r="H427" s="125"/>
      <c r="I427" s="125"/>
      <c r="J427" s="125"/>
      <c r="K427" s="125"/>
      <c r="L427" s="125"/>
      <c r="M427" s="125"/>
      <c r="N427" s="125"/>
      <c r="O427" s="125"/>
      <c r="P427" s="125"/>
      <c r="Q427" s="125"/>
      <c r="R427" s="125"/>
      <c r="S427" s="125"/>
      <c r="T427" s="125"/>
    </row>
    <row r="428" spans="1:20">
      <c r="A428" s="125"/>
      <c r="B428" s="125"/>
      <c r="C428" s="125"/>
      <c r="D428" s="125"/>
      <c r="E428" s="125"/>
      <c r="F428" s="125"/>
      <c r="G428" s="125"/>
      <c r="H428" s="125"/>
      <c r="I428" s="125"/>
      <c r="J428" s="125"/>
      <c r="K428" s="125"/>
      <c r="L428" s="125"/>
      <c r="M428" s="125"/>
      <c r="N428" s="125"/>
      <c r="O428" s="125"/>
      <c r="P428" s="125"/>
      <c r="Q428" s="125"/>
      <c r="R428" s="125"/>
      <c r="S428" s="125"/>
      <c r="T428" s="125"/>
    </row>
    <row r="429" spans="1:20">
      <c r="A429" s="125"/>
      <c r="B429" s="125"/>
      <c r="C429" s="125"/>
      <c r="D429" s="125"/>
      <c r="E429" s="125"/>
      <c r="F429" s="125"/>
      <c r="G429" s="125"/>
      <c r="H429" s="125"/>
      <c r="I429" s="125"/>
      <c r="J429" s="125"/>
      <c r="K429" s="125"/>
      <c r="L429" s="125"/>
      <c r="M429" s="125"/>
      <c r="N429" s="125"/>
      <c r="O429" s="125"/>
      <c r="P429" s="125"/>
      <c r="Q429" s="125"/>
      <c r="R429" s="125"/>
      <c r="S429" s="125"/>
      <c r="T429" s="125"/>
    </row>
    <row r="430" spans="1:20">
      <c r="A430" s="125"/>
      <c r="B430" s="125"/>
      <c r="C430" s="125"/>
      <c r="D430" s="125"/>
      <c r="E430" s="125"/>
      <c r="F430" s="125"/>
      <c r="G430" s="125"/>
      <c r="H430" s="125"/>
      <c r="I430" s="125"/>
      <c r="J430" s="125"/>
      <c r="K430" s="125"/>
      <c r="L430" s="125"/>
      <c r="M430" s="125"/>
      <c r="N430" s="125"/>
      <c r="O430" s="125"/>
      <c r="P430" s="125"/>
      <c r="Q430" s="125"/>
      <c r="R430" s="125"/>
      <c r="S430" s="125"/>
      <c r="T430" s="125"/>
    </row>
    <row r="431" spans="1:20">
      <c r="A431" s="125"/>
      <c r="B431" s="125"/>
      <c r="C431" s="125"/>
      <c r="D431" s="125"/>
      <c r="E431" s="125"/>
      <c r="F431" s="125"/>
      <c r="G431" s="125"/>
      <c r="H431" s="125"/>
      <c r="I431" s="125"/>
      <c r="J431" s="125"/>
      <c r="K431" s="125"/>
      <c r="L431" s="125"/>
      <c r="M431" s="125"/>
      <c r="N431" s="125"/>
      <c r="O431" s="125"/>
      <c r="P431" s="125"/>
      <c r="Q431" s="125"/>
      <c r="R431" s="125"/>
      <c r="S431" s="125"/>
      <c r="T431" s="125"/>
    </row>
    <row r="432" spans="1:20">
      <c r="A432" s="125"/>
      <c r="B432" s="125"/>
      <c r="C432" s="125"/>
      <c r="D432" s="125"/>
      <c r="E432" s="125"/>
      <c r="F432" s="125"/>
      <c r="G432" s="125"/>
      <c r="H432" s="125"/>
      <c r="I432" s="125"/>
      <c r="J432" s="125"/>
      <c r="K432" s="125"/>
      <c r="L432" s="125"/>
      <c r="M432" s="125"/>
      <c r="N432" s="125"/>
      <c r="O432" s="125"/>
      <c r="P432" s="125"/>
      <c r="Q432" s="125"/>
      <c r="R432" s="125"/>
      <c r="S432" s="125"/>
      <c r="T432" s="125"/>
    </row>
    <row r="433" spans="1:20">
      <c r="A433" s="125"/>
      <c r="B433" s="125"/>
      <c r="C433" s="125"/>
      <c r="D433" s="125"/>
      <c r="E433" s="125"/>
      <c r="F433" s="125"/>
      <c r="G433" s="125"/>
      <c r="H433" s="125"/>
      <c r="I433" s="125"/>
      <c r="J433" s="125"/>
      <c r="K433" s="125"/>
      <c r="L433" s="125"/>
      <c r="M433" s="125"/>
      <c r="N433" s="125"/>
      <c r="O433" s="125"/>
      <c r="P433" s="125"/>
      <c r="Q433" s="125"/>
      <c r="R433" s="125"/>
      <c r="S433" s="125"/>
      <c r="T433" s="125"/>
    </row>
    <row r="434" spans="1:20">
      <c r="A434" s="125"/>
      <c r="B434" s="125"/>
      <c r="C434" s="125"/>
      <c r="D434" s="125"/>
      <c r="E434" s="125"/>
      <c r="F434" s="125"/>
      <c r="G434" s="125"/>
      <c r="H434" s="125"/>
      <c r="I434" s="125"/>
      <c r="J434" s="125"/>
      <c r="K434" s="125"/>
      <c r="L434" s="125"/>
      <c r="M434" s="125"/>
      <c r="N434" s="125"/>
      <c r="O434" s="125"/>
      <c r="P434" s="125"/>
      <c r="Q434" s="125"/>
      <c r="R434" s="125"/>
      <c r="S434" s="125"/>
      <c r="T434" s="125"/>
    </row>
    <row r="435" spans="1:20">
      <c r="A435" s="125"/>
      <c r="B435" s="125"/>
      <c r="C435" s="125"/>
      <c r="D435" s="125"/>
      <c r="E435" s="125"/>
      <c r="F435" s="125"/>
      <c r="G435" s="125"/>
      <c r="H435" s="125"/>
      <c r="I435" s="125"/>
      <c r="J435" s="125"/>
      <c r="K435" s="125"/>
      <c r="L435" s="125"/>
      <c r="M435" s="125"/>
      <c r="N435" s="125"/>
      <c r="O435" s="125"/>
      <c r="P435" s="125"/>
      <c r="Q435" s="125"/>
      <c r="R435" s="125"/>
      <c r="S435" s="125"/>
      <c r="T435" s="125"/>
    </row>
    <row r="436" spans="1:20">
      <c r="A436" s="125"/>
      <c r="B436" s="125"/>
      <c r="C436" s="125"/>
      <c r="D436" s="125"/>
      <c r="E436" s="125"/>
      <c r="F436" s="125"/>
      <c r="G436" s="125"/>
      <c r="H436" s="125"/>
      <c r="I436" s="125"/>
      <c r="J436" s="125"/>
      <c r="K436" s="125"/>
      <c r="L436" s="125"/>
      <c r="M436" s="125"/>
      <c r="N436" s="125"/>
      <c r="O436" s="125"/>
      <c r="P436" s="125"/>
      <c r="Q436" s="125"/>
      <c r="R436" s="125"/>
      <c r="S436" s="125"/>
      <c r="T436" s="125"/>
    </row>
    <row r="437" spans="1:20">
      <c r="A437" s="125"/>
      <c r="B437" s="125"/>
      <c r="C437" s="125"/>
      <c r="D437" s="125"/>
      <c r="E437" s="125"/>
      <c r="F437" s="125"/>
      <c r="G437" s="125"/>
      <c r="H437" s="125"/>
      <c r="I437" s="125"/>
      <c r="J437" s="125"/>
      <c r="K437" s="125"/>
      <c r="L437" s="125"/>
      <c r="M437" s="125"/>
      <c r="N437" s="125"/>
      <c r="O437" s="125"/>
      <c r="P437" s="125"/>
      <c r="Q437" s="125"/>
      <c r="R437" s="125"/>
      <c r="S437" s="125"/>
      <c r="T437" s="125"/>
    </row>
    <row r="438" spans="1:20">
      <c r="A438" s="125"/>
      <c r="B438" s="125"/>
      <c r="C438" s="125"/>
      <c r="D438" s="125"/>
      <c r="E438" s="125"/>
      <c r="F438" s="125"/>
      <c r="G438" s="125"/>
      <c r="H438" s="125"/>
      <c r="I438" s="125"/>
      <c r="J438" s="125"/>
      <c r="K438" s="125"/>
      <c r="L438" s="125"/>
      <c r="M438" s="125"/>
      <c r="N438" s="125"/>
      <c r="O438" s="125"/>
      <c r="P438" s="125"/>
      <c r="Q438" s="125"/>
      <c r="R438" s="125"/>
      <c r="S438" s="125"/>
      <c r="T438" s="125"/>
    </row>
    <row r="439" spans="1:20">
      <c r="A439" s="125"/>
      <c r="B439" s="125"/>
      <c r="C439" s="125"/>
      <c r="D439" s="125"/>
      <c r="E439" s="125"/>
      <c r="F439" s="125"/>
      <c r="G439" s="125"/>
      <c r="H439" s="125"/>
      <c r="I439" s="125"/>
      <c r="J439" s="125"/>
      <c r="K439" s="125"/>
      <c r="L439" s="125"/>
      <c r="M439" s="125"/>
      <c r="N439" s="125"/>
      <c r="O439" s="125"/>
      <c r="P439" s="125"/>
      <c r="Q439" s="125"/>
      <c r="R439" s="125"/>
      <c r="S439" s="125"/>
      <c r="T439" s="125"/>
    </row>
    <row r="440" spans="1:20">
      <c r="A440" s="125"/>
      <c r="B440" s="125"/>
      <c r="C440" s="125"/>
      <c r="D440" s="125"/>
      <c r="E440" s="125"/>
      <c r="F440" s="125"/>
      <c r="G440" s="125"/>
      <c r="H440" s="125"/>
      <c r="I440" s="125"/>
      <c r="J440" s="125"/>
      <c r="K440" s="125"/>
      <c r="L440" s="125"/>
      <c r="M440" s="125"/>
      <c r="N440" s="125"/>
      <c r="O440" s="125"/>
      <c r="P440" s="125"/>
      <c r="Q440" s="125"/>
      <c r="R440" s="125"/>
      <c r="S440" s="125"/>
      <c r="T440" s="125"/>
    </row>
    <row r="441" spans="1:20">
      <c r="A441" s="125"/>
      <c r="B441" s="125"/>
      <c r="C441" s="125"/>
      <c r="D441" s="125"/>
      <c r="E441" s="125"/>
      <c r="F441" s="125"/>
      <c r="G441" s="125"/>
      <c r="H441" s="125"/>
      <c r="I441" s="125"/>
      <c r="J441" s="125"/>
      <c r="K441" s="125"/>
      <c r="L441" s="125"/>
      <c r="M441" s="125"/>
      <c r="N441" s="125"/>
      <c r="O441" s="125"/>
      <c r="P441" s="125"/>
      <c r="Q441" s="125"/>
      <c r="R441" s="125"/>
      <c r="S441" s="125"/>
      <c r="T441" s="125"/>
    </row>
    <row r="442" spans="1:20">
      <c r="A442" s="125"/>
      <c r="B442" s="125"/>
      <c r="C442" s="125"/>
      <c r="D442" s="125"/>
      <c r="E442" s="125"/>
      <c r="F442" s="125"/>
      <c r="G442" s="125"/>
      <c r="H442" s="125"/>
      <c r="I442" s="125"/>
      <c r="J442" s="125"/>
      <c r="K442" s="125"/>
      <c r="L442" s="125"/>
      <c r="M442" s="125"/>
      <c r="N442" s="125"/>
      <c r="O442" s="125"/>
      <c r="P442" s="125"/>
      <c r="Q442" s="125"/>
      <c r="R442" s="125"/>
      <c r="S442" s="125"/>
      <c r="T442" s="125"/>
    </row>
    <row r="443" spans="1:20">
      <c r="A443" s="125"/>
      <c r="B443" s="125"/>
      <c r="C443" s="125"/>
      <c r="D443" s="125"/>
      <c r="E443" s="125"/>
      <c r="F443" s="125"/>
      <c r="G443" s="125"/>
      <c r="H443" s="125"/>
      <c r="I443" s="125"/>
      <c r="J443" s="125"/>
      <c r="K443" s="125"/>
      <c r="L443" s="125"/>
      <c r="M443" s="125"/>
      <c r="N443" s="125"/>
      <c r="O443" s="125"/>
      <c r="P443" s="125"/>
      <c r="Q443" s="125"/>
      <c r="R443" s="125"/>
      <c r="S443" s="125"/>
      <c r="T443" s="125"/>
    </row>
    <row r="444" spans="1:20">
      <c r="A444" s="125"/>
      <c r="B444" s="125"/>
      <c r="C444" s="125"/>
      <c r="D444" s="125"/>
      <c r="E444" s="125"/>
      <c r="F444" s="125"/>
      <c r="G444" s="125"/>
      <c r="H444" s="125"/>
      <c r="I444" s="125"/>
      <c r="J444" s="125"/>
      <c r="K444" s="125"/>
      <c r="L444" s="125"/>
      <c r="M444" s="125"/>
      <c r="N444" s="125"/>
      <c r="O444" s="125"/>
      <c r="P444" s="125"/>
      <c r="Q444" s="125"/>
      <c r="R444" s="125"/>
      <c r="S444" s="125"/>
      <c r="T444" s="125"/>
    </row>
    <row r="445" spans="1:20">
      <c r="A445" s="125"/>
      <c r="B445" s="125"/>
      <c r="C445" s="125"/>
      <c r="D445" s="125"/>
      <c r="E445" s="125"/>
      <c r="F445" s="125"/>
      <c r="G445" s="125"/>
      <c r="H445" s="125"/>
      <c r="I445" s="125"/>
      <c r="J445" s="125"/>
      <c r="K445" s="125"/>
      <c r="L445" s="125"/>
      <c r="M445" s="125"/>
      <c r="N445" s="125"/>
      <c r="O445" s="125"/>
      <c r="P445" s="125"/>
      <c r="Q445" s="125"/>
      <c r="R445" s="125"/>
      <c r="S445" s="125"/>
      <c r="T445" s="125"/>
    </row>
    <row r="446" spans="1:20">
      <c r="A446" s="125"/>
      <c r="B446" s="125"/>
      <c r="C446" s="125"/>
      <c r="D446" s="125"/>
      <c r="E446" s="125"/>
      <c r="F446" s="125"/>
      <c r="G446" s="125"/>
      <c r="H446" s="125"/>
      <c r="I446" s="125"/>
      <c r="J446" s="125"/>
      <c r="K446" s="125"/>
      <c r="L446" s="125"/>
      <c r="M446" s="125"/>
      <c r="N446" s="125"/>
      <c r="O446" s="125"/>
      <c r="P446" s="125"/>
      <c r="Q446" s="125"/>
      <c r="R446" s="125"/>
      <c r="S446" s="125"/>
      <c r="T446" s="125"/>
    </row>
    <row r="447" spans="1:20">
      <c r="A447" s="125"/>
      <c r="B447" s="125"/>
      <c r="C447" s="125"/>
      <c r="D447" s="125"/>
      <c r="E447" s="125"/>
      <c r="F447" s="125"/>
      <c r="G447" s="125"/>
      <c r="H447" s="125"/>
      <c r="I447" s="125"/>
      <c r="J447" s="125"/>
      <c r="K447" s="125"/>
      <c r="L447" s="125"/>
      <c r="M447" s="125"/>
      <c r="N447" s="125"/>
      <c r="O447" s="125"/>
      <c r="P447" s="125"/>
      <c r="Q447" s="125"/>
      <c r="R447" s="125"/>
      <c r="S447" s="125"/>
      <c r="T447" s="125"/>
    </row>
    <row r="448" spans="1:20">
      <c r="A448" s="125"/>
      <c r="B448" s="125"/>
      <c r="C448" s="125"/>
      <c r="D448" s="125"/>
      <c r="E448" s="125"/>
      <c r="F448" s="125"/>
      <c r="G448" s="125"/>
      <c r="H448" s="125"/>
      <c r="I448" s="125"/>
      <c r="J448" s="125"/>
      <c r="K448" s="125"/>
      <c r="L448" s="125"/>
      <c r="M448" s="125"/>
      <c r="N448" s="125"/>
      <c r="O448" s="125"/>
      <c r="P448" s="125"/>
      <c r="Q448" s="125"/>
      <c r="R448" s="125"/>
      <c r="S448" s="125"/>
      <c r="T448" s="125"/>
    </row>
    <row r="449" spans="1:20">
      <c r="A449" s="125"/>
      <c r="B449" s="125"/>
      <c r="C449" s="125"/>
      <c r="D449" s="125"/>
      <c r="E449" s="125"/>
      <c r="F449" s="125"/>
      <c r="G449" s="125"/>
      <c r="H449" s="125"/>
      <c r="I449" s="125"/>
      <c r="J449" s="125"/>
      <c r="K449" s="125"/>
      <c r="L449" s="125"/>
      <c r="M449" s="125"/>
      <c r="N449" s="125"/>
      <c r="O449" s="125"/>
      <c r="P449" s="125"/>
      <c r="Q449" s="125"/>
      <c r="R449" s="125"/>
      <c r="S449" s="125"/>
      <c r="T449" s="125"/>
    </row>
    <row r="450" spans="1:20">
      <c r="A450" s="125"/>
      <c r="B450" s="125"/>
      <c r="C450" s="125"/>
      <c r="D450" s="125"/>
      <c r="E450" s="125"/>
      <c r="F450" s="125"/>
      <c r="G450" s="125"/>
      <c r="H450" s="125"/>
      <c r="I450" s="125"/>
      <c r="J450" s="125"/>
      <c r="K450" s="125"/>
      <c r="L450" s="125"/>
      <c r="M450" s="125"/>
      <c r="N450" s="125"/>
      <c r="O450" s="125"/>
      <c r="P450" s="125"/>
      <c r="Q450" s="125"/>
      <c r="R450" s="125"/>
      <c r="S450" s="125"/>
      <c r="T450" s="125"/>
    </row>
    <row r="451" spans="1:20">
      <c r="A451" s="125"/>
      <c r="B451" s="125"/>
      <c r="C451" s="125"/>
      <c r="D451" s="125"/>
      <c r="E451" s="125"/>
      <c r="F451" s="125"/>
      <c r="G451" s="125"/>
      <c r="H451" s="125"/>
      <c r="I451" s="125"/>
      <c r="J451" s="125"/>
      <c r="K451" s="125"/>
      <c r="L451" s="125"/>
      <c r="M451" s="125"/>
      <c r="N451" s="125"/>
      <c r="O451" s="125"/>
      <c r="P451" s="125"/>
      <c r="Q451" s="125"/>
      <c r="R451" s="125"/>
      <c r="S451" s="125"/>
      <c r="T451" s="125"/>
    </row>
    <row r="452" spans="1:20">
      <c r="A452" s="125"/>
      <c r="B452" s="125"/>
      <c r="C452" s="125"/>
      <c r="D452" s="125"/>
      <c r="E452" s="125"/>
      <c r="F452" s="125"/>
      <c r="G452" s="125"/>
      <c r="H452" s="125"/>
      <c r="I452" s="125"/>
      <c r="J452" s="125"/>
      <c r="K452" s="125"/>
      <c r="L452" s="125"/>
      <c r="M452" s="125"/>
      <c r="N452" s="125"/>
      <c r="O452" s="125"/>
      <c r="P452" s="125"/>
      <c r="Q452" s="125"/>
      <c r="R452" s="125"/>
      <c r="S452" s="125"/>
      <c r="T452" s="125"/>
    </row>
    <row r="453" spans="1:20">
      <c r="A453" s="125"/>
      <c r="B453" s="125"/>
      <c r="C453" s="125"/>
      <c r="D453" s="125"/>
      <c r="E453" s="125"/>
      <c r="F453" s="125"/>
      <c r="G453" s="125"/>
      <c r="H453" s="125"/>
      <c r="I453" s="125"/>
      <c r="J453" s="125"/>
      <c r="K453" s="125"/>
      <c r="L453" s="125"/>
      <c r="M453" s="125"/>
      <c r="N453" s="125"/>
      <c r="O453" s="125"/>
      <c r="P453" s="125"/>
      <c r="Q453" s="125"/>
      <c r="R453" s="125"/>
      <c r="S453" s="125"/>
      <c r="T453" s="125"/>
    </row>
    <row r="454" spans="1:20">
      <c r="A454" s="125"/>
      <c r="B454" s="125"/>
      <c r="C454" s="125"/>
      <c r="D454" s="125"/>
      <c r="E454" s="125"/>
      <c r="F454" s="125"/>
      <c r="G454" s="125"/>
      <c r="H454" s="125"/>
      <c r="I454" s="125"/>
      <c r="J454" s="125"/>
      <c r="K454" s="125"/>
      <c r="L454" s="125"/>
      <c r="M454" s="125"/>
      <c r="N454" s="125"/>
      <c r="O454" s="125"/>
      <c r="P454" s="125"/>
      <c r="Q454" s="125"/>
      <c r="R454" s="125"/>
      <c r="S454" s="125"/>
      <c r="T454" s="125"/>
    </row>
    <row r="455" spans="1:20">
      <c r="A455" s="125"/>
      <c r="B455" s="125"/>
      <c r="C455" s="125"/>
      <c r="D455" s="125"/>
      <c r="E455" s="125"/>
      <c r="F455" s="125"/>
      <c r="G455" s="125"/>
      <c r="H455" s="125"/>
      <c r="I455" s="125"/>
      <c r="J455" s="125"/>
      <c r="K455" s="125"/>
      <c r="L455" s="125"/>
      <c r="M455" s="125"/>
      <c r="N455" s="125"/>
      <c r="O455" s="125"/>
      <c r="P455" s="125"/>
      <c r="Q455" s="125"/>
      <c r="R455" s="125"/>
      <c r="S455" s="125"/>
      <c r="T455" s="125"/>
    </row>
    <row r="456" spans="1:20">
      <c r="A456" s="125"/>
      <c r="B456" s="125"/>
      <c r="C456" s="125"/>
      <c r="D456" s="125"/>
      <c r="E456" s="125"/>
      <c r="F456" s="125"/>
      <c r="G456" s="125"/>
      <c r="H456" s="125"/>
      <c r="I456" s="125"/>
      <c r="J456" s="125"/>
      <c r="K456" s="125"/>
      <c r="L456" s="125"/>
      <c r="M456" s="125"/>
      <c r="N456" s="125"/>
      <c r="O456" s="125"/>
      <c r="P456" s="125"/>
      <c r="Q456" s="125"/>
      <c r="R456" s="125"/>
      <c r="S456" s="125"/>
      <c r="T456" s="125"/>
    </row>
    <row r="457" spans="1:20">
      <c r="A457" s="125"/>
      <c r="B457" s="125"/>
      <c r="C457" s="125"/>
      <c r="D457" s="125"/>
      <c r="E457" s="125"/>
      <c r="F457" s="125"/>
      <c r="G457" s="125"/>
      <c r="H457" s="125"/>
      <c r="I457" s="125"/>
      <c r="J457" s="125"/>
      <c r="K457" s="125"/>
      <c r="L457" s="125"/>
      <c r="M457" s="125"/>
      <c r="N457" s="125"/>
      <c r="O457" s="125"/>
      <c r="P457" s="125"/>
      <c r="Q457" s="125"/>
      <c r="R457" s="125"/>
      <c r="S457" s="125"/>
      <c r="T457" s="125"/>
    </row>
    <row r="458" spans="1:20">
      <c r="A458" s="125"/>
      <c r="B458" s="125"/>
      <c r="C458" s="125"/>
      <c r="D458" s="125"/>
      <c r="E458" s="125"/>
      <c r="F458" s="125"/>
      <c r="G458" s="125"/>
      <c r="H458" s="125"/>
      <c r="I458" s="125"/>
      <c r="J458" s="125"/>
      <c r="K458" s="125"/>
      <c r="L458" s="125"/>
      <c r="M458" s="125"/>
      <c r="N458" s="125"/>
      <c r="O458" s="125"/>
      <c r="P458" s="125"/>
      <c r="Q458" s="125"/>
      <c r="R458" s="125"/>
      <c r="S458" s="125"/>
      <c r="T458" s="125"/>
    </row>
    <row r="459" spans="1:20">
      <c r="A459" s="125"/>
      <c r="B459" s="125"/>
      <c r="C459" s="125"/>
      <c r="D459" s="125"/>
      <c r="E459" s="125"/>
      <c r="F459" s="125"/>
      <c r="G459" s="125"/>
      <c r="H459" s="125"/>
      <c r="I459" s="125"/>
      <c r="J459" s="125"/>
      <c r="K459" s="125"/>
      <c r="L459" s="125"/>
      <c r="M459" s="125"/>
      <c r="N459" s="125"/>
      <c r="O459" s="125"/>
      <c r="P459" s="125"/>
      <c r="Q459" s="125"/>
      <c r="R459" s="125"/>
      <c r="S459" s="125"/>
      <c r="T459" s="125"/>
    </row>
    <row r="460" spans="1:20">
      <c r="A460" s="125"/>
      <c r="B460" s="125"/>
      <c r="C460" s="125"/>
      <c r="D460" s="125"/>
      <c r="E460" s="125"/>
      <c r="F460" s="125"/>
      <c r="G460" s="125"/>
      <c r="H460" s="125"/>
      <c r="I460" s="125"/>
      <c r="J460" s="125"/>
      <c r="K460" s="125"/>
      <c r="L460" s="125"/>
      <c r="M460" s="125"/>
      <c r="N460" s="125"/>
      <c r="O460" s="125"/>
      <c r="P460" s="125"/>
      <c r="Q460" s="125"/>
      <c r="R460" s="125"/>
      <c r="S460" s="125"/>
      <c r="T460" s="125"/>
    </row>
    <row r="461" spans="1:20">
      <c r="A461" s="125"/>
      <c r="B461" s="125"/>
      <c r="C461" s="125"/>
      <c r="D461" s="125"/>
      <c r="E461" s="125"/>
      <c r="F461" s="125"/>
      <c r="G461" s="125"/>
      <c r="H461" s="125"/>
      <c r="I461" s="125"/>
      <c r="J461" s="125"/>
      <c r="K461" s="125"/>
      <c r="L461" s="125"/>
      <c r="M461" s="125"/>
      <c r="N461" s="125"/>
      <c r="O461" s="125"/>
      <c r="P461" s="125"/>
      <c r="Q461" s="125"/>
      <c r="R461" s="125"/>
      <c r="S461" s="125"/>
      <c r="T461" s="125"/>
    </row>
    <row r="462" spans="1:20">
      <c r="A462" s="125"/>
      <c r="B462" s="125"/>
      <c r="C462" s="125"/>
      <c r="D462" s="125"/>
      <c r="E462" s="125"/>
      <c r="F462" s="125"/>
      <c r="G462" s="125"/>
      <c r="H462" s="125"/>
      <c r="I462" s="125"/>
      <c r="J462" s="125"/>
      <c r="K462" s="125"/>
      <c r="L462" s="125"/>
      <c r="M462" s="125"/>
      <c r="N462" s="125"/>
      <c r="O462" s="125"/>
      <c r="P462" s="125"/>
      <c r="Q462" s="125"/>
      <c r="R462" s="125"/>
      <c r="S462" s="125"/>
      <c r="T462" s="125"/>
    </row>
    <row r="463" spans="1:20">
      <c r="A463" s="125"/>
      <c r="B463" s="125"/>
      <c r="C463" s="125"/>
      <c r="D463" s="125"/>
      <c r="E463" s="125"/>
      <c r="F463" s="125"/>
      <c r="G463" s="125"/>
      <c r="H463" s="125"/>
      <c r="I463" s="125"/>
      <c r="J463" s="125"/>
      <c r="K463" s="125"/>
      <c r="L463" s="125"/>
      <c r="M463" s="125"/>
      <c r="N463" s="125"/>
      <c r="O463" s="125"/>
      <c r="P463" s="125"/>
      <c r="Q463" s="125"/>
      <c r="R463" s="125"/>
      <c r="S463" s="125"/>
      <c r="T463" s="125"/>
    </row>
    <row r="464" spans="1:20">
      <c r="A464" s="125"/>
      <c r="B464" s="125"/>
      <c r="C464" s="125"/>
      <c r="D464" s="125"/>
      <c r="E464" s="125"/>
      <c r="F464" s="125"/>
      <c r="G464" s="125"/>
      <c r="H464" s="125"/>
      <c r="I464" s="125"/>
      <c r="J464" s="125"/>
      <c r="K464" s="125"/>
      <c r="L464" s="125"/>
      <c r="M464" s="125"/>
      <c r="N464" s="125"/>
      <c r="O464" s="125"/>
      <c r="P464" s="125"/>
      <c r="Q464" s="125"/>
      <c r="R464" s="125"/>
      <c r="S464" s="125"/>
      <c r="T464" s="125"/>
    </row>
    <row r="465" spans="1:20">
      <c r="A465" s="125"/>
      <c r="B465" s="125"/>
      <c r="C465" s="125"/>
      <c r="D465" s="125"/>
      <c r="E465" s="125"/>
      <c r="F465" s="125"/>
      <c r="G465" s="125"/>
      <c r="H465" s="125"/>
      <c r="I465" s="125"/>
      <c r="J465" s="125"/>
      <c r="K465" s="125"/>
      <c r="L465" s="125"/>
      <c r="M465" s="125"/>
      <c r="N465" s="125"/>
      <c r="O465" s="125"/>
      <c r="P465" s="125"/>
      <c r="Q465" s="125"/>
      <c r="R465" s="125"/>
      <c r="S465" s="125"/>
      <c r="T465" s="125"/>
    </row>
    <row r="466" spans="1:20">
      <c r="A466" s="125"/>
      <c r="B466" s="125"/>
      <c r="C466" s="125"/>
      <c r="D466" s="125"/>
      <c r="E466" s="125"/>
      <c r="F466" s="125"/>
      <c r="G466" s="125"/>
      <c r="H466" s="125"/>
      <c r="I466" s="125"/>
      <c r="J466" s="125"/>
      <c r="K466" s="125"/>
      <c r="L466" s="125"/>
      <c r="M466" s="125"/>
      <c r="N466" s="125"/>
      <c r="O466" s="125"/>
      <c r="P466" s="125"/>
      <c r="Q466" s="125"/>
      <c r="R466" s="125"/>
      <c r="S466" s="125"/>
      <c r="T466" s="125"/>
    </row>
    <row r="467" spans="1:20">
      <c r="A467" s="125"/>
      <c r="B467" s="125"/>
      <c r="C467" s="125"/>
      <c r="D467" s="125"/>
      <c r="E467" s="125"/>
      <c r="F467" s="125"/>
      <c r="G467" s="125"/>
      <c r="H467" s="125"/>
      <c r="I467" s="125"/>
      <c r="J467" s="125"/>
      <c r="K467" s="125"/>
      <c r="L467" s="125"/>
      <c r="M467" s="125"/>
      <c r="N467" s="125"/>
      <c r="O467" s="125"/>
      <c r="P467" s="125"/>
      <c r="Q467" s="125"/>
      <c r="R467" s="125"/>
      <c r="S467" s="125"/>
      <c r="T467" s="125"/>
    </row>
    <row r="468" spans="1:20">
      <c r="A468" s="125"/>
      <c r="B468" s="125"/>
      <c r="C468" s="125"/>
      <c r="D468" s="125"/>
      <c r="E468" s="125"/>
      <c r="F468" s="125"/>
      <c r="G468" s="125"/>
      <c r="H468" s="125"/>
      <c r="I468" s="125"/>
      <c r="J468" s="125"/>
      <c r="K468" s="125"/>
      <c r="L468" s="125"/>
      <c r="M468" s="125"/>
      <c r="N468" s="125"/>
      <c r="O468" s="125"/>
      <c r="P468" s="125"/>
      <c r="Q468" s="125"/>
      <c r="R468" s="125"/>
      <c r="S468" s="125"/>
      <c r="T468" s="125"/>
    </row>
    <row r="469" spans="1:20">
      <c r="A469" s="125"/>
      <c r="B469" s="125"/>
      <c r="C469" s="125"/>
      <c r="D469" s="125"/>
      <c r="E469" s="125"/>
      <c r="F469" s="125"/>
      <c r="G469" s="125"/>
      <c r="H469" s="125"/>
      <c r="I469" s="125"/>
      <c r="J469" s="125"/>
      <c r="K469" s="125"/>
      <c r="L469" s="125"/>
      <c r="M469" s="125"/>
      <c r="N469" s="125"/>
      <c r="O469" s="125"/>
      <c r="P469" s="125"/>
      <c r="Q469" s="125"/>
      <c r="R469" s="125"/>
      <c r="S469" s="125"/>
      <c r="T469" s="125"/>
    </row>
    <row r="470" spans="1:20">
      <c r="A470" s="125"/>
      <c r="B470" s="125"/>
      <c r="C470" s="125"/>
      <c r="D470" s="125"/>
      <c r="E470" s="125"/>
      <c r="F470" s="125"/>
      <c r="G470" s="125"/>
      <c r="H470" s="125"/>
      <c r="I470" s="125"/>
      <c r="J470" s="125"/>
      <c r="K470" s="125"/>
      <c r="L470" s="125"/>
      <c r="M470" s="125"/>
      <c r="N470" s="125"/>
      <c r="O470" s="125"/>
      <c r="P470" s="125"/>
      <c r="Q470" s="125"/>
      <c r="R470" s="125"/>
      <c r="S470" s="125"/>
      <c r="T470" s="125"/>
    </row>
    <row r="471" spans="1:20">
      <c r="A471" s="125"/>
      <c r="B471" s="125"/>
      <c r="C471" s="125"/>
      <c r="D471" s="125"/>
      <c r="E471" s="125"/>
      <c r="F471" s="125"/>
      <c r="G471" s="125"/>
      <c r="H471" s="125"/>
      <c r="I471" s="125"/>
      <c r="J471" s="125"/>
      <c r="K471" s="125"/>
      <c r="L471" s="125"/>
      <c r="M471" s="125"/>
      <c r="N471" s="125"/>
      <c r="O471" s="125"/>
      <c r="P471" s="125"/>
      <c r="Q471" s="125"/>
      <c r="R471" s="125"/>
      <c r="S471" s="125"/>
      <c r="T471" s="125"/>
    </row>
    <row r="472" spans="1:20">
      <c r="A472" s="125"/>
      <c r="B472" s="125"/>
      <c r="C472" s="125"/>
      <c r="D472" s="125"/>
      <c r="E472" s="125"/>
      <c r="F472" s="125"/>
      <c r="G472" s="125"/>
      <c r="H472" s="125"/>
      <c r="I472" s="125"/>
      <c r="J472" s="125"/>
      <c r="K472" s="125"/>
      <c r="L472" s="125"/>
      <c r="M472" s="125"/>
      <c r="N472" s="125"/>
      <c r="O472" s="125"/>
      <c r="P472" s="125"/>
      <c r="Q472" s="125"/>
      <c r="R472" s="125"/>
      <c r="S472" s="125"/>
      <c r="T472" s="125"/>
    </row>
    <row r="473" spans="1:20">
      <c r="A473" s="125"/>
      <c r="B473" s="125"/>
      <c r="C473" s="125"/>
      <c r="D473" s="125"/>
      <c r="E473" s="125"/>
      <c r="F473" s="125"/>
      <c r="G473" s="125"/>
      <c r="H473" s="125"/>
      <c r="I473" s="125"/>
      <c r="J473" s="125"/>
      <c r="K473" s="125"/>
      <c r="L473" s="125"/>
      <c r="M473" s="125"/>
      <c r="N473" s="125"/>
      <c r="O473" s="125"/>
      <c r="P473" s="125"/>
      <c r="Q473" s="125"/>
      <c r="R473" s="125"/>
      <c r="S473" s="125"/>
      <c r="T473" s="125"/>
    </row>
    <row r="474" spans="1:20">
      <c r="A474" s="125"/>
      <c r="B474" s="125"/>
      <c r="C474" s="125"/>
      <c r="D474" s="125"/>
      <c r="E474" s="125"/>
      <c r="F474" s="125"/>
      <c r="G474" s="125"/>
      <c r="H474" s="125"/>
      <c r="I474" s="125"/>
      <c r="J474" s="125"/>
      <c r="K474" s="125"/>
      <c r="L474" s="125"/>
      <c r="M474" s="125"/>
      <c r="N474" s="125"/>
      <c r="O474" s="125"/>
      <c r="P474" s="125"/>
      <c r="Q474" s="125"/>
      <c r="R474" s="125"/>
      <c r="S474" s="125"/>
      <c r="T474" s="125"/>
    </row>
    <row r="475" spans="1:20">
      <c r="A475" s="125"/>
      <c r="B475" s="125"/>
      <c r="C475" s="125"/>
      <c r="D475" s="125"/>
      <c r="E475" s="125"/>
      <c r="F475" s="125"/>
      <c r="G475" s="125"/>
      <c r="H475" s="125"/>
      <c r="I475" s="125"/>
      <c r="J475" s="125"/>
      <c r="K475" s="125"/>
      <c r="L475" s="125"/>
      <c r="M475" s="125"/>
      <c r="N475" s="125"/>
      <c r="O475" s="125"/>
      <c r="P475" s="125"/>
      <c r="Q475" s="125"/>
      <c r="R475" s="125"/>
      <c r="S475" s="125"/>
      <c r="T475" s="125"/>
    </row>
    <row r="476" spans="1:20">
      <c r="A476" s="125"/>
      <c r="B476" s="125"/>
      <c r="C476" s="125"/>
      <c r="D476" s="125"/>
      <c r="E476" s="125"/>
      <c r="F476" s="125"/>
      <c r="G476" s="125"/>
      <c r="H476" s="125"/>
      <c r="I476" s="125"/>
      <c r="J476" s="125"/>
      <c r="K476" s="125"/>
      <c r="L476" s="125"/>
      <c r="M476" s="125"/>
      <c r="N476" s="125"/>
      <c r="O476" s="125"/>
      <c r="P476" s="125"/>
      <c r="Q476" s="125"/>
      <c r="R476" s="125"/>
      <c r="S476" s="125"/>
      <c r="T476" s="125"/>
    </row>
    <row r="477" spans="1:20">
      <c r="A477" s="125"/>
      <c r="B477" s="125"/>
      <c r="C477" s="125"/>
      <c r="D477" s="125"/>
      <c r="E477" s="125"/>
      <c r="F477" s="125"/>
      <c r="G477" s="125"/>
      <c r="H477" s="125"/>
      <c r="I477" s="125"/>
      <c r="J477" s="125"/>
      <c r="K477" s="125"/>
      <c r="L477" s="125"/>
      <c r="M477" s="125"/>
      <c r="N477" s="125"/>
      <c r="O477" s="125"/>
      <c r="P477" s="125"/>
      <c r="Q477" s="125"/>
      <c r="R477" s="125"/>
      <c r="S477" s="125"/>
      <c r="T477" s="125"/>
    </row>
    <row r="478" spans="1:20">
      <c r="A478" s="125"/>
      <c r="B478" s="125"/>
      <c r="C478" s="125"/>
      <c r="D478" s="125"/>
      <c r="E478" s="125"/>
      <c r="F478" s="125"/>
      <c r="G478" s="125"/>
      <c r="H478" s="125"/>
      <c r="I478" s="125"/>
      <c r="J478" s="125"/>
      <c r="K478" s="125"/>
      <c r="L478" s="125"/>
      <c r="M478" s="125"/>
      <c r="N478" s="125"/>
      <c r="O478" s="125"/>
      <c r="P478" s="125"/>
      <c r="Q478" s="125"/>
      <c r="R478" s="125"/>
      <c r="S478" s="125"/>
      <c r="T478" s="125"/>
    </row>
    <row r="479" spans="1:20">
      <c r="A479" s="125"/>
      <c r="B479" s="125"/>
      <c r="C479" s="125"/>
      <c r="D479" s="125"/>
      <c r="E479" s="125"/>
      <c r="F479" s="125"/>
      <c r="G479" s="125"/>
      <c r="H479" s="125"/>
      <c r="I479" s="125"/>
      <c r="J479" s="125"/>
      <c r="K479" s="125"/>
      <c r="L479" s="125"/>
      <c r="M479" s="125"/>
      <c r="N479" s="125"/>
      <c r="O479" s="125"/>
      <c r="P479" s="125"/>
      <c r="Q479" s="125"/>
      <c r="R479" s="125"/>
      <c r="S479" s="125"/>
      <c r="T479" s="125"/>
    </row>
    <row r="480" spans="1:20">
      <c r="A480" s="125"/>
      <c r="B480" s="125"/>
      <c r="C480" s="125"/>
      <c r="D480" s="125"/>
      <c r="E480" s="125"/>
      <c r="F480" s="125"/>
      <c r="G480" s="125"/>
      <c r="H480" s="125"/>
      <c r="I480" s="125"/>
      <c r="J480" s="125"/>
      <c r="K480" s="125"/>
      <c r="L480" s="125"/>
      <c r="M480" s="125"/>
      <c r="N480" s="125"/>
      <c r="O480" s="125"/>
      <c r="P480" s="125"/>
      <c r="Q480" s="125"/>
      <c r="R480" s="125"/>
      <c r="S480" s="125"/>
      <c r="T480" s="125"/>
    </row>
    <row r="481" spans="1:20">
      <c r="A481" s="125"/>
      <c r="B481" s="125"/>
      <c r="C481" s="125"/>
      <c r="D481" s="125"/>
      <c r="E481" s="125"/>
      <c r="F481" s="125"/>
      <c r="G481" s="125"/>
      <c r="H481" s="125"/>
      <c r="I481" s="125"/>
      <c r="J481" s="125"/>
      <c r="K481" s="125"/>
      <c r="L481" s="125"/>
      <c r="M481" s="125"/>
      <c r="N481" s="125"/>
      <c r="O481" s="125"/>
      <c r="P481" s="125"/>
      <c r="Q481" s="125"/>
      <c r="R481" s="125"/>
      <c r="S481" s="125"/>
      <c r="T481" s="125"/>
    </row>
    <row r="482" spans="1:20">
      <c r="A482" s="125"/>
      <c r="B482" s="125"/>
      <c r="C482" s="125"/>
      <c r="D482" s="125"/>
      <c r="E482" s="125"/>
      <c r="F482" s="125"/>
      <c r="G482" s="125"/>
      <c r="H482" s="125"/>
      <c r="I482" s="125"/>
      <c r="J482" s="125"/>
      <c r="K482" s="125"/>
      <c r="L482" s="125"/>
      <c r="M482" s="125"/>
      <c r="N482" s="125"/>
      <c r="O482" s="125"/>
      <c r="P482" s="125"/>
      <c r="Q482" s="125"/>
      <c r="R482" s="125"/>
      <c r="S482" s="125"/>
      <c r="T482" s="125"/>
    </row>
    <row r="483" spans="1:20">
      <c r="A483" s="125"/>
      <c r="B483" s="125"/>
      <c r="C483" s="125"/>
      <c r="D483" s="125"/>
      <c r="E483" s="125"/>
      <c r="F483" s="125"/>
      <c r="G483" s="125"/>
      <c r="H483" s="125"/>
      <c r="I483" s="125"/>
      <c r="J483" s="125"/>
      <c r="K483" s="125"/>
      <c r="L483" s="125"/>
      <c r="M483" s="125"/>
      <c r="N483" s="125"/>
      <c r="O483" s="125"/>
      <c r="P483" s="125"/>
      <c r="Q483" s="125"/>
      <c r="R483" s="125"/>
      <c r="S483" s="125"/>
      <c r="T483" s="125"/>
    </row>
    <row r="484" spans="1:20">
      <c r="A484" s="125"/>
      <c r="B484" s="125"/>
      <c r="C484" s="125"/>
      <c r="D484" s="125"/>
      <c r="E484" s="125"/>
      <c r="F484" s="125"/>
      <c r="G484" s="125"/>
      <c r="H484" s="125"/>
      <c r="I484" s="125"/>
      <c r="J484" s="125"/>
      <c r="K484" s="125"/>
      <c r="L484" s="125"/>
      <c r="M484" s="125"/>
      <c r="N484" s="125"/>
      <c r="O484" s="125"/>
      <c r="P484" s="125"/>
      <c r="Q484" s="125"/>
      <c r="R484" s="125"/>
      <c r="S484" s="125"/>
      <c r="T484" s="125"/>
    </row>
    <row r="485" spans="1:20">
      <c r="A485" s="125"/>
      <c r="B485" s="125"/>
      <c r="C485" s="125"/>
      <c r="D485" s="125"/>
      <c r="E485" s="125"/>
      <c r="F485" s="125"/>
      <c r="G485" s="125"/>
      <c r="H485" s="125"/>
      <c r="I485" s="125"/>
      <c r="J485" s="125"/>
      <c r="K485" s="125"/>
      <c r="L485" s="125"/>
      <c r="M485" s="125"/>
      <c r="N485" s="125"/>
      <c r="O485" s="125"/>
      <c r="P485" s="125"/>
      <c r="Q485" s="125"/>
      <c r="R485" s="125"/>
      <c r="S485" s="125"/>
      <c r="T485" s="125"/>
    </row>
    <row r="486" spans="1:20">
      <c r="A486" s="125"/>
      <c r="B486" s="125"/>
      <c r="C486" s="125"/>
      <c r="D486" s="125"/>
      <c r="E486" s="125"/>
      <c r="F486" s="125"/>
      <c r="G486" s="125"/>
      <c r="H486" s="125"/>
      <c r="I486" s="125"/>
      <c r="J486" s="125"/>
      <c r="K486" s="125"/>
      <c r="L486" s="125"/>
      <c r="M486" s="125"/>
      <c r="N486" s="125"/>
      <c r="O486" s="125"/>
      <c r="P486" s="125"/>
      <c r="Q486" s="125"/>
      <c r="R486" s="125"/>
      <c r="S486" s="125"/>
      <c r="T486" s="125"/>
    </row>
    <row r="487" spans="1:20">
      <c r="A487" s="125"/>
      <c r="B487" s="125"/>
      <c r="C487" s="125"/>
      <c r="D487" s="125"/>
      <c r="E487" s="125"/>
      <c r="F487" s="125"/>
      <c r="G487" s="125"/>
      <c r="H487" s="125"/>
      <c r="I487" s="125"/>
      <c r="J487" s="125"/>
      <c r="K487" s="125"/>
      <c r="L487" s="125"/>
      <c r="M487" s="125"/>
      <c r="N487" s="125"/>
      <c r="O487" s="125"/>
      <c r="P487" s="125"/>
      <c r="Q487" s="125"/>
      <c r="R487" s="125"/>
      <c r="S487" s="125"/>
      <c r="T487" s="125"/>
    </row>
    <row r="488" spans="1:20">
      <c r="A488" s="125"/>
      <c r="B488" s="125"/>
      <c r="C488" s="125"/>
      <c r="D488" s="125"/>
      <c r="E488" s="125"/>
      <c r="F488" s="125"/>
      <c r="G488" s="125"/>
      <c r="H488" s="125"/>
      <c r="I488" s="125"/>
      <c r="J488" s="125"/>
      <c r="K488" s="125"/>
      <c r="L488" s="125"/>
      <c r="M488" s="125"/>
      <c r="N488" s="125"/>
      <c r="O488" s="125"/>
      <c r="P488" s="125"/>
      <c r="Q488" s="125"/>
      <c r="R488" s="125"/>
      <c r="S488" s="125"/>
      <c r="T488" s="125"/>
    </row>
    <row r="489" spans="1:20">
      <c r="A489" s="125"/>
      <c r="B489" s="125"/>
      <c r="C489" s="125"/>
      <c r="D489" s="125"/>
      <c r="E489" s="125"/>
      <c r="F489" s="125"/>
      <c r="G489" s="125"/>
      <c r="H489" s="125"/>
      <c r="I489" s="125"/>
      <c r="J489" s="125"/>
      <c r="K489" s="125"/>
      <c r="L489" s="125"/>
      <c r="M489" s="125"/>
      <c r="N489" s="125"/>
      <c r="O489" s="125"/>
      <c r="P489" s="125"/>
      <c r="Q489" s="125"/>
      <c r="R489" s="125"/>
      <c r="S489" s="125"/>
      <c r="T489" s="125"/>
    </row>
    <row r="490" spans="1:20">
      <c r="A490" s="125"/>
      <c r="B490" s="125"/>
      <c r="C490" s="125"/>
      <c r="D490" s="125"/>
      <c r="E490" s="125"/>
      <c r="F490" s="125"/>
      <c r="G490" s="125"/>
      <c r="H490" s="125"/>
      <c r="I490" s="125"/>
      <c r="J490" s="125"/>
      <c r="K490" s="125"/>
      <c r="L490" s="125"/>
      <c r="M490" s="125"/>
      <c r="N490" s="125"/>
      <c r="O490" s="125"/>
      <c r="P490" s="125"/>
      <c r="Q490" s="125"/>
      <c r="R490" s="125"/>
      <c r="S490" s="125"/>
      <c r="T490" s="125"/>
    </row>
    <row r="491" spans="1:20">
      <c r="A491" s="125"/>
      <c r="B491" s="125"/>
      <c r="C491" s="125"/>
      <c r="D491" s="125"/>
      <c r="E491" s="125"/>
      <c r="F491" s="125"/>
      <c r="G491" s="125"/>
      <c r="H491" s="125"/>
      <c r="I491" s="125"/>
      <c r="J491" s="125"/>
      <c r="K491" s="125"/>
      <c r="L491" s="125"/>
      <c r="M491" s="125"/>
      <c r="N491" s="125"/>
      <c r="O491" s="125"/>
      <c r="P491" s="125"/>
      <c r="Q491" s="125"/>
      <c r="R491" s="125"/>
      <c r="S491" s="125"/>
      <c r="T491" s="125"/>
    </row>
    <row r="492" spans="1:20">
      <c r="A492" s="125"/>
      <c r="B492" s="125"/>
      <c r="C492" s="125"/>
      <c r="D492" s="125"/>
      <c r="E492" s="125"/>
      <c r="F492" s="125"/>
      <c r="G492" s="125"/>
      <c r="H492" s="125"/>
      <c r="I492" s="125"/>
      <c r="J492" s="125"/>
      <c r="K492" s="125"/>
      <c r="L492" s="125"/>
      <c r="M492" s="125"/>
      <c r="N492" s="125"/>
      <c r="O492" s="125"/>
      <c r="P492" s="125"/>
      <c r="Q492" s="125"/>
      <c r="R492" s="125"/>
      <c r="S492" s="125"/>
      <c r="T492" s="125"/>
    </row>
    <row r="493" spans="1:20">
      <c r="A493" s="125"/>
      <c r="B493" s="125"/>
      <c r="C493" s="125"/>
      <c r="D493" s="125"/>
      <c r="E493" s="125"/>
      <c r="F493" s="125"/>
      <c r="G493" s="125"/>
      <c r="H493" s="125"/>
      <c r="I493" s="125"/>
      <c r="J493" s="125"/>
      <c r="K493" s="125"/>
      <c r="L493" s="125"/>
      <c r="M493" s="125"/>
      <c r="N493" s="125"/>
      <c r="O493" s="125"/>
      <c r="P493" s="125"/>
      <c r="Q493" s="125"/>
      <c r="R493" s="125"/>
      <c r="S493" s="125"/>
      <c r="T493" s="125"/>
    </row>
    <row r="494" spans="1:20">
      <c r="A494" s="125"/>
      <c r="B494" s="125"/>
      <c r="C494" s="125"/>
      <c r="D494" s="125"/>
      <c r="E494" s="125"/>
      <c r="F494" s="125"/>
      <c r="G494" s="125"/>
      <c r="H494" s="125"/>
      <c r="I494" s="125"/>
      <c r="J494" s="125"/>
      <c r="K494" s="125"/>
      <c r="L494" s="125"/>
      <c r="M494" s="125"/>
      <c r="N494" s="125"/>
      <c r="O494" s="125"/>
      <c r="P494" s="125"/>
      <c r="Q494" s="125"/>
      <c r="R494" s="125"/>
      <c r="S494" s="125"/>
      <c r="T494" s="125"/>
    </row>
    <row r="495" spans="1:20">
      <c r="A495" s="125"/>
      <c r="B495" s="125"/>
      <c r="C495" s="125"/>
      <c r="D495" s="125"/>
      <c r="E495" s="125"/>
      <c r="F495" s="125"/>
      <c r="G495" s="125"/>
      <c r="H495" s="125"/>
      <c r="I495" s="125"/>
      <c r="J495" s="125"/>
      <c r="K495" s="125"/>
      <c r="L495" s="125"/>
      <c r="M495" s="125"/>
      <c r="N495" s="125"/>
      <c r="O495" s="125"/>
      <c r="P495" s="125"/>
      <c r="Q495" s="125"/>
      <c r="R495" s="125"/>
      <c r="S495" s="125"/>
      <c r="T495" s="125"/>
    </row>
    <row r="496" spans="1:20">
      <c r="A496" s="125"/>
      <c r="B496" s="125"/>
      <c r="C496" s="125"/>
      <c r="D496" s="125"/>
      <c r="E496" s="125"/>
      <c r="F496" s="125"/>
      <c r="G496" s="125"/>
      <c r="H496" s="125"/>
      <c r="I496" s="125"/>
      <c r="J496" s="125"/>
      <c r="K496" s="125"/>
      <c r="L496" s="125"/>
      <c r="M496" s="125"/>
      <c r="N496" s="125"/>
      <c r="O496" s="125"/>
      <c r="P496" s="125"/>
      <c r="Q496" s="125"/>
      <c r="R496" s="125"/>
      <c r="S496" s="125"/>
      <c r="T496" s="125"/>
    </row>
    <row r="497" spans="1:20">
      <c r="A497" s="125"/>
      <c r="B497" s="125"/>
      <c r="C497" s="125"/>
      <c r="D497" s="125"/>
      <c r="E497" s="125"/>
      <c r="F497" s="125"/>
      <c r="G497" s="125"/>
      <c r="H497" s="125"/>
      <c r="I497" s="125"/>
      <c r="J497" s="125"/>
      <c r="K497" s="125"/>
      <c r="L497" s="125"/>
      <c r="M497" s="125"/>
      <c r="N497" s="125"/>
      <c r="O497" s="125"/>
      <c r="P497" s="125"/>
      <c r="Q497" s="125"/>
      <c r="R497" s="125"/>
      <c r="S497" s="125"/>
      <c r="T497" s="125"/>
    </row>
    <row r="498" spans="1:20">
      <c r="A498" s="125"/>
      <c r="B498" s="125"/>
      <c r="C498" s="125"/>
      <c r="D498" s="125"/>
      <c r="E498" s="125"/>
      <c r="F498" s="125"/>
      <c r="G498" s="125"/>
      <c r="H498" s="125"/>
      <c r="I498" s="125"/>
      <c r="J498" s="125"/>
      <c r="K498" s="125"/>
      <c r="L498" s="125"/>
      <c r="M498" s="125"/>
      <c r="N498" s="125"/>
      <c r="O498" s="125"/>
      <c r="P498" s="125"/>
      <c r="Q498" s="125"/>
      <c r="R498" s="125"/>
      <c r="S498" s="125"/>
      <c r="T498" s="125"/>
    </row>
    <row r="499" spans="1:20">
      <c r="A499" s="125"/>
      <c r="B499" s="125"/>
      <c r="C499" s="125"/>
      <c r="D499" s="125"/>
      <c r="E499" s="125"/>
      <c r="F499" s="125"/>
      <c r="G499" s="125"/>
      <c r="H499" s="125"/>
      <c r="I499" s="125"/>
      <c r="J499" s="125"/>
      <c r="K499" s="125"/>
      <c r="L499" s="125"/>
      <c r="M499" s="125"/>
      <c r="N499" s="125"/>
      <c r="O499" s="125"/>
      <c r="P499" s="125"/>
      <c r="Q499" s="125"/>
      <c r="R499" s="125"/>
      <c r="S499" s="125"/>
      <c r="T499" s="125"/>
    </row>
    <row r="500" spans="1:20">
      <c r="A500" s="125"/>
      <c r="B500" s="125"/>
      <c r="C500" s="125"/>
      <c r="D500" s="125"/>
      <c r="E500" s="125"/>
      <c r="F500" s="125"/>
      <c r="G500" s="125"/>
      <c r="H500" s="125"/>
      <c r="I500" s="125"/>
      <c r="J500" s="125"/>
      <c r="K500" s="125"/>
      <c r="L500" s="125"/>
      <c r="M500" s="125"/>
      <c r="N500" s="125"/>
      <c r="O500" s="125"/>
      <c r="P500" s="125"/>
      <c r="Q500" s="125"/>
      <c r="R500" s="125"/>
      <c r="S500" s="125"/>
      <c r="T500" s="125"/>
    </row>
    <row r="501" spans="1:20">
      <c r="A501" s="125"/>
      <c r="B501" s="125"/>
      <c r="C501" s="125"/>
      <c r="D501" s="125"/>
      <c r="E501" s="125"/>
      <c r="F501" s="125"/>
      <c r="G501" s="125"/>
      <c r="H501" s="125"/>
      <c r="I501" s="125"/>
      <c r="J501" s="125"/>
      <c r="K501" s="125"/>
      <c r="L501" s="125"/>
      <c r="M501" s="125"/>
      <c r="N501" s="125"/>
      <c r="O501" s="125"/>
      <c r="P501" s="125"/>
      <c r="Q501" s="125"/>
      <c r="R501" s="125"/>
      <c r="S501" s="125"/>
      <c r="T501" s="125"/>
    </row>
    <row r="502" spans="1:20">
      <c r="A502" s="125"/>
      <c r="B502" s="125"/>
      <c r="C502" s="125"/>
      <c r="D502" s="125"/>
      <c r="E502" s="125"/>
      <c r="F502" s="125"/>
      <c r="G502" s="125"/>
      <c r="H502" s="125"/>
      <c r="I502" s="125"/>
      <c r="J502" s="125"/>
      <c r="K502" s="125"/>
      <c r="L502" s="125"/>
      <c r="M502" s="125"/>
      <c r="N502" s="125"/>
      <c r="O502" s="125"/>
      <c r="P502" s="125"/>
      <c r="Q502" s="125"/>
      <c r="R502" s="125"/>
      <c r="S502" s="125"/>
      <c r="T502" s="125"/>
    </row>
    <row r="503" spans="1:20">
      <c r="A503" s="125"/>
      <c r="B503" s="125"/>
      <c r="C503" s="125"/>
      <c r="D503" s="125"/>
      <c r="E503" s="125"/>
      <c r="F503" s="125"/>
      <c r="G503" s="125"/>
      <c r="H503" s="125"/>
      <c r="I503" s="125"/>
      <c r="J503" s="125"/>
      <c r="K503" s="125"/>
      <c r="L503" s="125"/>
      <c r="M503" s="125"/>
      <c r="N503" s="125"/>
      <c r="O503" s="125"/>
      <c r="P503" s="125"/>
      <c r="Q503" s="125"/>
      <c r="R503" s="125"/>
      <c r="S503" s="125"/>
      <c r="T503" s="125"/>
    </row>
    <row r="504" spans="1:20">
      <c r="A504" s="125"/>
      <c r="B504" s="125"/>
      <c r="C504" s="125"/>
      <c r="D504" s="125"/>
      <c r="E504" s="125"/>
      <c r="F504" s="125"/>
      <c r="G504" s="125"/>
      <c r="H504" s="125"/>
      <c r="I504" s="125"/>
      <c r="J504" s="125"/>
      <c r="K504" s="125"/>
      <c r="L504" s="125"/>
      <c r="M504" s="125"/>
      <c r="N504" s="125"/>
      <c r="O504" s="125"/>
      <c r="P504" s="125"/>
      <c r="Q504" s="125"/>
      <c r="R504" s="125"/>
      <c r="S504" s="125"/>
      <c r="T504" s="125"/>
    </row>
    <row r="505" spans="1:20">
      <c r="A505" s="125"/>
      <c r="B505" s="125"/>
      <c r="C505" s="125"/>
      <c r="D505" s="125"/>
      <c r="E505" s="125"/>
      <c r="F505" s="125"/>
      <c r="G505" s="125"/>
      <c r="H505" s="125"/>
      <c r="I505" s="125"/>
      <c r="J505" s="125"/>
      <c r="K505" s="125"/>
      <c r="L505" s="125"/>
      <c r="M505" s="125"/>
      <c r="N505" s="125"/>
      <c r="O505" s="125"/>
      <c r="P505" s="125"/>
      <c r="Q505" s="125"/>
      <c r="R505" s="125"/>
      <c r="S505" s="125"/>
      <c r="T505" s="125"/>
    </row>
    <row r="506" spans="1:20">
      <c r="A506" s="125"/>
      <c r="B506" s="125"/>
      <c r="C506" s="125"/>
      <c r="D506" s="125"/>
      <c r="E506" s="125"/>
      <c r="F506" s="125"/>
      <c r="G506" s="125"/>
      <c r="H506" s="125"/>
      <c r="I506" s="125"/>
      <c r="J506" s="125"/>
      <c r="K506" s="125"/>
      <c r="L506" s="125"/>
      <c r="M506" s="125"/>
      <c r="N506" s="125"/>
      <c r="O506" s="125"/>
      <c r="P506" s="125"/>
      <c r="Q506" s="125"/>
      <c r="R506" s="125"/>
      <c r="S506" s="125"/>
      <c r="T506" s="125"/>
    </row>
    <row r="507" spans="1:20">
      <c r="A507" s="125"/>
      <c r="B507" s="125"/>
      <c r="C507" s="125"/>
      <c r="D507" s="125"/>
      <c r="E507" s="125"/>
      <c r="F507" s="125"/>
      <c r="G507" s="125"/>
      <c r="H507" s="125"/>
      <c r="I507" s="125"/>
      <c r="J507" s="125"/>
      <c r="K507" s="125"/>
      <c r="L507" s="125"/>
      <c r="M507" s="125"/>
      <c r="N507" s="125"/>
      <c r="O507" s="125"/>
      <c r="P507" s="125"/>
      <c r="Q507" s="125"/>
      <c r="R507" s="125"/>
      <c r="S507" s="125"/>
      <c r="T507" s="125"/>
    </row>
    <row r="508" spans="1:20">
      <c r="A508" s="125"/>
      <c r="B508" s="125"/>
      <c r="C508" s="125"/>
      <c r="D508" s="125"/>
      <c r="E508" s="125"/>
      <c r="F508" s="125"/>
      <c r="G508" s="125"/>
      <c r="H508" s="125"/>
      <c r="I508" s="125"/>
      <c r="J508" s="125"/>
      <c r="K508" s="125"/>
      <c r="L508" s="125"/>
      <c r="M508" s="125"/>
      <c r="N508" s="125"/>
      <c r="O508" s="125"/>
      <c r="P508" s="125"/>
      <c r="Q508" s="125"/>
      <c r="R508" s="125"/>
      <c r="S508" s="125"/>
      <c r="T508" s="125"/>
    </row>
    <row r="509" spans="1:20">
      <c r="A509" s="125"/>
      <c r="B509" s="125"/>
      <c r="C509" s="125"/>
      <c r="D509" s="125"/>
      <c r="E509" s="125"/>
      <c r="F509" s="125"/>
      <c r="G509" s="125"/>
      <c r="H509" s="125"/>
      <c r="I509" s="125"/>
      <c r="J509" s="125"/>
      <c r="K509" s="125"/>
      <c r="L509" s="125"/>
      <c r="M509" s="125"/>
      <c r="N509" s="125"/>
      <c r="O509" s="125"/>
      <c r="P509" s="125"/>
      <c r="Q509" s="125"/>
      <c r="R509" s="125"/>
      <c r="S509" s="125"/>
      <c r="T509" s="125"/>
    </row>
    <row r="510" spans="1:20">
      <c r="A510" s="125"/>
      <c r="B510" s="125"/>
      <c r="C510" s="125"/>
      <c r="D510" s="125"/>
      <c r="E510" s="125"/>
      <c r="F510" s="125"/>
      <c r="G510" s="125"/>
      <c r="H510" s="125"/>
      <c r="I510" s="125"/>
      <c r="J510" s="125"/>
      <c r="K510" s="125"/>
      <c r="L510" s="125"/>
      <c r="M510" s="125"/>
      <c r="N510" s="125"/>
      <c r="O510" s="125"/>
      <c r="P510" s="125"/>
      <c r="Q510" s="125"/>
      <c r="R510" s="125"/>
      <c r="S510" s="125"/>
      <c r="T510" s="125"/>
    </row>
    <row r="511" spans="1:20">
      <c r="A511" s="125"/>
      <c r="B511" s="125"/>
      <c r="C511" s="125"/>
      <c r="D511" s="125"/>
      <c r="E511" s="125"/>
      <c r="F511" s="125"/>
      <c r="G511" s="125"/>
      <c r="H511" s="125"/>
      <c r="I511" s="125"/>
      <c r="J511" s="125"/>
      <c r="K511" s="125"/>
      <c r="L511" s="125"/>
      <c r="M511" s="125"/>
      <c r="N511" s="125"/>
      <c r="O511" s="125"/>
      <c r="P511" s="125"/>
      <c r="Q511" s="125"/>
      <c r="R511" s="125"/>
      <c r="S511" s="125"/>
      <c r="T511" s="125"/>
    </row>
    <row r="512" spans="1:20">
      <c r="A512" s="125"/>
      <c r="B512" s="125"/>
      <c r="C512" s="125"/>
      <c r="D512" s="125"/>
      <c r="E512" s="125"/>
      <c r="F512" s="125"/>
      <c r="G512" s="125"/>
      <c r="H512" s="125"/>
      <c r="I512" s="125"/>
      <c r="J512" s="125"/>
      <c r="K512" s="125"/>
      <c r="L512" s="125"/>
      <c r="M512" s="125"/>
      <c r="N512" s="125"/>
      <c r="O512" s="125"/>
      <c r="P512" s="125"/>
      <c r="Q512" s="125"/>
      <c r="R512" s="125"/>
      <c r="S512" s="125"/>
      <c r="T512" s="125"/>
    </row>
    <row r="513" spans="1:20">
      <c r="A513" s="125"/>
      <c r="B513" s="125"/>
      <c r="C513" s="125"/>
      <c r="D513" s="125"/>
      <c r="E513" s="125"/>
      <c r="F513" s="125"/>
      <c r="G513" s="125"/>
      <c r="H513" s="125"/>
      <c r="I513" s="125"/>
      <c r="J513" s="125"/>
      <c r="K513" s="125"/>
      <c r="L513" s="125"/>
      <c r="M513" s="125"/>
      <c r="N513" s="125"/>
      <c r="O513" s="125"/>
      <c r="P513" s="125"/>
      <c r="Q513" s="125"/>
      <c r="R513" s="125"/>
      <c r="S513" s="125"/>
      <c r="T513" s="125"/>
    </row>
    <row r="514" spans="1:20">
      <c r="A514" s="125"/>
      <c r="B514" s="125"/>
      <c r="C514" s="125"/>
      <c r="D514" s="125"/>
      <c r="E514" s="125"/>
      <c r="F514" s="125"/>
      <c r="G514" s="125"/>
      <c r="H514" s="125"/>
      <c r="I514" s="125"/>
      <c r="J514" s="125"/>
      <c r="K514" s="125"/>
      <c r="L514" s="125"/>
      <c r="M514" s="125"/>
      <c r="N514" s="125"/>
      <c r="O514" s="125"/>
      <c r="P514" s="125"/>
      <c r="Q514" s="125"/>
      <c r="R514" s="125"/>
      <c r="S514" s="125"/>
      <c r="T514" s="125"/>
    </row>
    <row r="515" spans="1:20">
      <c r="A515" s="125"/>
      <c r="B515" s="125"/>
      <c r="C515" s="125"/>
      <c r="D515" s="125"/>
      <c r="E515" s="125"/>
      <c r="F515" s="125"/>
      <c r="G515" s="125"/>
      <c r="H515" s="125"/>
      <c r="I515" s="125"/>
      <c r="J515" s="125"/>
      <c r="K515" s="125"/>
      <c r="L515" s="125"/>
      <c r="M515" s="125"/>
      <c r="N515" s="125"/>
      <c r="O515" s="125"/>
      <c r="P515" s="125"/>
      <c r="Q515" s="125"/>
      <c r="R515" s="125"/>
      <c r="S515" s="125"/>
      <c r="T515" s="125"/>
    </row>
    <row r="516" spans="1:20">
      <c r="A516" s="125"/>
      <c r="B516" s="125"/>
      <c r="C516" s="125"/>
      <c r="D516" s="125"/>
      <c r="E516" s="125"/>
      <c r="F516" s="125"/>
      <c r="G516" s="125"/>
      <c r="H516" s="125"/>
      <c r="I516" s="125"/>
      <c r="J516" s="125"/>
      <c r="K516" s="125"/>
      <c r="L516" s="125"/>
      <c r="M516" s="125"/>
      <c r="N516" s="125"/>
      <c r="O516" s="125"/>
      <c r="P516" s="125"/>
      <c r="Q516" s="125"/>
      <c r="R516" s="125"/>
      <c r="S516" s="125"/>
      <c r="T516" s="125"/>
    </row>
    <row r="517" spans="1:20">
      <c r="A517" s="125"/>
      <c r="B517" s="125"/>
      <c r="C517" s="125"/>
      <c r="D517" s="125"/>
      <c r="E517" s="125"/>
      <c r="F517" s="125"/>
      <c r="G517" s="125"/>
      <c r="H517" s="125"/>
      <c r="I517" s="125"/>
      <c r="J517" s="125"/>
      <c r="K517" s="125"/>
      <c r="L517" s="125"/>
      <c r="M517" s="125"/>
      <c r="N517" s="125"/>
      <c r="O517" s="125"/>
      <c r="P517" s="125"/>
      <c r="Q517" s="125"/>
      <c r="R517" s="125"/>
      <c r="S517" s="125"/>
      <c r="T517" s="125"/>
    </row>
    <row r="518" spans="1:20">
      <c r="A518" s="125"/>
      <c r="B518" s="125"/>
      <c r="C518" s="125"/>
      <c r="D518" s="125"/>
      <c r="E518" s="125"/>
      <c r="F518" s="125"/>
      <c r="G518" s="125"/>
      <c r="H518" s="125"/>
      <c r="I518" s="125"/>
      <c r="J518" s="125"/>
      <c r="K518" s="125"/>
      <c r="L518" s="125"/>
      <c r="M518" s="125"/>
      <c r="N518" s="125"/>
      <c r="O518" s="125"/>
      <c r="P518" s="125"/>
      <c r="Q518" s="125"/>
      <c r="R518" s="125"/>
      <c r="S518" s="125"/>
      <c r="T518" s="125"/>
    </row>
    <row r="519" spans="1:20">
      <c r="A519" s="125"/>
      <c r="B519" s="125"/>
      <c r="C519" s="125"/>
      <c r="D519" s="125"/>
      <c r="E519" s="125"/>
      <c r="F519" s="125"/>
      <c r="G519" s="125"/>
      <c r="H519" s="125"/>
      <c r="I519" s="125"/>
      <c r="J519" s="125"/>
      <c r="K519" s="125"/>
      <c r="L519" s="125"/>
      <c r="M519" s="125"/>
      <c r="N519" s="125"/>
      <c r="O519" s="125"/>
      <c r="P519" s="125"/>
      <c r="Q519" s="125"/>
      <c r="R519" s="125"/>
      <c r="S519" s="125"/>
      <c r="T519" s="125"/>
    </row>
    <row r="520" spans="1:20">
      <c r="A520" s="125"/>
      <c r="B520" s="125"/>
      <c r="C520" s="125"/>
      <c r="D520" s="125"/>
      <c r="E520" s="125"/>
      <c r="F520" s="125"/>
      <c r="G520" s="125"/>
      <c r="H520" s="125"/>
      <c r="I520" s="125"/>
      <c r="J520" s="125"/>
      <c r="K520" s="125"/>
      <c r="L520" s="125"/>
      <c r="M520" s="125"/>
      <c r="N520" s="125"/>
      <c r="O520" s="125"/>
      <c r="P520" s="125"/>
      <c r="Q520" s="125"/>
      <c r="R520" s="125"/>
      <c r="S520" s="125"/>
      <c r="T520" s="125"/>
    </row>
    <row r="521" spans="1:20">
      <c r="A521" s="125"/>
      <c r="B521" s="125"/>
      <c r="C521" s="125"/>
      <c r="D521" s="125"/>
      <c r="E521" s="125"/>
      <c r="F521" s="125"/>
      <c r="G521" s="125"/>
      <c r="H521" s="125"/>
      <c r="I521" s="125"/>
      <c r="J521" s="125"/>
      <c r="K521" s="125"/>
      <c r="L521" s="125"/>
      <c r="M521" s="125"/>
      <c r="N521" s="125"/>
      <c r="O521" s="125"/>
      <c r="P521" s="125"/>
      <c r="Q521" s="125"/>
      <c r="R521" s="125"/>
      <c r="S521" s="125"/>
      <c r="T521" s="125"/>
    </row>
    <row r="522" spans="1:20">
      <c r="A522" s="125"/>
      <c r="B522" s="125"/>
      <c r="C522" s="125"/>
      <c r="D522" s="125"/>
      <c r="E522" s="125"/>
      <c r="F522" s="125"/>
      <c r="G522" s="125"/>
      <c r="H522" s="125"/>
      <c r="I522" s="125"/>
      <c r="J522" s="125"/>
      <c r="K522" s="125"/>
      <c r="L522" s="125"/>
      <c r="M522" s="125"/>
      <c r="N522" s="125"/>
      <c r="O522" s="125"/>
      <c r="P522" s="125"/>
      <c r="Q522" s="125"/>
      <c r="R522" s="125"/>
      <c r="S522" s="125"/>
      <c r="T522" s="125"/>
    </row>
    <row r="523" spans="1:20">
      <c r="A523" s="125"/>
      <c r="B523" s="125"/>
      <c r="C523" s="125"/>
      <c r="D523" s="125"/>
      <c r="E523" s="125"/>
      <c r="F523" s="125"/>
      <c r="G523" s="125"/>
      <c r="H523" s="125"/>
      <c r="I523" s="125"/>
      <c r="J523" s="125"/>
      <c r="K523" s="125"/>
      <c r="L523" s="125"/>
      <c r="M523" s="125"/>
      <c r="N523" s="125"/>
      <c r="O523" s="125"/>
      <c r="P523" s="125"/>
      <c r="Q523" s="125"/>
      <c r="R523" s="125"/>
      <c r="S523" s="125"/>
      <c r="T523" s="125"/>
    </row>
    <row r="524" spans="1:20">
      <c r="A524" s="125"/>
      <c r="B524" s="125"/>
      <c r="C524" s="125"/>
      <c r="D524" s="125"/>
      <c r="E524" s="125"/>
      <c r="F524" s="125"/>
      <c r="G524" s="125"/>
      <c r="H524" s="125"/>
      <c r="I524" s="125"/>
      <c r="J524" s="125"/>
      <c r="K524" s="125"/>
      <c r="L524" s="125"/>
      <c r="M524" s="125"/>
      <c r="N524" s="125"/>
      <c r="O524" s="125"/>
      <c r="P524" s="125"/>
      <c r="Q524" s="125"/>
      <c r="R524" s="125"/>
      <c r="S524" s="125"/>
      <c r="T524" s="125"/>
    </row>
    <row r="525" spans="1:20">
      <c r="A525" s="125"/>
      <c r="B525" s="125"/>
      <c r="C525" s="125"/>
      <c r="D525" s="125"/>
      <c r="E525" s="125"/>
      <c r="F525" s="125"/>
      <c r="G525" s="125"/>
      <c r="H525" s="125"/>
      <c r="I525" s="125"/>
      <c r="J525" s="125"/>
      <c r="K525" s="125"/>
      <c r="L525" s="125"/>
      <c r="M525" s="125"/>
      <c r="N525" s="125"/>
      <c r="O525" s="125"/>
      <c r="P525" s="125"/>
      <c r="Q525" s="125"/>
      <c r="R525" s="125"/>
      <c r="S525" s="125"/>
      <c r="T525" s="125"/>
    </row>
    <row r="526" spans="1:20">
      <c r="A526" s="125"/>
      <c r="B526" s="125"/>
      <c r="C526" s="125"/>
      <c r="D526" s="125"/>
      <c r="E526" s="125"/>
      <c r="F526" s="125"/>
      <c r="G526" s="125"/>
      <c r="H526" s="125"/>
      <c r="I526" s="125"/>
      <c r="J526" s="125"/>
      <c r="K526" s="125"/>
      <c r="L526" s="125"/>
      <c r="M526" s="125"/>
      <c r="N526" s="125"/>
      <c r="O526" s="125"/>
      <c r="P526" s="125"/>
      <c r="Q526" s="125"/>
      <c r="R526" s="125"/>
      <c r="S526" s="125"/>
      <c r="T526" s="125"/>
    </row>
    <row r="527" spans="1:20">
      <c r="A527" s="125"/>
      <c r="B527" s="125"/>
      <c r="C527" s="125"/>
      <c r="D527" s="125"/>
      <c r="E527" s="125"/>
      <c r="F527" s="125"/>
      <c r="G527" s="125"/>
      <c r="H527" s="125"/>
      <c r="I527" s="125"/>
      <c r="J527" s="125"/>
      <c r="K527" s="125"/>
      <c r="L527" s="125"/>
      <c r="M527" s="125"/>
      <c r="N527" s="125"/>
      <c r="O527" s="125"/>
      <c r="P527" s="125"/>
      <c r="Q527" s="125"/>
      <c r="R527" s="125"/>
      <c r="S527" s="125"/>
      <c r="T527" s="125"/>
    </row>
    <row r="528" spans="1:20">
      <c r="A528" s="125"/>
      <c r="B528" s="125"/>
      <c r="C528" s="125"/>
      <c r="D528" s="125"/>
      <c r="E528" s="125"/>
      <c r="F528" s="125"/>
      <c r="G528" s="125"/>
      <c r="H528" s="125"/>
      <c r="I528" s="125"/>
      <c r="J528" s="125"/>
      <c r="K528" s="125"/>
      <c r="L528" s="125"/>
      <c r="M528" s="125"/>
      <c r="N528" s="125"/>
      <c r="O528" s="125"/>
      <c r="P528" s="125"/>
      <c r="Q528" s="125"/>
      <c r="R528" s="125"/>
      <c r="S528" s="125"/>
      <c r="T528" s="125"/>
    </row>
    <row r="529" spans="1:20">
      <c r="A529" s="125"/>
      <c r="B529" s="125"/>
      <c r="C529" s="125"/>
      <c r="D529" s="125"/>
      <c r="E529" s="125"/>
      <c r="F529" s="125"/>
      <c r="G529" s="125"/>
      <c r="H529" s="125"/>
      <c r="I529" s="125"/>
      <c r="J529" s="125"/>
      <c r="K529" s="125"/>
      <c r="L529" s="125"/>
      <c r="M529" s="125"/>
      <c r="N529" s="125"/>
      <c r="O529" s="125"/>
      <c r="P529" s="125"/>
      <c r="Q529" s="125"/>
      <c r="R529" s="125"/>
      <c r="S529" s="125"/>
      <c r="T529" s="125"/>
    </row>
    <row r="530" spans="1:20">
      <c r="A530" s="125"/>
      <c r="B530" s="125"/>
      <c r="C530" s="125"/>
      <c r="D530" s="125"/>
      <c r="E530" s="125"/>
      <c r="F530" s="125"/>
      <c r="G530" s="125"/>
      <c r="H530" s="125"/>
      <c r="I530" s="125"/>
      <c r="J530" s="125"/>
      <c r="K530" s="125"/>
      <c r="L530" s="125"/>
      <c r="M530" s="125"/>
      <c r="N530" s="125"/>
      <c r="O530" s="125"/>
      <c r="P530" s="125"/>
      <c r="Q530" s="125"/>
      <c r="R530" s="125"/>
      <c r="S530" s="125"/>
      <c r="T530" s="125"/>
    </row>
    <row r="531" spans="1:20">
      <c r="A531" s="125"/>
      <c r="B531" s="125"/>
      <c r="C531" s="125"/>
      <c r="D531" s="125"/>
      <c r="E531" s="125"/>
      <c r="F531" s="125"/>
      <c r="G531" s="125"/>
      <c r="H531" s="125"/>
      <c r="I531" s="125"/>
      <c r="J531" s="125"/>
      <c r="K531" s="125"/>
      <c r="L531" s="125"/>
      <c r="M531" s="125"/>
      <c r="N531" s="125"/>
      <c r="O531" s="125"/>
      <c r="P531" s="125"/>
      <c r="Q531" s="125"/>
      <c r="R531" s="125"/>
      <c r="S531" s="125"/>
      <c r="T531" s="125"/>
    </row>
    <row r="532" spans="1:20">
      <c r="A532" s="125"/>
      <c r="B532" s="125"/>
      <c r="C532" s="125"/>
      <c r="D532" s="125"/>
      <c r="E532" s="125"/>
      <c r="F532" s="125"/>
      <c r="G532" s="125"/>
      <c r="H532" s="125"/>
      <c r="I532" s="125"/>
      <c r="J532" s="125"/>
      <c r="K532" s="125"/>
      <c r="L532" s="125"/>
      <c r="M532" s="125"/>
      <c r="N532" s="125"/>
      <c r="O532" s="125"/>
      <c r="P532" s="125"/>
      <c r="Q532" s="125"/>
      <c r="R532" s="125"/>
      <c r="S532" s="125"/>
      <c r="T532" s="125"/>
    </row>
    <row r="533" spans="1:20">
      <c r="A533" s="125"/>
      <c r="B533" s="125"/>
      <c r="C533" s="125"/>
      <c r="D533" s="125"/>
      <c r="E533" s="125"/>
      <c r="F533" s="125"/>
      <c r="G533" s="125"/>
      <c r="H533" s="125"/>
      <c r="I533" s="125"/>
      <c r="J533" s="125"/>
      <c r="K533" s="125"/>
      <c r="L533" s="125"/>
      <c r="M533" s="125"/>
      <c r="N533" s="125"/>
      <c r="O533" s="125"/>
      <c r="P533" s="125"/>
      <c r="Q533" s="125"/>
      <c r="R533" s="125"/>
      <c r="S533" s="125"/>
      <c r="T533" s="125"/>
    </row>
    <row r="534" spans="1:20">
      <c r="A534" s="125"/>
      <c r="B534" s="125"/>
      <c r="C534" s="125"/>
      <c r="D534" s="125"/>
      <c r="E534" s="125"/>
      <c r="F534" s="125"/>
      <c r="G534" s="125"/>
      <c r="H534" s="125"/>
      <c r="I534" s="125"/>
      <c r="J534" s="125"/>
      <c r="K534" s="125"/>
      <c r="L534" s="125"/>
      <c r="M534" s="125"/>
      <c r="N534" s="125"/>
      <c r="O534" s="125"/>
      <c r="P534" s="125"/>
      <c r="Q534" s="125"/>
      <c r="R534" s="125"/>
      <c r="S534" s="125"/>
      <c r="T534" s="125"/>
    </row>
    <row r="535" spans="1:20">
      <c r="A535" s="125"/>
      <c r="B535" s="125"/>
      <c r="C535" s="125"/>
      <c r="D535" s="125"/>
      <c r="E535" s="125"/>
      <c r="F535" s="125"/>
      <c r="G535" s="125"/>
      <c r="H535" s="125"/>
      <c r="I535" s="125"/>
      <c r="J535" s="125"/>
      <c r="K535" s="125"/>
      <c r="L535" s="125"/>
      <c r="M535" s="125"/>
      <c r="N535" s="125"/>
      <c r="O535" s="125"/>
      <c r="P535" s="125"/>
      <c r="Q535" s="125"/>
      <c r="R535" s="125"/>
      <c r="S535" s="125"/>
      <c r="T535" s="125"/>
    </row>
    <row r="536" spans="1:20">
      <c r="A536" s="125"/>
      <c r="B536" s="125"/>
      <c r="C536" s="125"/>
      <c r="D536" s="125"/>
      <c r="E536" s="125"/>
      <c r="F536" s="125"/>
      <c r="G536" s="125"/>
      <c r="H536" s="125"/>
      <c r="I536" s="125"/>
      <c r="J536" s="125"/>
      <c r="K536" s="125"/>
      <c r="L536" s="125"/>
      <c r="M536" s="125"/>
      <c r="N536" s="125"/>
      <c r="O536" s="125"/>
      <c r="P536" s="125"/>
      <c r="Q536" s="125"/>
      <c r="R536" s="125"/>
      <c r="S536" s="125"/>
      <c r="T536" s="125"/>
    </row>
    <row r="537" spans="1:20">
      <c r="A537" s="125"/>
      <c r="B537" s="125"/>
      <c r="C537" s="125"/>
      <c r="D537" s="125"/>
      <c r="E537" s="125"/>
      <c r="F537" s="125"/>
      <c r="G537" s="125"/>
      <c r="H537" s="125"/>
      <c r="I537" s="125"/>
      <c r="J537" s="125"/>
      <c r="K537" s="125"/>
      <c r="L537" s="125"/>
      <c r="M537" s="125"/>
      <c r="N537" s="125"/>
      <c r="O537" s="125"/>
      <c r="P537" s="125"/>
      <c r="Q537" s="125"/>
      <c r="R537" s="125"/>
      <c r="S537" s="125"/>
      <c r="T537" s="125"/>
    </row>
    <row r="538" spans="1:20">
      <c r="A538" s="125"/>
      <c r="B538" s="125"/>
      <c r="C538" s="125"/>
      <c r="D538" s="125"/>
      <c r="E538" s="125"/>
      <c r="F538" s="125"/>
      <c r="G538" s="125"/>
      <c r="H538" s="125"/>
      <c r="I538" s="125"/>
      <c r="J538" s="125"/>
      <c r="K538" s="125"/>
      <c r="L538" s="125"/>
      <c r="M538" s="125"/>
      <c r="N538" s="125"/>
      <c r="O538" s="125"/>
      <c r="P538" s="125"/>
      <c r="Q538" s="125"/>
      <c r="R538" s="125"/>
      <c r="S538" s="125"/>
      <c r="T538" s="125"/>
    </row>
    <row r="539" spans="1:20">
      <c r="A539" s="125"/>
      <c r="B539" s="125"/>
      <c r="C539" s="125"/>
      <c r="D539" s="125"/>
      <c r="E539" s="125"/>
      <c r="F539" s="125"/>
      <c r="G539" s="125"/>
      <c r="H539" s="125"/>
      <c r="I539" s="125"/>
      <c r="J539" s="125"/>
      <c r="K539" s="125"/>
      <c r="L539" s="125"/>
      <c r="M539" s="125"/>
      <c r="N539" s="125"/>
      <c r="O539" s="125"/>
      <c r="P539" s="125"/>
      <c r="Q539" s="125"/>
      <c r="R539" s="125"/>
      <c r="S539" s="125"/>
      <c r="T539" s="125"/>
    </row>
    <row r="540" spans="1:20">
      <c r="A540" s="125"/>
      <c r="B540" s="125"/>
      <c r="C540" s="125"/>
      <c r="D540" s="125"/>
      <c r="E540" s="125"/>
      <c r="F540" s="125"/>
      <c r="G540" s="125"/>
      <c r="H540" s="125"/>
      <c r="I540" s="125"/>
      <c r="J540" s="125"/>
      <c r="K540" s="125"/>
      <c r="L540" s="125"/>
      <c r="M540" s="125"/>
      <c r="N540" s="125"/>
      <c r="O540" s="125"/>
      <c r="P540" s="125"/>
      <c r="Q540" s="125"/>
      <c r="R540" s="125"/>
      <c r="S540" s="125"/>
      <c r="T540" s="125"/>
    </row>
    <row r="541" spans="1:20">
      <c r="A541" s="125"/>
      <c r="B541" s="125"/>
      <c r="C541" s="125"/>
      <c r="D541" s="125"/>
      <c r="E541" s="125"/>
      <c r="F541" s="125"/>
      <c r="G541" s="125"/>
      <c r="H541" s="125"/>
      <c r="I541" s="125"/>
      <c r="J541" s="125"/>
      <c r="K541" s="125"/>
      <c r="L541" s="125"/>
      <c r="M541" s="125"/>
      <c r="N541" s="125"/>
      <c r="O541" s="125"/>
      <c r="P541" s="125"/>
      <c r="Q541" s="125"/>
      <c r="R541" s="125"/>
      <c r="S541" s="125"/>
      <c r="T541" s="125"/>
    </row>
    <row r="542" spans="1:20">
      <c r="A542" s="125"/>
      <c r="B542" s="125"/>
      <c r="C542" s="125"/>
      <c r="D542" s="125"/>
      <c r="E542" s="125"/>
      <c r="F542" s="125"/>
      <c r="G542" s="125"/>
      <c r="H542" s="125"/>
      <c r="I542" s="125"/>
      <c r="J542" s="125"/>
      <c r="K542" s="125"/>
      <c r="L542" s="125"/>
      <c r="M542" s="125"/>
      <c r="N542" s="125"/>
      <c r="O542" s="125"/>
      <c r="P542" s="125"/>
      <c r="Q542" s="125"/>
      <c r="R542" s="125"/>
      <c r="S542" s="125"/>
      <c r="T542" s="125"/>
    </row>
    <row r="543" spans="1:20">
      <c r="A543" s="125"/>
      <c r="B543" s="125"/>
      <c r="C543" s="125"/>
      <c r="D543" s="125"/>
      <c r="E543" s="125"/>
      <c r="F543" s="125"/>
      <c r="G543" s="125"/>
      <c r="H543" s="125"/>
      <c r="I543" s="125"/>
      <c r="J543" s="125"/>
      <c r="K543" s="125"/>
      <c r="L543" s="125"/>
      <c r="M543" s="125"/>
      <c r="N543" s="125"/>
      <c r="O543" s="125"/>
      <c r="P543" s="125"/>
      <c r="Q543" s="125"/>
      <c r="R543" s="125"/>
      <c r="S543" s="125"/>
      <c r="T543" s="125"/>
    </row>
    <row r="544" spans="1:20">
      <c r="A544" s="125"/>
      <c r="B544" s="125"/>
      <c r="C544" s="125"/>
      <c r="D544" s="125"/>
      <c r="E544" s="125"/>
      <c r="F544" s="125"/>
      <c r="G544" s="125"/>
      <c r="H544" s="125"/>
      <c r="I544" s="125"/>
      <c r="J544" s="125"/>
      <c r="K544" s="125"/>
      <c r="L544" s="125"/>
      <c r="M544" s="125"/>
      <c r="N544" s="125"/>
      <c r="O544" s="125"/>
      <c r="P544" s="125"/>
      <c r="Q544" s="125"/>
      <c r="R544" s="125"/>
      <c r="S544" s="125"/>
      <c r="T544" s="125"/>
    </row>
    <row r="545" spans="1:20">
      <c r="A545" s="125"/>
      <c r="B545" s="125"/>
      <c r="C545" s="125"/>
      <c r="D545" s="125"/>
      <c r="E545" s="125"/>
      <c r="F545" s="125"/>
      <c r="G545" s="125"/>
      <c r="H545" s="125"/>
      <c r="I545" s="125"/>
      <c r="J545" s="125"/>
      <c r="K545" s="125"/>
      <c r="L545" s="125"/>
      <c r="M545" s="125"/>
      <c r="N545" s="125"/>
      <c r="O545" s="125"/>
      <c r="P545" s="125"/>
      <c r="Q545" s="125"/>
      <c r="R545" s="125"/>
      <c r="S545" s="125"/>
      <c r="T545" s="125"/>
    </row>
    <row r="546" spans="1:20">
      <c r="A546" s="125"/>
      <c r="B546" s="125"/>
      <c r="C546" s="125"/>
      <c r="D546" s="125"/>
      <c r="E546" s="125"/>
      <c r="F546" s="125"/>
      <c r="G546" s="125"/>
      <c r="H546" s="125"/>
      <c r="I546" s="125"/>
      <c r="J546" s="125"/>
      <c r="K546" s="125"/>
      <c r="L546" s="125"/>
      <c r="M546" s="125"/>
      <c r="N546" s="125"/>
      <c r="O546" s="125"/>
      <c r="P546" s="125"/>
      <c r="Q546" s="125"/>
      <c r="R546" s="125"/>
      <c r="S546" s="125"/>
      <c r="T546" s="125"/>
    </row>
    <row r="547" spans="1:20">
      <c r="A547" s="125"/>
      <c r="B547" s="125"/>
      <c r="C547" s="125"/>
      <c r="D547" s="125"/>
      <c r="E547" s="125"/>
      <c r="F547" s="125"/>
      <c r="G547" s="125"/>
      <c r="H547" s="125"/>
      <c r="I547" s="125"/>
      <c r="J547" s="125"/>
      <c r="K547" s="125"/>
      <c r="L547" s="125"/>
      <c r="M547" s="125"/>
      <c r="N547" s="125"/>
      <c r="O547" s="125"/>
      <c r="P547" s="125"/>
      <c r="Q547" s="125"/>
      <c r="R547" s="125"/>
      <c r="S547" s="125"/>
      <c r="T547" s="125"/>
    </row>
    <row r="548" spans="1:20">
      <c r="A548" s="125"/>
      <c r="B548" s="125"/>
      <c r="C548" s="125"/>
      <c r="D548" s="125"/>
      <c r="E548" s="125"/>
      <c r="F548" s="125"/>
      <c r="G548" s="125"/>
      <c r="H548" s="125"/>
      <c r="I548" s="125"/>
      <c r="J548" s="125"/>
      <c r="K548" s="125"/>
      <c r="L548" s="125"/>
      <c r="M548" s="125"/>
      <c r="N548" s="125"/>
      <c r="O548" s="125"/>
      <c r="P548" s="125"/>
      <c r="Q548" s="125"/>
      <c r="R548" s="125"/>
      <c r="S548" s="125"/>
      <c r="T548" s="125"/>
    </row>
    <row r="549" spans="1:20">
      <c r="A549" s="125"/>
      <c r="B549" s="125"/>
      <c r="C549" s="125"/>
      <c r="D549" s="125"/>
      <c r="E549" s="125"/>
      <c r="F549" s="125"/>
      <c r="G549" s="125"/>
      <c r="H549" s="125"/>
      <c r="I549" s="125"/>
      <c r="J549" s="125"/>
      <c r="K549" s="125"/>
      <c r="L549" s="125"/>
      <c r="M549" s="125"/>
      <c r="N549" s="125"/>
      <c r="O549" s="125"/>
      <c r="P549" s="125"/>
      <c r="Q549" s="125"/>
      <c r="R549" s="125"/>
      <c r="S549" s="125"/>
      <c r="T549" s="125"/>
    </row>
    <row r="550" spans="1:20">
      <c r="A550" s="125"/>
      <c r="B550" s="125"/>
      <c r="C550" s="125"/>
      <c r="D550" s="125"/>
      <c r="E550" s="125"/>
      <c r="F550" s="125"/>
      <c r="G550" s="125"/>
      <c r="H550" s="125"/>
      <c r="I550" s="125"/>
      <c r="J550" s="125"/>
      <c r="K550" s="125"/>
      <c r="L550" s="125"/>
      <c r="M550" s="125"/>
      <c r="N550" s="125"/>
      <c r="O550" s="125"/>
      <c r="P550" s="125"/>
      <c r="Q550" s="125"/>
      <c r="R550" s="125"/>
      <c r="S550" s="125"/>
      <c r="T550" s="125"/>
    </row>
    <row r="551" spans="1:20">
      <c r="A551" s="125"/>
      <c r="B551" s="125"/>
      <c r="C551" s="125"/>
      <c r="D551" s="125"/>
      <c r="E551" s="125"/>
      <c r="F551" s="125"/>
      <c r="G551" s="125"/>
      <c r="H551" s="125"/>
      <c r="I551" s="125"/>
      <c r="J551" s="125"/>
      <c r="K551" s="125"/>
      <c r="L551" s="125"/>
      <c r="M551" s="125"/>
      <c r="N551" s="125"/>
      <c r="O551" s="125"/>
      <c r="P551" s="125"/>
      <c r="Q551" s="125"/>
      <c r="R551" s="125"/>
      <c r="S551" s="125"/>
      <c r="T551" s="125"/>
    </row>
    <row r="552" spans="1:20">
      <c r="A552" s="125"/>
      <c r="B552" s="125"/>
      <c r="C552" s="125"/>
      <c r="D552" s="125"/>
      <c r="E552" s="125"/>
      <c r="F552" s="125"/>
      <c r="G552" s="125"/>
      <c r="H552" s="125"/>
      <c r="I552" s="125"/>
      <c r="J552" s="125"/>
      <c r="K552" s="125"/>
      <c r="L552" s="125"/>
      <c r="M552" s="125"/>
      <c r="N552" s="125"/>
      <c r="O552" s="125"/>
      <c r="P552" s="125"/>
      <c r="Q552" s="125"/>
      <c r="R552" s="125"/>
      <c r="S552" s="125"/>
      <c r="T552" s="125"/>
    </row>
    <row r="553" spans="1:20">
      <c r="A553" s="125"/>
      <c r="B553" s="125"/>
      <c r="C553" s="125"/>
      <c r="D553" s="125"/>
      <c r="E553" s="125"/>
      <c r="F553" s="125"/>
      <c r="G553" s="125"/>
      <c r="H553" s="125"/>
      <c r="I553" s="125"/>
      <c r="J553" s="125"/>
      <c r="K553" s="125"/>
      <c r="L553" s="125"/>
      <c r="M553" s="125"/>
      <c r="N553" s="125"/>
      <c r="O553" s="125"/>
      <c r="P553" s="125"/>
      <c r="Q553" s="125"/>
      <c r="R553" s="125"/>
      <c r="S553" s="125"/>
      <c r="T553" s="125"/>
    </row>
    <row r="554" spans="1:20">
      <c r="A554" s="125"/>
      <c r="B554" s="125"/>
      <c r="C554" s="125"/>
      <c r="D554" s="125"/>
      <c r="E554" s="125"/>
      <c r="F554" s="125"/>
      <c r="G554" s="125"/>
      <c r="H554" s="125"/>
      <c r="I554" s="125"/>
      <c r="J554" s="125"/>
      <c r="K554" s="125"/>
      <c r="L554" s="125"/>
      <c r="M554" s="125"/>
      <c r="N554" s="125"/>
      <c r="O554" s="125"/>
      <c r="P554" s="125"/>
      <c r="Q554" s="125"/>
      <c r="R554" s="125"/>
      <c r="S554" s="125"/>
      <c r="T554" s="125"/>
    </row>
    <row r="555" spans="1:20">
      <c r="A555" s="125"/>
      <c r="B555" s="125"/>
      <c r="C555" s="125"/>
      <c r="D555" s="125"/>
      <c r="E555" s="125"/>
      <c r="F555" s="125"/>
      <c r="G555" s="125"/>
      <c r="H555" s="125"/>
      <c r="I555" s="125"/>
      <c r="J555" s="125"/>
      <c r="K555" s="125"/>
      <c r="L555" s="125"/>
      <c r="M555" s="125"/>
      <c r="N555" s="125"/>
      <c r="O555" s="125"/>
      <c r="P555" s="125"/>
      <c r="Q555" s="125"/>
      <c r="R555" s="125"/>
      <c r="S555" s="125"/>
      <c r="T555" s="125"/>
    </row>
    <row r="556" spans="1:20">
      <c r="A556" s="125"/>
      <c r="B556" s="125"/>
      <c r="C556" s="125"/>
      <c r="D556" s="125"/>
      <c r="E556" s="125"/>
      <c r="F556" s="125"/>
      <c r="G556" s="125"/>
      <c r="H556" s="125"/>
      <c r="I556" s="125"/>
      <c r="J556" s="125"/>
      <c r="K556" s="125"/>
      <c r="L556" s="125"/>
      <c r="M556" s="125"/>
      <c r="N556" s="125"/>
      <c r="O556" s="125"/>
      <c r="P556" s="125"/>
      <c r="Q556" s="125"/>
      <c r="R556" s="125"/>
      <c r="S556" s="125"/>
      <c r="T556" s="125"/>
    </row>
    <row r="557" spans="1:20">
      <c r="A557" s="125"/>
      <c r="B557" s="125"/>
      <c r="C557" s="125"/>
      <c r="D557" s="125"/>
      <c r="E557" s="125"/>
      <c r="F557" s="125"/>
      <c r="G557" s="125"/>
      <c r="H557" s="125"/>
      <c r="I557" s="125"/>
      <c r="J557" s="125"/>
      <c r="K557" s="125"/>
      <c r="L557" s="125"/>
      <c r="M557" s="125"/>
      <c r="N557" s="125"/>
      <c r="O557" s="125"/>
      <c r="P557" s="125"/>
      <c r="Q557" s="125"/>
      <c r="R557" s="125"/>
      <c r="S557" s="125"/>
      <c r="T557" s="125"/>
    </row>
    <row r="558" spans="1:20">
      <c r="A558" s="125"/>
      <c r="B558" s="125"/>
      <c r="C558" s="125"/>
      <c r="D558" s="125"/>
      <c r="E558" s="125"/>
      <c r="F558" s="125"/>
      <c r="G558" s="125"/>
      <c r="H558" s="125"/>
      <c r="I558" s="125"/>
      <c r="J558" s="125"/>
      <c r="K558" s="125"/>
      <c r="L558" s="125"/>
      <c r="M558" s="125"/>
      <c r="N558" s="125"/>
      <c r="O558" s="125"/>
      <c r="P558" s="125"/>
      <c r="Q558" s="125"/>
      <c r="R558" s="125"/>
      <c r="S558" s="125"/>
      <c r="T558" s="125"/>
    </row>
    <row r="559" spans="1:20">
      <c r="A559" s="125"/>
      <c r="B559" s="125"/>
      <c r="C559" s="125"/>
      <c r="D559" s="125"/>
      <c r="E559" s="125"/>
      <c r="F559" s="125"/>
      <c r="G559" s="125"/>
      <c r="H559" s="125"/>
      <c r="I559" s="125"/>
      <c r="J559" s="125"/>
      <c r="K559" s="125"/>
      <c r="L559" s="125"/>
      <c r="M559" s="125"/>
      <c r="N559" s="125"/>
      <c r="O559" s="125"/>
      <c r="P559" s="125"/>
      <c r="Q559" s="125"/>
      <c r="R559" s="125"/>
      <c r="S559" s="125"/>
      <c r="T559" s="125"/>
    </row>
    <row r="560" spans="1:20">
      <c r="A560" s="125"/>
      <c r="B560" s="125"/>
      <c r="C560" s="125"/>
      <c r="D560" s="125"/>
      <c r="E560" s="125"/>
      <c r="F560" s="125"/>
      <c r="G560" s="125"/>
      <c r="H560" s="125"/>
      <c r="I560" s="125"/>
      <c r="J560" s="125"/>
      <c r="K560" s="125"/>
      <c r="L560" s="125"/>
      <c r="M560" s="125"/>
      <c r="N560" s="125"/>
      <c r="O560" s="125"/>
      <c r="P560" s="125"/>
      <c r="Q560" s="125"/>
      <c r="R560" s="125"/>
      <c r="S560" s="125"/>
      <c r="T560" s="125"/>
    </row>
    <row r="561" spans="1:20">
      <c r="A561" s="125"/>
      <c r="B561" s="125"/>
      <c r="C561" s="125"/>
      <c r="D561" s="125"/>
      <c r="E561" s="125"/>
      <c r="F561" s="125"/>
      <c r="G561" s="125"/>
      <c r="H561" s="125"/>
      <c r="I561" s="125"/>
      <c r="J561" s="125"/>
      <c r="K561" s="125"/>
      <c r="L561" s="125"/>
      <c r="M561" s="125"/>
      <c r="N561" s="125"/>
      <c r="O561" s="125"/>
      <c r="P561" s="125"/>
      <c r="Q561" s="125"/>
      <c r="R561" s="125"/>
      <c r="S561" s="125"/>
      <c r="T561" s="125"/>
    </row>
    <row r="562" spans="1:20">
      <c r="A562" s="125"/>
      <c r="B562" s="125"/>
      <c r="C562" s="125"/>
      <c r="D562" s="125"/>
      <c r="E562" s="125"/>
      <c r="F562" s="125"/>
      <c r="G562" s="125"/>
      <c r="H562" s="125"/>
      <c r="I562" s="125"/>
      <c r="J562" s="125"/>
      <c r="K562" s="125"/>
      <c r="L562" s="125"/>
      <c r="M562" s="125"/>
      <c r="N562" s="125"/>
      <c r="O562" s="125"/>
      <c r="P562" s="125"/>
      <c r="Q562" s="125"/>
      <c r="R562" s="125"/>
      <c r="S562" s="125"/>
      <c r="T562" s="125"/>
    </row>
    <row r="563" spans="1:20">
      <c r="A563" s="125"/>
      <c r="B563" s="125"/>
      <c r="C563" s="125"/>
      <c r="D563" s="125"/>
      <c r="E563" s="125"/>
      <c r="F563" s="125"/>
      <c r="G563" s="125"/>
      <c r="H563" s="125"/>
      <c r="I563" s="125"/>
      <c r="J563" s="125"/>
      <c r="K563" s="125"/>
      <c r="L563" s="125"/>
      <c r="M563" s="125"/>
      <c r="N563" s="125"/>
      <c r="O563" s="125"/>
      <c r="P563" s="125"/>
      <c r="Q563" s="125"/>
      <c r="R563" s="125"/>
      <c r="S563" s="125"/>
      <c r="T563" s="125"/>
    </row>
    <row r="564" spans="1:20">
      <c r="A564" s="125"/>
      <c r="B564" s="125"/>
      <c r="C564" s="125"/>
      <c r="D564" s="125"/>
      <c r="E564" s="125"/>
      <c r="F564" s="125"/>
      <c r="G564" s="125"/>
      <c r="H564" s="125"/>
      <c r="I564" s="125"/>
      <c r="J564" s="125"/>
      <c r="K564" s="125"/>
      <c r="L564" s="125"/>
      <c r="M564" s="125"/>
      <c r="N564" s="125"/>
      <c r="O564" s="125"/>
      <c r="P564" s="125"/>
      <c r="Q564" s="125"/>
      <c r="R564" s="125"/>
      <c r="S564" s="125"/>
      <c r="T564" s="125"/>
    </row>
    <row r="565" spans="1:20">
      <c r="A565" s="125"/>
      <c r="B565" s="125"/>
      <c r="C565" s="125"/>
      <c r="D565" s="125"/>
      <c r="E565" s="125"/>
      <c r="F565" s="125"/>
      <c r="G565" s="125"/>
      <c r="H565" s="125"/>
      <c r="I565" s="125"/>
      <c r="J565" s="125"/>
      <c r="K565" s="125"/>
      <c r="L565" s="125"/>
      <c r="M565" s="125"/>
      <c r="N565" s="125"/>
      <c r="O565" s="125"/>
      <c r="P565" s="125"/>
      <c r="Q565" s="125"/>
      <c r="R565" s="125"/>
      <c r="S565" s="125"/>
      <c r="T565" s="125"/>
    </row>
    <row r="566" spans="1:20">
      <c r="A566" s="125"/>
      <c r="B566" s="125"/>
      <c r="C566" s="125"/>
      <c r="D566" s="125"/>
      <c r="E566" s="125"/>
      <c r="F566" s="125"/>
      <c r="G566" s="125"/>
      <c r="H566" s="125"/>
      <c r="I566" s="125"/>
      <c r="J566" s="125"/>
      <c r="K566" s="125"/>
      <c r="L566" s="125"/>
      <c r="M566" s="125"/>
      <c r="N566" s="125"/>
      <c r="O566" s="125"/>
      <c r="P566" s="125"/>
      <c r="Q566" s="125"/>
      <c r="R566" s="125"/>
      <c r="S566" s="125"/>
      <c r="T566" s="125"/>
    </row>
    <row r="567" spans="1:20">
      <c r="A567" s="125"/>
      <c r="B567" s="125"/>
      <c r="C567" s="125"/>
      <c r="D567" s="125"/>
      <c r="E567" s="125"/>
      <c r="F567" s="125"/>
      <c r="G567" s="125"/>
      <c r="H567" s="125"/>
      <c r="I567" s="125"/>
      <c r="J567" s="125"/>
      <c r="K567" s="125"/>
      <c r="L567" s="125"/>
      <c r="M567" s="125"/>
      <c r="N567" s="125"/>
      <c r="O567" s="125"/>
      <c r="P567" s="125"/>
      <c r="Q567" s="125"/>
      <c r="R567" s="125"/>
      <c r="S567" s="125"/>
      <c r="T567" s="125"/>
    </row>
    <row r="568" spans="1:20">
      <c r="A568" s="125"/>
      <c r="B568" s="125"/>
      <c r="C568" s="125"/>
      <c r="D568" s="125"/>
      <c r="E568" s="125"/>
      <c r="F568" s="125"/>
      <c r="G568" s="125"/>
      <c r="H568" s="125"/>
      <c r="I568" s="125"/>
      <c r="J568" s="125"/>
      <c r="K568" s="125"/>
      <c r="L568" s="125"/>
      <c r="M568" s="125"/>
      <c r="N568" s="125"/>
      <c r="O568" s="125"/>
      <c r="P568" s="125"/>
      <c r="Q568" s="125"/>
      <c r="R568" s="125"/>
      <c r="S568" s="125"/>
      <c r="T568" s="125"/>
    </row>
    <row r="569" spans="1:20">
      <c r="A569" s="125"/>
      <c r="B569" s="125"/>
      <c r="C569" s="125"/>
      <c r="D569" s="125"/>
      <c r="E569" s="125"/>
      <c r="F569" s="125"/>
      <c r="G569" s="125"/>
      <c r="H569" s="125"/>
      <c r="I569" s="125"/>
      <c r="J569" s="125"/>
      <c r="K569" s="125"/>
      <c r="L569" s="125"/>
      <c r="M569" s="125"/>
      <c r="N569" s="125"/>
      <c r="O569" s="125"/>
      <c r="P569" s="125"/>
      <c r="Q569" s="125"/>
      <c r="R569" s="125"/>
      <c r="S569" s="125"/>
      <c r="T569" s="125"/>
    </row>
    <row r="570" spans="1:20">
      <c r="A570" s="125"/>
      <c r="B570" s="125"/>
      <c r="C570" s="125"/>
      <c r="D570" s="125"/>
      <c r="E570" s="125"/>
      <c r="F570" s="125"/>
      <c r="G570" s="125"/>
      <c r="H570" s="125"/>
      <c r="I570" s="125"/>
      <c r="J570" s="125"/>
      <c r="K570" s="125"/>
      <c r="L570" s="125"/>
      <c r="M570" s="125"/>
      <c r="N570" s="125"/>
      <c r="O570" s="125"/>
      <c r="P570" s="125"/>
      <c r="Q570" s="125"/>
      <c r="R570" s="125"/>
      <c r="S570" s="125"/>
      <c r="T570" s="125"/>
    </row>
    <row r="571" spans="1:20">
      <c r="A571" s="125"/>
      <c r="B571" s="125"/>
      <c r="C571" s="125"/>
      <c r="D571" s="125"/>
      <c r="E571" s="125"/>
      <c r="F571" s="125"/>
      <c r="G571" s="125"/>
      <c r="H571" s="125"/>
      <c r="I571" s="125"/>
      <c r="J571" s="125"/>
      <c r="K571" s="125"/>
      <c r="L571" s="125"/>
      <c r="M571" s="125"/>
      <c r="N571" s="125"/>
      <c r="O571" s="125"/>
      <c r="P571" s="125"/>
      <c r="Q571" s="125"/>
      <c r="R571" s="125"/>
      <c r="S571" s="125"/>
      <c r="T571" s="125"/>
    </row>
    <row r="572" spans="1:20">
      <c r="A572" s="125"/>
      <c r="B572" s="125"/>
      <c r="C572" s="125"/>
      <c r="D572" s="125"/>
      <c r="E572" s="125"/>
      <c r="F572" s="125"/>
      <c r="G572" s="125"/>
      <c r="H572" s="125"/>
      <c r="I572" s="125"/>
      <c r="J572" s="125"/>
      <c r="K572" s="125"/>
      <c r="L572" s="125"/>
      <c r="M572" s="125"/>
      <c r="N572" s="125"/>
      <c r="O572" s="125"/>
      <c r="P572" s="125"/>
      <c r="Q572" s="125"/>
      <c r="R572" s="125"/>
      <c r="S572" s="125"/>
      <c r="T572" s="125"/>
    </row>
    <row r="573" spans="1:20">
      <c r="A573" s="125"/>
      <c r="B573" s="125"/>
      <c r="C573" s="125"/>
      <c r="D573" s="125"/>
      <c r="E573" s="125"/>
      <c r="F573" s="125"/>
      <c r="G573" s="125"/>
      <c r="H573" s="125"/>
      <c r="I573" s="125"/>
      <c r="J573" s="125"/>
      <c r="K573" s="125"/>
      <c r="L573" s="125"/>
      <c r="M573" s="125"/>
      <c r="N573" s="125"/>
      <c r="O573" s="125"/>
      <c r="P573" s="125"/>
      <c r="Q573" s="125"/>
      <c r="R573" s="125"/>
      <c r="S573" s="125"/>
      <c r="T573" s="125"/>
    </row>
    <row r="574" spans="1:20">
      <c r="A574" s="125"/>
      <c r="B574" s="125"/>
      <c r="C574" s="125"/>
      <c r="D574" s="125"/>
      <c r="E574" s="125"/>
      <c r="F574" s="125"/>
      <c r="G574" s="125"/>
      <c r="H574" s="125"/>
      <c r="I574" s="125"/>
      <c r="J574" s="125"/>
      <c r="K574" s="125"/>
      <c r="L574" s="125"/>
      <c r="M574" s="125"/>
      <c r="N574" s="125"/>
      <c r="O574" s="125"/>
      <c r="P574" s="125"/>
      <c r="Q574" s="125"/>
      <c r="R574" s="125"/>
      <c r="S574" s="125"/>
      <c r="T574" s="125"/>
    </row>
    <row r="575" spans="1:20">
      <c r="A575" s="125"/>
      <c r="B575" s="125"/>
      <c r="C575" s="125"/>
      <c r="D575" s="125"/>
      <c r="E575" s="125"/>
      <c r="F575" s="125"/>
      <c r="G575" s="125"/>
      <c r="H575" s="125"/>
      <c r="I575" s="125"/>
      <c r="J575" s="125"/>
      <c r="K575" s="125"/>
      <c r="L575" s="125"/>
      <c r="M575" s="125"/>
      <c r="N575" s="125"/>
      <c r="O575" s="125"/>
      <c r="P575" s="125"/>
      <c r="Q575" s="125"/>
      <c r="R575" s="125"/>
      <c r="S575" s="125"/>
      <c r="T575" s="125"/>
    </row>
    <row r="576" spans="1:20">
      <c r="A576" s="125"/>
      <c r="B576" s="125"/>
      <c r="C576" s="125"/>
      <c r="D576" s="125"/>
      <c r="E576" s="125"/>
      <c r="F576" s="125"/>
      <c r="G576" s="125"/>
      <c r="H576" s="125"/>
      <c r="I576" s="125"/>
      <c r="J576" s="125"/>
      <c r="K576" s="125"/>
      <c r="L576" s="125"/>
      <c r="M576" s="125"/>
      <c r="N576" s="125"/>
      <c r="O576" s="125"/>
      <c r="P576" s="125"/>
      <c r="Q576" s="125"/>
      <c r="R576" s="125"/>
      <c r="S576" s="125"/>
      <c r="T576" s="125"/>
    </row>
    <row r="577" spans="1:20">
      <c r="A577" s="125"/>
      <c r="B577" s="125"/>
      <c r="C577" s="125"/>
      <c r="D577" s="125"/>
      <c r="E577" s="125"/>
      <c r="F577" s="125"/>
      <c r="G577" s="125"/>
      <c r="H577" s="125"/>
      <c r="I577" s="125"/>
      <c r="J577" s="125"/>
      <c r="K577" s="125"/>
      <c r="L577" s="125"/>
      <c r="M577" s="125"/>
      <c r="N577" s="125"/>
      <c r="O577" s="125"/>
      <c r="P577" s="125"/>
      <c r="Q577" s="125"/>
      <c r="R577" s="125"/>
      <c r="S577" s="125"/>
      <c r="T577" s="125"/>
    </row>
    <row r="578" spans="1:20">
      <c r="A578" s="125"/>
      <c r="B578" s="125"/>
      <c r="C578" s="125"/>
      <c r="D578" s="125"/>
      <c r="E578" s="125"/>
      <c r="F578" s="125"/>
      <c r="G578" s="125"/>
      <c r="H578" s="125"/>
      <c r="I578" s="125"/>
      <c r="J578" s="125"/>
      <c r="K578" s="125"/>
      <c r="L578" s="125"/>
      <c r="M578" s="125"/>
      <c r="N578" s="125"/>
      <c r="O578" s="125"/>
      <c r="P578" s="125"/>
      <c r="Q578" s="125"/>
      <c r="R578" s="125"/>
      <c r="S578" s="125"/>
      <c r="T578" s="125"/>
    </row>
    <row r="579" spans="1:20">
      <c r="A579" s="125"/>
      <c r="B579" s="125"/>
      <c r="C579" s="125"/>
      <c r="D579" s="125"/>
      <c r="E579" s="125"/>
      <c r="F579" s="125"/>
      <c r="G579" s="125"/>
      <c r="H579" s="125"/>
      <c r="I579" s="125"/>
      <c r="J579" s="125"/>
      <c r="K579" s="125"/>
      <c r="L579" s="125"/>
      <c r="M579" s="125"/>
      <c r="N579" s="125"/>
      <c r="O579" s="125"/>
      <c r="P579" s="125"/>
      <c r="Q579" s="125"/>
      <c r="R579" s="125"/>
      <c r="S579" s="125"/>
      <c r="T579" s="125"/>
    </row>
    <row r="580" spans="1:20">
      <c r="A580" s="125"/>
      <c r="B580" s="125"/>
      <c r="C580" s="125"/>
      <c r="D580" s="125"/>
      <c r="E580" s="125"/>
      <c r="F580" s="125"/>
      <c r="G580" s="125"/>
      <c r="H580" s="125"/>
      <c r="I580" s="125"/>
      <c r="J580" s="125"/>
      <c r="K580" s="125"/>
      <c r="L580" s="125"/>
      <c r="M580" s="125"/>
      <c r="N580" s="125"/>
      <c r="O580" s="125"/>
      <c r="P580" s="125"/>
      <c r="Q580" s="125"/>
      <c r="R580" s="125"/>
      <c r="S580" s="125"/>
      <c r="T580" s="125"/>
    </row>
    <row r="581" spans="1:20">
      <c r="A581" s="125"/>
      <c r="B581" s="125"/>
      <c r="C581" s="125"/>
      <c r="D581" s="125"/>
      <c r="E581" s="125"/>
      <c r="F581" s="125"/>
      <c r="G581" s="125"/>
      <c r="H581" s="125"/>
      <c r="I581" s="125"/>
      <c r="J581" s="125"/>
      <c r="K581" s="125"/>
      <c r="L581" s="125"/>
      <c r="M581" s="125"/>
      <c r="N581" s="125"/>
      <c r="O581" s="125"/>
      <c r="P581" s="125"/>
      <c r="Q581" s="125"/>
      <c r="R581" s="125"/>
      <c r="S581" s="125"/>
      <c r="T581" s="125"/>
    </row>
    <row r="582" spans="1:20">
      <c r="A582" s="125"/>
      <c r="B582" s="125"/>
      <c r="C582" s="125"/>
      <c r="D582" s="125"/>
      <c r="E582" s="125"/>
      <c r="F582" s="125"/>
      <c r="G582" s="125"/>
      <c r="H582" s="125"/>
      <c r="I582" s="125"/>
      <c r="J582" s="125"/>
      <c r="K582" s="125"/>
      <c r="L582" s="125"/>
      <c r="M582" s="125"/>
      <c r="N582" s="125"/>
      <c r="O582" s="125"/>
      <c r="P582" s="125"/>
      <c r="Q582" s="125"/>
      <c r="R582" s="125"/>
      <c r="S582" s="125"/>
      <c r="T582" s="125"/>
    </row>
    <row r="583" spans="1:20">
      <c r="A583" s="125"/>
      <c r="B583" s="125"/>
      <c r="C583" s="125"/>
      <c r="D583" s="125"/>
      <c r="E583" s="125"/>
      <c r="F583" s="125"/>
      <c r="G583" s="125"/>
      <c r="H583" s="125"/>
      <c r="I583" s="125"/>
      <c r="J583" s="125"/>
      <c r="K583" s="125"/>
      <c r="L583" s="125"/>
      <c r="M583" s="125"/>
      <c r="N583" s="125"/>
      <c r="O583" s="125"/>
      <c r="P583" s="125"/>
      <c r="Q583" s="125"/>
      <c r="R583" s="125"/>
      <c r="S583" s="125"/>
      <c r="T583" s="125"/>
    </row>
    <row r="584" spans="1:20">
      <c r="A584" s="125"/>
      <c r="B584" s="125"/>
      <c r="C584" s="125"/>
      <c r="D584" s="125"/>
      <c r="E584" s="125"/>
      <c r="F584" s="125"/>
      <c r="G584" s="125"/>
      <c r="H584" s="125"/>
      <c r="I584" s="125"/>
      <c r="J584" s="125"/>
      <c r="K584" s="125"/>
      <c r="L584" s="125"/>
      <c r="M584" s="125"/>
      <c r="N584" s="125"/>
      <c r="O584" s="125"/>
      <c r="P584" s="125"/>
      <c r="Q584" s="125"/>
      <c r="R584" s="125"/>
      <c r="S584" s="125"/>
      <c r="T584" s="125"/>
    </row>
    <row r="585" spans="1:20">
      <c r="A585" s="125"/>
      <c r="B585" s="125"/>
      <c r="C585" s="125"/>
      <c r="D585" s="125"/>
      <c r="E585" s="125"/>
      <c r="F585" s="125"/>
      <c r="G585" s="125"/>
      <c r="H585" s="125"/>
      <c r="I585" s="125"/>
      <c r="J585" s="125"/>
      <c r="K585" s="125"/>
      <c r="L585" s="125"/>
      <c r="M585" s="125"/>
      <c r="N585" s="125"/>
      <c r="O585" s="125"/>
      <c r="P585" s="125"/>
      <c r="Q585" s="125"/>
      <c r="R585" s="125"/>
      <c r="S585" s="125"/>
      <c r="T585" s="125"/>
    </row>
    <row r="586" spans="1:20">
      <c r="A586" s="125"/>
      <c r="B586" s="125"/>
      <c r="C586" s="125"/>
      <c r="D586" s="125"/>
      <c r="E586" s="125"/>
      <c r="F586" s="125"/>
      <c r="G586" s="125"/>
      <c r="H586" s="125"/>
      <c r="I586" s="125"/>
      <c r="J586" s="125"/>
      <c r="K586" s="125"/>
      <c r="L586" s="125"/>
      <c r="M586" s="125"/>
      <c r="N586" s="125"/>
      <c r="O586" s="125"/>
      <c r="P586" s="125"/>
      <c r="Q586" s="125"/>
      <c r="R586" s="125"/>
      <c r="S586" s="125"/>
      <c r="T586" s="125"/>
    </row>
    <row r="587" spans="1:20">
      <c r="A587" s="125"/>
      <c r="B587" s="125"/>
      <c r="C587" s="125"/>
      <c r="D587" s="125"/>
      <c r="E587" s="125"/>
      <c r="F587" s="125"/>
      <c r="G587" s="125"/>
      <c r="H587" s="125"/>
      <c r="I587" s="125"/>
      <c r="J587" s="125"/>
      <c r="K587" s="125"/>
      <c r="L587" s="125"/>
      <c r="M587" s="125"/>
      <c r="N587" s="125"/>
      <c r="O587" s="125"/>
      <c r="P587" s="125"/>
      <c r="Q587" s="125"/>
      <c r="R587" s="125"/>
      <c r="S587" s="125"/>
      <c r="T587" s="125"/>
    </row>
    <row r="588" spans="1:20">
      <c r="A588" s="125"/>
      <c r="B588" s="125"/>
      <c r="C588" s="125"/>
      <c r="D588" s="125"/>
      <c r="E588" s="125"/>
      <c r="F588" s="125"/>
      <c r="G588" s="125"/>
      <c r="H588" s="125"/>
      <c r="I588" s="125"/>
      <c r="J588" s="125"/>
      <c r="K588" s="125"/>
      <c r="L588" s="125"/>
      <c r="M588" s="125"/>
      <c r="N588" s="125"/>
      <c r="O588" s="125"/>
      <c r="P588" s="125"/>
      <c r="Q588" s="125"/>
      <c r="R588" s="125"/>
      <c r="S588" s="125"/>
      <c r="T588" s="125"/>
    </row>
    <row r="589" spans="1:20">
      <c r="A589" s="125"/>
      <c r="B589" s="125"/>
      <c r="C589" s="125"/>
      <c r="D589" s="125"/>
      <c r="E589" s="125"/>
      <c r="F589" s="125"/>
      <c r="G589" s="125"/>
      <c r="H589" s="125"/>
      <c r="I589" s="125"/>
      <c r="J589" s="125"/>
      <c r="K589" s="125"/>
      <c r="L589" s="125"/>
      <c r="M589" s="125"/>
      <c r="N589" s="125"/>
      <c r="O589" s="125"/>
      <c r="P589" s="125"/>
      <c r="Q589" s="125"/>
      <c r="R589" s="125"/>
      <c r="S589" s="125"/>
      <c r="T589" s="125"/>
    </row>
    <row r="590" spans="1:20">
      <c r="A590" s="125"/>
      <c r="B590" s="125"/>
      <c r="C590" s="125"/>
      <c r="D590" s="125"/>
      <c r="E590" s="125"/>
      <c r="F590" s="125"/>
      <c r="G590" s="125"/>
      <c r="H590" s="125"/>
      <c r="I590" s="125"/>
      <c r="J590" s="125"/>
      <c r="K590" s="125"/>
      <c r="L590" s="125"/>
      <c r="M590" s="125"/>
      <c r="N590" s="125"/>
      <c r="O590" s="125"/>
      <c r="P590" s="125"/>
      <c r="Q590" s="125"/>
      <c r="R590" s="125"/>
      <c r="S590" s="125"/>
      <c r="T590" s="125"/>
    </row>
    <row r="591" spans="1:20">
      <c r="A591" s="125"/>
      <c r="B591" s="125"/>
      <c r="C591" s="125"/>
      <c r="D591" s="125"/>
      <c r="E591" s="125"/>
      <c r="F591" s="125"/>
      <c r="G591" s="125"/>
      <c r="H591" s="125"/>
      <c r="I591" s="125"/>
      <c r="J591" s="125"/>
      <c r="K591" s="125"/>
      <c r="L591" s="125"/>
      <c r="M591" s="125"/>
      <c r="N591" s="125"/>
      <c r="O591" s="125"/>
      <c r="P591" s="125"/>
      <c r="Q591" s="125"/>
      <c r="R591" s="125"/>
      <c r="S591" s="125"/>
      <c r="T591" s="125"/>
    </row>
    <row r="592" spans="1:20">
      <c r="A592" s="125"/>
      <c r="B592" s="125"/>
      <c r="C592" s="125"/>
      <c r="D592" s="125"/>
      <c r="E592" s="125"/>
      <c r="F592" s="125"/>
      <c r="G592" s="125"/>
      <c r="H592" s="125"/>
      <c r="I592" s="125"/>
      <c r="J592" s="125"/>
      <c r="K592" s="125"/>
      <c r="L592" s="125"/>
      <c r="M592" s="125"/>
      <c r="N592" s="125"/>
      <c r="O592" s="125"/>
      <c r="P592" s="125"/>
      <c r="Q592" s="125"/>
      <c r="R592" s="125"/>
      <c r="S592" s="125"/>
      <c r="T592" s="125"/>
    </row>
    <row r="593" spans="1:20">
      <c r="A593" s="125"/>
      <c r="B593" s="125"/>
      <c r="C593" s="125"/>
      <c r="D593" s="125"/>
      <c r="E593" s="125"/>
      <c r="F593" s="125"/>
      <c r="G593" s="125"/>
      <c r="H593" s="125"/>
      <c r="I593" s="125"/>
      <c r="J593" s="125"/>
      <c r="K593" s="125"/>
      <c r="L593" s="125"/>
      <c r="M593" s="125"/>
      <c r="N593" s="125"/>
      <c r="O593" s="125"/>
      <c r="P593" s="125"/>
      <c r="Q593" s="125"/>
      <c r="R593" s="125"/>
      <c r="S593" s="125"/>
      <c r="T593" s="125"/>
    </row>
    <row r="594" spans="1:20">
      <c r="A594" s="125"/>
      <c r="B594" s="125"/>
      <c r="C594" s="125"/>
      <c r="D594" s="125"/>
      <c r="E594" s="125"/>
      <c r="F594" s="125"/>
      <c r="G594" s="125"/>
      <c r="H594" s="125"/>
      <c r="I594" s="125"/>
      <c r="J594" s="125"/>
      <c r="K594" s="125"/>
      <c r="L594" s="125"/>
      <c r="M594" s="125"/>
      <c r="N594" s="125"/>
      <c r="O594" s="125"/>
      <c r="P594" s="125"/>
      <c r="Q594" s="125"/>
      <c r="R594" s="125"/>
      <c r="S594" s="125"/>
      <c r="T594" s="125"/>
    </row>
    <row r="595" spans="1:20">
      <c r="A595" s="125"/>
      <c r="B595" s="125"/>
      <c r="C595" s="125"/>
      <c r="D595" s="125"/>
      <c r="E595" s="125"/>
      <c r="F595" s="125"/>
      <c r="G595" s="125"/>
      <c r="H595" s="125"/>
      <c r="I595" s="125"/>
      <c r="J595" s="125"/>
      <c r="K595" s="125"/>
      <c r="L595" s="125"/>
      <c r="M595" s="125"/>
      <c r="N595" s="125"/>
      <c r="O595" s="125"/>
      <c r="P595" s="125"/>
      <c r="Q595" s="125"/>
      <c r="R595" s="125"/>
      <c r="S595" s="125"/>
      <c r="T595" s="125"/>
    </row>
    <row r="596" spans="1:20">
      <c r="A596" s="125"/>
      <c r="B596" s="125"/>
      <c r="C596" s="125"/>
      <c r="D596" s="125"/>
      <c r="E596" s="125"/>
      <c r="F596" s="125"/>
      <c r="G596" s="125"/>
      <c r="H596" s="125"/>
      <c r="I596" s="125"/>
      <c r="J596" s="125"/>
      <c r="K596" s="125"/>
      <c r="L596" s="125"/>
      <c r="M596" s="125"/>
      <c r="N596" s="125"/>
      <c r="O596" s="125"/>
      <c r="P596" s="125"/>
      <c r="Q596" s="125"/>
      <c r="R596" s="125"/>
      <c r="S596" s="125"/>
      <c r="T596" s="125"/>
    </row>
    <row r="597" spans="1:20">
      <c r="A597" s="125"/>
      <c r="B597" s="125"/>
      <c r="C597" s="125"/>
      <c r="D597" s="125"/>
      <c r="E597" s="125"/>
      <c r="F597" s="125"/>
      <c r="G597" s="125"/>
      <c r="H597" s="125"/>
      <c r="I597" s="125"/>
      <c r="J597" s="125"/>
      <c r="K597" s="125"/>
      <c r="L597" s="125"/>
      <c r="M597" s="125"/>
      <c r="N597" s="125"/>
      <c r="O597" s="125"/>
      <c r="P597" s="125"/>
      <c r="Q597" s="125"/>
      <c r="R597" s="125"/>
      <c r="S597" s="125"/>
      <c r="T597" s="125"/>
    </row>
    <row r="598" spans="1:20">
      <c r="A598" s="125"/>
      <c r="B598" s="125"/>
      <c r="C598" s="125"/>
      <c r="D598" s="125"/>
      <c r="E598" s="125"/>
      <c r="F598" s="125"/>
      <c r="G598" s="125"/>
      <c r="H598" s="125"/>
      <c r="I598" s="125"/>
      <c r="J598" s="125"/>
      <c r="K598" s="125"/>
      <c r="L598" s="125"/>
      <c r="M598" s="125"/>
      <c r="N598" s="125"/>
      <c r="O598" s="125"/>
      <c r="P598" s="125"/>
      <c r="Q598" s="125"/>
      <c r="R598" s="125"/>
      <c r="S598" s="125"/>
      <c r="T598" s="125"/>
    </row>
    <row r="599" spans="1:20">
      <c r="A599" s="125"/>
      <c r="B599" s="125"/>
      <c r="C599" s="125"/>
      <c r="D599" s="125"/>
      <c r="E599" s="125"/>
      <c r="F599" s="125"/>
      <c r="G599" s="125"/>
      <c r="H599" s="125"/>
      <c r="I599" s="125"/>
      <c r="J599" s="125"/>
      <c r="K599" s="125"/>
      <c r="L599" s="125"/>
      <c r="M599" s="125"/>
      <c r="N599" s="125"/>
      <c r="O599" s="125"/>
      <c r="P599" s="125"/>
      <c r="Q599" s="125"/>
      <c r="R599" s="125"/>
      <c r="S599" s="125"/>
      <c r="T599" s="125"/>
    </row>
    <row r="600" spans="1:20">
      <c r="A600" s="125"/>
      <c r="B600" s="125"/>
      <c r="C600" s="125"/>
      <c r="D600" s="125"/>
      <c r="E600" s="125"/>
      <c r="F600" s="125"/>
      <c r="G600" s="125"/>
      <c r="H600" s="125"/>
      <c r="I600" s="125"/>
      <c r="J600" s="125"/>
      <c r="K600" s="125"/>
      <c r="L600" s="125"/>
      <c r="M600" s="125"/>
      <c r="N600" s="125"/>
      <c r="O600" s="125"/>
      <c r="P600" s="125"/>
      <c r="Q600" s="125"/>
      <c r="R600" s="125"/>
      <c r="S600" s="125"/>
      <c r="T600" s="125"/>
    </row>
    <row r="601" spans="1:20">
      <c r="A601" s="125"/>
      <c r="B601" s="125"/>
      <c r="C601" s="125"/>
      <c r="D601" s="125"/>
      <c r="E601" s="125"/>
      <c r="F601" s="125"/>
      <c r="G601" s="125"/>
      <c r="H601" s="125"/>
      <c r="I601" s="125"/>
      <c r="J601" s="125"/>
      <c r="K601" s="125"/>
      <c r="L601" s="125"/>
      <c r="M601" s="125"/>
      <c r="N601" s="125"/>
      <c r="O601" s="125"/>
      <c r="P601" s="125"/>
      <c r="Q601" s="125"/>
      <c r="R601" s="125"/>
      <c r="S601" s="125"/>
      <c r="T601" s="125"/>
    </row>
    <row r="602" spans="1:20">
      <c r="A602" s="125"/>
      <c r="B602" s="125"/>
      <c r="C602" s="125"/>
      <c r="D602" s="125"/>
      <c r="E602" s="125"/>
      <c r="F602" s="125"/>
      <c r="G602" s="125"/>
      <c r="H602" s="125"/>
      <c r="I602" s="125"/>
      <c r="J602" s="125"/>
      <c r="K602" s="125"/>
      <c r="L602" s="125"/>
      <c r="M602" s="125"/>
      <c r="N602" s="125"/>
      <c r="O602" s="125"/>
      <c r="P602" s="125"/>
      <c r="Q602" s="125"/>
      <c r="R602" s="125"/>
      <c r="S602" s="125"/>
      <c r="T602" s="125"/>
    </row>
    <row r="603" spans="1:20">
      <c r="A603" s="125"/>
      <c r="B603" s="125"/>
      <c r="C603" s="125"/>
      <c r="D603" s="125"/>
      <c r="E603" s="125"/>
      <c r="F603" s="125"/>
      <c r="G603" s="125"/>
      <c r="H603" s="125"/>
      <c r="I603" s="125"/>
      <c r="J603" s="125"/>
      <c r="K603" s="125"/>
      <c r="L603" s="125"/>
      <c r="M603" s="125"/>
      <c r="N603" s="125"/>
      <c r="O603" s="125"/>
      <c r="P603" s="125"/>
      <c r="Q603" s="125"/>
      <c r="R603" s="125"/>
      <c r="S603" s="125"/>
      <c r="T603" s="125"/>
    </row>
    <row r="604" spans="1:20">
      <c r="A604" s="125"/>
      <c r="B604" s="125"/>
      <c r="C604" s="125"/>
      <c r="D604" s="125"/>
      <c r="E604" s="125"/>
      <c r="F604" s="125"/>
      <c r="G604" s="125"/>
      <c r="H604" s="125"/>
      <c r="I604" s="125"/>
      <c r="J604" s="125"/>
      <c r="K604" s="125"/>
      <c r="L604" s="125"/>
      <c r="M604" s="125"/>
      <c r="N604" s="125"/>
      <c r="O604" s="125"/>
      <c r="P604" s="125"/>
      <c r="Q604" s="125"/>
      <c r="R604" s="125"/>
      <c r="S604" s="125"/>
      <c r="T604" s="125"/>
    </row>
    <row r="605" spans="1:20">
      <c r="A605" s="125"/>
      <c r="B605" s="125"/>
      <c r="C605" s="125"/>
      <c r="D605" s="125"/>
      <c r="E605" s="125"/>
      <c r="F605" s="125"/>
      <c r="G605" s="125"/>
      <c r="H605" s="125"/>
      <c r="I605" s="125"/>
      <c r="J605" s="125"/>
      <c r="K605" s="125"/>
      <c r="L605" s="125"/>
      <c r="M605" s="125"/>
      <c r="N605" s="125"/>
      <c r="O605" s="125"/>
      <c r="P605" s="125"/>
      <c r="Q605" s="125"/>
      <c r="R605" s="125"/>
      <c r="S605" s="125"/>
      <c r="T605" s="125"/>
    </row>
    <row r="606" spans="1:20">
      <c r="A606" s="125"/>
      <c r="B606" s="125"/>
      <c r="C606" s="125"/>
      <c r="D606" s="125"/>
      <c r="E606" s="125"/>
      <c r="F606" s="125"/>
      <c r="G606" s="125"/>
      <c r="H606" s="125"/>
      <c r="I606" s="125"/>
      <c r="J606" s="125"/>
      <c r="K606" s="125"/>
      <c r="L606" s="125"/>
      <c r="M606" s="125"/>
      <c r="N606" s="125"/>
      <c r="O606" s="125"/>
      <c r="P606" s="125"/>
      <c r="Q606" s="125"/>
      <c r="R606" s="125"/>
      <c r="S606" s="125"/>
      <c r="T606" s="125"/>
    </row>
    <row r="607" spans="1:20">
      <c r="A607" s="125"/>
      <c r="B607" s="125"/>
      <c r="C607" s="125"/>
      <c r="D607" s="125"/>
      <c r="E607" s="125"/>
      <c r="F607" s="125"/>
      <c r="G607" s="125"/>
      <c r="H607" s="125"/>
      <c r="I607" s="125"/>
      <c r="J607" s="125"/>
      <c r="K607" s="125"/>
      <c r="L607" s="125"/>
      <c r="M607" s="125"/>
      <c r="N607" s="125"/>
      <c r="O607" s="125"/>
      <c r="P607" s="125"/>
      <c r="Q607" s="125"/>
      <c r="R607" s="125"/>
      <c r="S607" s="125"/>
      <c r="T607" s="125"/>
    </row>
    <row r="608" spans="1:20">
      <c r="A608" s="125"/>
      <c r="B608" s="125"/>
      <c r="C608" s="125"/>
      <c r="D608" s="125"/>
      <c r="E608" s="125"/>
      <c r="F608" s="125"/>
      <c r="G608" s="125"/>
      <c r="H608" s="125"/>
      <c r="I608" s="125"/>
      <c r="J608" s="125"/>
      <c r="K608" s="125"/>
      <c r="L608" s="125"/>
      <c r="M608" s="125"/>
      <c r="N608" s="125"/>
      <c r="O608" s="125"/>
      <c r="P608" s="125"/>
      <c r="Q608" s="125"/>
      <c r="R608" s="125"/>
      <c r="S608" s="125"/>
      <c r="T608" s="125"/>
    </row>
    <row r="609" spans="1:20">
      <c r="A609" s="125"/>
      <c r="B609" s="125"/>
      <c r="C609" s="125"/>
      <c r="D609" s="125"/>
      <c r="E609" s="125"/>
      <c r="F609" s="125"/>
      <c r="G609" s="125"/>
      <c r="H609" s="125"/>
      <c r="I609" s="125"/>
      <c r="J609" s="125"/>
      <c r="K609" s="125"/>
      <c r="L609" s="125"/>
      <c r="M609" s="125"/>
      <c r="N609" s="125"/>
      <c r="O609" s="125"/>
      <c r="P609" s="125"/>
      <c r="Q609" s="125"/>
      <c r="R609" s="125"/>
      <c r="S609" s="125"/>
      <c r="T609" s="125"/>
    </row>
    <row r="610" spans="1:20">
      <c r="A610" s="125"/>
      <c r="B610" s="125"/>
      <c r="C610" s="125"/>
      <c r="D610" s="125"/>
      <c r="E610" s="125"/>
      <c r="F610" s="125"/>
      <c r="G610" s="125"/>
      <c r="H610" s="125"/>
      <c r="I610" s="125"/>
      <c r="J610" s="125"/>
      <c r="K610" s="125"/>
      <c r="L610" s="125"/>
      <c r="M610" s="125"/>
      <c r="N610" s="125"/>
      <c r="O610" s="125"/>
      <c r="P610" s="125"/>
      <c r="Q610" s="125"/>
      <c r="R610" s="125"/>
      <c r="S610" s="125"/>
      <c r="T610" s="125"/>
    </row>
    <row r="611" spans="1:20">
      <c r="A611" s="125"/>
      <c r="B611" s="125"/>
      <c r="C611" s="125"/>
      <c r="D611" s="125"/>
      <c r="E611" s="125"/>
      <c r="F611" s="125"/>
      <c r="G611" s="125"/>
      <c r="H611" s="125"/>
      <c r="I611" s="125"/>
      <c r="J611" s="125"/>
      <c r="K611" s="125"/>
      <c r="L611" s="125"/>
      <c r="M611" s="125"/>
      <c r="N611" s="125"/>
      <c r="O611" s="125"/>
      <c r="P611" s="125"/>
      <c r="Q611" s="125"/>
      <c r="R611" s="125"/>
      <c r="S611" s="125"/>
      <c r="T611" s="125"/>
    </row>
    <row r="612" spans="1:20">
      <c r="A612" s="125"/>
      <c r="B612" s="125"/>
      <c r="C612" s="125"/>
      <c r="D612" s="125"/>
      <c r="E612" s="125"/>
      <c r="F612" s="125"/>
      <c r="G612" s="125"/>
      <c r="H612" s="125"/>
      <c r="I612" s="125"/>
      <c r="J612" s="125"/>
      <c r="K612" s="125"/>
      <c r="L612" s="125"/>
      <c r="M612" s="125"/>
      <c r="N612" s="125"/>
      <c r="O612" s="125"/>
      <c r="P612" s="125"/>
      <c r="Q612" s="125"/>
      <c r="R612" s="125"/>
      <c r="S612" s="125"/>
      <c r="T612" s="125"/>
    </row>
    <row r="613" spans="1:20">
      <c r="A613" s="125"/>
      <c r="B613" s="125"/>
      <c r="C613" s="125"/>
      <c r="D613" s="125"/>
      <c r="E613" s="125"/>
      <c r="F613" s="125"/>
      <c r="G613" s="125"/>
      <c r="H613" s="125"/>
      <c r="I613" s="125"/>
      <c r="J613" s="125"/>
      <c r="K613" s="125"/>
      <c r="L613" s="125"/>
      <c r="M613" s="125"/>
      <c r="N613" s="125"/>
      <c r="O613" s="125"/>
      <c r="P613" s="125"/>
      <c r="Q613" s="125"/>
      <c r="R613" s="125"/>
      <c r="S613" s="125"/>
      <c r="T613" s="125"/>
    </row>
    <row r="614" spans="1:20">
      <c r="A614" s="125"/>
      <c r="B614" s="125"/>
      <c r="C614" s="125"/>
      <c r="D614" s="125"/>
      <c r="E614" s="125"/>
      <c r="F614" s="125"/>
      <c r="G614" s="125"/>
      <c r="H614" s="125"/>
      <c r="I614" s="125"/>
      <c r="J614" s="125"/>
      <c r="K614" s="125"/>
      <c r="L614" s="125"/>
      <c r="M614" s="125"/>
      <c r="N614" s="125"/>
      <c r="O614" s="125"/>
      <c r="P614" s="125"/>
      <c r="Q614" s="125"/>
      <c r="R614" s="125"/>
      <c r="S614" s="125"/>
      <c r="T614" s="125"/>
    </row>
    <row r="615" spans="1:20">
      <c r="A615" s="125"/>
      <c r="B615" s="125"/>
      <c r="C615" s="125"/>
      <c r="D615" s="125"/>
      <c r="E615" s="125"/>
      <c r="F615" s="125"/>
      <c r="G615" s="125"/>
      <c r="H615" s="125"/>
      <c r="I615" s="125"/>
      <c r="J615" s="125"/>
      <c r="K615" s="125"/>
      <c r="L615" s="125"/>
      <c r="M615" s="125"/>
      <c r="N615" s="125"/>
      <c r="O615" s="125"/>
      <c r="P615" s="125"/>
      <c r="Q615" s="125"/>
      <c r="R615" s="125"/>
      <c r="S615" s="125"/>
      <c r="T615" s="125"/>
    </row>
    <row r="616" spans="1:20">
      <c r="A616" s="125"/>
      <c r="B616" s="125"/>
      <c r="C616" s="125"/>
      <c r="D616" s="125"/>
      <c r="E616" s="125"/>
      <c r="F616" s="125"/>
      <c r="G616" s="125"/>
      <c r="H616" s="125"/>
      <c r="I616" s="125"/>
      <c r="J616" s="125"/>
      <c r="K616" s="125"/>
      <c r="L616" s="125"/>
      <c r="M616" s="125"/>
      <c r="N616" s="125"/>
      <c r="O616" s="125"/>
      <c r="P616" s="125"/>
      <c r="Q616" s="125"/>
      <c r="R616" s="125"/>
      <c r="S616" s="125"/>
      <c r="T616" s="125"/>
    </row>
    <row r="617" spans="1:20">
      <c r="A617" s="125"/>
      <c r="B617" s="125"/>
      <c r="C617" s="125"/>
      <c r="D617" s="125"/>
      <c r="E617" s="125"/>
      <c r="F617" s="125"/>
      <c r="G617" s="125"/>
      <c r="H617" s="125"/>
      <c r="I617" s="125"/>
      <c r="J617" s="125"/>
      <c r="K617" s="125"/>
      <c r="L617" s="125"/>
      <c r="M617" s="125"/>
      <c r="N617" s="125"/>
      <c r="O617" s="125"/>
      <c r="P617" s="125"/>
      <c r="Q617" s="125"/>
      <c r="R617" s="125"/>
      <c r="S617" s="125"/>
      <c r="T617" s="125"/>
    </row>
    <row r="618" spans="1:20">
      <c r="A618" s="125"/>
      <c r="B618" s="125"/>
      <c r="C618" s="125"/>
      <c r="D618" s="125"/>
      <c r="E618" s="125"/>
      <c r="F618" s="125"/>
      <c r="G618" s="125"/>
      <c r="H618" s="125"/>
      <c r="I618" s="125"/>
      <c r="J618" s="125"/>
      <c r="K618" s="125"/>
      <c r="L618" s="125"/>
      <c r="M618" s="125"/>
      <c r="N618" s="125"/>
      <c r="O618" s="125"/>
      <c r="P618" s="125"/>
      <c r="Q618" s="125"/>
      <c r="R618" s="125"/>
      <c r="S618" s="125"/>
      <c r="T618" s="125"/>
    </row>
    <row r="619" spans="1:20">
      <c r="A619" s="125"/>
      <c r="B619" s="125"/>
      <c r="C619" s="125"/>
      <c r="D619" s="125"/>
      <c r="E619" s="125"/>
      <c r="F619" s="125"/>
      <c r="G619" s="125"/>
      <c r="H619" s="125"/>
      <c r="I619" s="125"/>
      <c r="J619" s="125"/>
      <c r="K619" s="125"/>
      <c r="L619" s="125"/>
      <c r="M619" s="125"/>
      <c r="N619" s="125"/>
      <c r="O619" s="125"/>
      <c r="P619" s="125"/>
      <c r="Q619" s="125"/>
      <c r="R619" s="125"/>
      <c r="S619" s="125"/>
      <c r="T619" s="125"/>
    </row>
    <row r="620" spans="1:20">
      <c r="A620" s="125"/>
      <c r="B620" s="125"/>
      <c r="C620" s="125"/>
      <c r="D620" s="125"/>
      <c r="E620" s="125"/>
      <c r="F620" s="125"/>
      <c r="G620" s="125"/>
      <c r="H620" s="125"/>
      <c r="I620" s="125"/>
      <c r="J620" s="125"/>
      <c r="K620" s="125"/>
      <c r="L620" s="125"/>
      <c r="M620" s="125"/>
      <c r="N620" s="125"/>
      <c r="O620" s="125"/>
      <c r="P620" s="125"/>
      <c r="Q620" s="125"/>
      <c r="R620" s="125"/>
      <c r="S620" s="125"/>
      <c r="T620" s="125"/>
    </row>
    <row r="621" spans="1:20">
      <c r="A621" s="125"/>
      <c r="B621" s="125"/>
      <c r="C621" s="125"/>
      <c r="D621" s="125"/>
      <c r="E621" s="125"/>
      <c r="F621" s="125"/>
      <c r="G621" s="125"/>
      <c r="H621" s="125"/>
      <c r="I621" s="125"/>
      <c r="J621" s="125"/>
      <c r="K621" s="125"/>
      <c r="L621" s="125"/>
      <c r="M621" s="125"/>
      <c r="N621" s="125"/>
      <c r="O621" s="125"/>
      <c r="P621" s="125"/>
      <c r="Q621" s="125"/>
      <c r="R621" s="125"/>
      <c r="S621" s="125"/>
      <c r="T621" s="125"/>
    </row>
    <row r="622" spans="1:20">
      <c r="A622" s="125"/>
      <c r="B622" s="125"/>
      <c r="C622" s="125"/>
      <c r="D622" s="125"/>
      <c r="E622" s="125"/>
      <c r="F622" s="125"/>
      <c r="G622" s="125"/>
      <c r="H622" s="125"/>
      <c r="I622" s="125"/>
      <c r="J622" s="125"/>
      <c r="K622" s="125"/>
      <c r="L622" s="125"/>
      <c r="M622" s="125"/>
      <c r="N622" s="125"/>
      <c r="O622" s="125"/>
      <c r="P622" s="125"/>
      <c r="Q622" s="125"/>
      <c r="R622" s="125"/>
      <c r="S622" s="125"/>
      <c r="T622" s="125"/>
    </row>
    <row r="623" spans="1:20">
      <c r="A623" s="125"/>
      <c r="B623" s="125"/>
      <c r="C623" s="125"/>
      <c r="D623" s="125"/>
      <c r="E623" s="125"/>
      <c r="F623" s="125"/>
      <c r="G623" s="125"/>
      <c r="H623" s="125"/>
      <c r="I623" s="125"/>
      <c r="J623" s="125"/>
      <c r="K623" s="125"/>
      <c r="L623" s="125"/>
      <c r="M623" s="125"/>
      <c r="N623" s="125"/>
      <c r="O623" s="125"/>
      <c r="P623" s="125"/>
      <c r="Q623" s="125"/>
      <c r="R623" s="125"/>
      <c r="S623" s="125"/>
      <c r="T623" s="125"/>
    </row>
    <row r="624" spans="1:20">
      <c r="A624" s="125"/>
      <c r="B624" s="125"/>
      <c r="C624" s="125"/>
      <c r="D624" s="125"/>
      <c r="E624" s="125"/>
      <c r="F624" s="125"/>
      <c r="G624" s="125"/>
      <c r="H624" s="125"/>
      <c r="I624" s="125"/>
      <c r="J624" s="125"/>
      <c r="K624" s="125"/>
      <c r="L624" s="125"/>
      <c r="M624" s="125"/>
      <c r="N624" s="125"/>
      <c r="O624" s="125"/>
      <c r="P624" s="125"/>
      <c r="Q624" s="125"/>
      <c r="R624" s="125"/>
      <c r="S624" s="125"/>
      <c r="T624" s="125"/>
    </row>
    <row r="625" spans="1:20">
      <c r="A625" s="125"/>
      <c r="B625" s="125"/>
      <c r="C625" s="125"/>
      <c r="D625" s="125"/>
      <c r="E625" s="125"/>
      <c r="F625" s="125"/>
      <c r="G625" s="125"/>
      <c r="H625" s="125"/>
      <c r="I625" s="125"/>
      <c r="J625" s="125"/>
      <c r="K625" s="125"/>
      <c r="L625" s="125"/>
      <c r="M625" s="125"/>
      <c r="N625" s="125"/>
      <c r="O625" s="125"/>
      <c r="P625" s="125"/>
      <c r="Q625" s="125"/>
      <c r="R625" s="125"/>
      <c r="S625" s="125"/>
      <c r="T625" s="125"/>
    </row>
    <row r="626" spans="1:20">
      <c r="A626" s="125"/>
      <c r="B626" s="125"/>
      <c r="C626" s="125"/>
      <c r="D626" s="125"/>
      <c r="E626" s="125"/>
      <c r="F626" s="125"/>
      <c r="G626" s="125"/>
      <c r="H626" s="125"/>
      <c r="I626" s="125"/>
      <c r="J626" s="125"/>
      <c r="K626" s="125"/>
      <c r="L626" s="125"/>
      <c r="M626" s="125"/>
      <c r="N626" s="125"/>
      <c r="O626" s="125"/>
      <c r="P626" s="125"/>
      <c r="Q626" s="125"/>
      <c r="R626" s="125"/>
      <c r="S626" s="125"/>
      <c r="T626" s="125"/>
    </row>
    <row r="627" spans="1:20">
      <c r="A627" s="125"/>
      <c r="B627" s="125"/>
      <c r="C627" s="125"/>
      <c r="D627" s="125"/>
      <c r="E627" s="125"/>
      <c r="F627" s="125"/>
      <c r="G627" s="125"/>
      <c r="H627" s="125"/>
      <c r="I627" s="125"/>
      <c r="J627" s="125"/>
      <c r="K627" s="125"/>
      <c r="L627" s="125"/>
      <c r="M627" s="125"/>
      <c r="N627" s="125"/>
      <c r="O627" s="125"/>
      <c r="P627" s="125"/>
      <c r="Q627" s="125"/>
      <c r="R627" s="125"/>
      <c r="S627" s="125"/>
      <c r="T627" s="125"/>
    </row>
    <row r="628" spans="1:20">
      <c r="A628" s="125"/>
      <c r="B628" s="125"/>
      <c r="C628" s="125"/>
      <c r="D628" s="125"/>
      <c r="E628" s="125"/>
      <c r="F628" s="125"/>
      <c r="G628" s="125"/>
      <c r="H628" s="125"/>
      <c r="I628" s="125"/>
      <c r="J628" s="125"/>
      <c r="K628" s="125"/>
      <c r="L628" s="125"/>
      <c r="M628" s="125"/>
      <c r="N628" s="125"/>
      <c r="O628" s="125"/>
      <c r="P628" s="125"/>
      <c r="Q628" s="125"/>
      <c r="R628" s="125"/>
      <c r="S628" s="125"/>
      <c r="T628" s="125"/>
    </row>
    <row r="629" spans="1:20">
      <c r="A629" s="125"/>
      <c r="B629" s="125"/>
      <c r="C629" s="125"/>
      <c r="D629" s="125"/>
      <c r="E629" s="125"/>
      <c r="F629" s="125"/>
      <c r="G629" s="125"/>
      <c r="H629" s="125"/>
      <c r="I629" s="125"/>
      <c r="J629" s="125"/>
      <c r="K629" s="125"/>
      <c r="L629" s="125"/>
      <c r="M629" s="125"/>
      <c r="N629" s="125"/>
      <c r="O629" s="125"/>
      <c r="P629" s="125"/>
      <c r="Q629" s="125"/>
      <c r="R629" s="125"/>
      <c r="S629" s="125"/>
      <c r="T629" s="125"/>
    </row>
    <row r="630" spans="1:20">
      <c r="A630" s="125"/>
      <c r="B630" s="125"/>
      <c r="C630" s="125"/>
      <c r="D630" s="125"/>
      <c r="E630" s="125"/>
      <c r="F630" s="125"/>
      <c r="G630" s="125"/>
      <c r="H630" s="125"/>
      <c r="I630" s="125"/>
      <c r="J630" s="125"/>
      <c r="K630" s="125"/>
      <c r="L630" s="125"/>
      <c r="M630" s="125"/>
      <c r="N630" s="125"/>
      <c r="O630" s="125"/>
      <c r="P630" s="125"/>
      <c r="Q630" s="125"/>
      <c r="R630" s="125"/>
      <c r="S630" s="125"/>
      <c r="T630" s="125"/>
    </row>
    <row r="631" spans="1:20">
      <c r="A631" s="125"/>
      <c r="B631" s="125"/>
      <c r="C631" s="125"/>
      <c r="D631" s="125"/>
      <c r="E631" s="125"/>
      <c r="F631" s="125"/>
      <c r="G631" s="125"/>
      <c r="H631" s="125"/>
      <c r="I631" s="125"/>
      <c r="J631" s="125"/>
      <c r="K631" s="125"/>
      <c r="L631" s="125"/>
      <c r="M631" s="125"/>
      <c r="N631" s="125"/>
      <c r="O631" s="125"/>
      <c r="P631" s="125"/>
      <c r="Q631" s="125"/>
      <c r="R631" s="125"/>
      <c r="S631" s="125"/>
      <c r="T631" s="125"/>
    </row>
  </sheetData>
  <hyperlinks>
    <hyperlink ref="W5"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dimension ref="B4:E34"/>
  <sheetViews>
    <sheetView workbookViewId="0">
      <selection activeCell="C9" sqref="C9"/>
    </sheetView>
  </sheetViews>
  <sheetFormatPr defaultRowHeight="12.75"/>
  <cols>
    <col min="2" max="2" width="36.5703125" customWidth="1"/>
    <col min="3" max="3" width="16.5703125" bestFit="1" customWidth="1"/>
    <col min="5" max="5" width="52.140625" customWidth="1"/>
  </cols>
  <sheetData>
    <row r="4" spans="2:5">
      <c r="B4" s="61" t="s">
        <v>1</v>
      </c>
      <c r="C4" s="61"/>
      <c r="D4" s="61" t="s">
        <v>253</v>
      </c>
      <c r="E4" s="61" t="s">
        <v>252</v>
      </c>
    </row>
    <row r="5" spans="2:5">
      <c r="B5" t="s">
        <v>229</v>
      </c>
      <c r="C5">
        <v>3.3</v>
      </c>
      <c r="D5" t="s">
        <v>235</v>
      </c>
      <c r="E5" t="s">
        <v>282</v>
      </c>
    </row>
    <row r="6" spans="2:5">
      <c r="B6" t="s">
        <v>236</v>
      </c>
      <c r="C6" s="133">
        <f>Sources!D39</f>
        <v>0.30517063259897026</v>
      </c>
      <c r="E6" t="s">
        <v>282</v>
      </c>
    </row>
    <row r="7" spans="2:5">
      <c r="B7" t="s">
        <v>230</v>
      </c>
      <c r="C7" s="134">
        <f>ROUND(Sources!C38,-8)</f>
        <v>1700000000</v>
      </c>
      <c r="D7" t="s">
        <v>245</v>
      </c>
      <c r="E7" t="s">
        <v>282</v>
      </c>
    </row>
    <row r="8" spans="2:5">
      <c r="B8" s="241" t="s">
        <v>231</v>
      </c>
      <c r="C8" s="243">
        <v>0.04</v>
      </c>
      <c r="E8" t="s">
        <v>343</v>
      </c>
    </row>
    <row r="9" spans="2:5">
      <c r="B9" t="s">
        <v>247</v>
      </c>
      <c r="C9" s="127">
        <f>C7*C8</f>
        <v>68000000</v>
      </c>
    </row>
    <row r="10" spans="2:5">
      <c r="B10" t="s">
        <v>232</v>
      </c>
      <c r="C10">
        <v>0.6</v>
      </c>
      <c r="D10" t="s">
        <v>246</v>
      </c>
      <c r="E10" t="s">
        <v>281</v>
      </c>
    </row>
    <row r="11" spans="2:5">
      <c r="B11" t="s">
        <v>248</v>
      </c>
      <c r="C11" s="127">
        <f>C10*C9/1000000</f>
        <v>40.799999999999997</v>
      </c>
    </row>
    <row r="12" spans="2:5">
      <c r="B12" t="s">
        <v>249</v>
      </c>
      <c r="C12" s="133">
        <v>0.7</v>
      </c>
      <c r="E12" t="s">
        <v>282</v>
      </c>
    </row>
    <row r="13" spans="2:5">
      <c r="B13" t="s">
        <v>233</v>
      </c>
      <c r="C13">
        <v>8760</v>
      </c>
    </row>
    <row r="14" spans="2:5">
      <c r="B14" t="s">
        <v>234</v>
      </c>
      <c r="C14" s="127">
        <f>C11*C12*C13/8760</f>
        <v>28.559999999999995</v>
      </c>
    </row>
    <row r="15" spans="2:5">
      <c r="B15" t="s">
        <v>250</v>
      </c>
      <c r="C15" s="133">
        <f>Sources!$O$22</f>
        <v>0.61555555555555563</v>
      </c>
      <c r="E15" t="s">
        <v>251</v>
      </c>
    </row>
    <row r="16" spans="2:5">
      <c r="B16" t="s">
        <v>254</v>
      </c>
      <c r="C16" s="127">
        <f>C14*C15</f>
        <v>17.580266666666667</v>
      </c>
      <c r="D16" t="s">
        <v>195</v>
      </c>
      <c r="E16" t="s">
        <v>296</v>
      </c>
    </row>
    <row r="21" spans="2:5">
      <c r="B21" t="s">
        <v>289</v>
      </c>
      <c r="C21">
        <v>55</v>
      </c>
    </row>
    <row r="22" spans="2:5">
      <c r="B22" s="241" t="s">
        <v>290</v>
      </c>
      <c r="C22" s="242">
        <f>C10/C21*1000</f>
        <v>10.909090909090908</v>
      </c>
      <c r="E22" t="s">
        <v>297</v>
      </c>
    </row>
    <row r="23" spans="2:5">
      <c r="B23" t="s">
        <v>299</v>
      </c>
      <c r="C23">
        <v>200</v>
      </c>
      <c r="E23" t="s">
        <v>337</v>
      </c>
    </row>
    <row r="24" spans="2:5">
      <c r="B24" t="s">
        <v>291</v>
      </c>
      <c r="C24" s="143">
        <f>C23*C22</f>
        <v>2181.8181818181815</v>
      </c>
    </row>
    <row r="25" spans="2:5">
      <c r="B25" t="s">
        <v>292</v>
      </c>
      <c r="C25" s="134">
        <f>C21*C15*8760/1000</f>
        <v>296.57466666666676</v>
      </c>
    </row>
    <row r="26" spans="2:5">
      <c r="B26" t="s">
        <v>293</v>
      </c>
      <c r="C26" s="127">
        <f>C25*C22</f>
        <v>3235.3600000000006</v>
      </c>
    </row>
    <row r="27" spans="2:5">
      <c r="B27" t="s">
        <v>298</v>
      </c>
      <c r="C27" s="135">
        <f>C24/C26</f>
        <v>0.67436643273644392</v>
      </c>
    </row>
    <row r="28" spans="2:5">
      <c r="B28" t="s">
        <v>294</v>
      </c>
      <c r="C28">
        <v>16</v>
      </c>
    </row>
    <row r="29" spans="2:5">
      <c r="B29" t="s">
        <v>295</v>
      </c>
      <c r="C29" s="144">
        <f>-PMT(0.04,C28,C27)*1000</f>
        <v>57.874126732753169</v>
      </c>
    </row>
    <row r="33" spans="2:5">
      <c r="C33" s="143"/>
    </row>
    <row r="34" spans="2:5">
      <c r="B34" s="240" t="s">
        <v>189</v>
      </c>
      <c r="C34" s="243">
        <v>0.06</v>
      </c>
      <c r="E34" t="s">
        <v>657</v>
      </c>
    </row>
  </sheetData>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dimension ref="B5:AV63"/>
  <sheetViews>
    <sheetView workbookViewId="0">
      <selection activeCell="C15" sqref="C15"/>
    </sheetView>
  </sheetViews>
  <sheetFormatPr defaultRowHeight="12.75"/>
  <cols>
    <col min="2" max="2" width="24.5703125" customWidth="1"/>
    <col min="3" max="3" width="14.28515625" customWidth="1"/>
    <col min="7" max="7" width="13.140625" customWidth="1"/>
    <col min="8" max="8" width="15" customWidth="1"/>
    <col min="9" max="10" width="16" customWidth="1"/>
    <col min="11" max="11" width="17" customWidth="1"/>
    <col min="12" max="12" width="12" customWidth="1"/>
    <col min="13" max="13" width="14.7109375" customWidth="1"/>
    <col min="14" max="14" width="15" customWidth="1"/>
    <col min="15" max="15" width="16" customWidth="1"/>
    <col min="16" max="16" width="14.7109375" customWidth="1"/>
    <col min="17" max="17" width="15" customWidth="1"/>
    <col min="18" max="19" width="16" customWidth="1"/>
    <col min="20" max="20" width="17" bestFit="1" customWidth="1"/>
    <col min="21" max="21" width="20" bestFit="1" customWidth="1"/>
    <col min="22" max="23" width="21" bestFit="1" customWidth="1"/>
    <col min="24" max="24" width="22.140625" bestFit="1" customWidth="1"/>
  </cols>
  <sheetData>
    <row r="5" spans="2:48">
      <c r="B5" s="145" t="s">
        <v>325</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row>
    <row r="6" spans="2:48" ht="30.75">
      <c r="B6" s="147" t="s">
        <v>300</v>
      </c>
      <c r="C6" s="147" t="s">
        <v>301</v>
      </c>
      <c r="D6" s="146"/>
      <c r="E6" s="146"/>
      <c r="F6" s="146"/>
      <c r="G6" s="148" t="s">
        <v>302</v>
      </c>
      <c r="H6" s="148"/>
      <c r="I6" s="148"/>
      <c r="J6" s="148"/>
      <c r="K6" s="149"/>
      <c r="L6" s="149"/>
      <c r="M6" s="148" t="s">
        <v>302</v>
      </c>
      <c r="N6" s="148"/>
      <c r="O6" s="148"/>
      <c r="P6" s="148"/>
      <c r="Q6" s="149"/>
      <c r="R6" s="149"/>
      <c r="S6" s="148" t="s">
        <v>302</v>
      </c>
      <c r="T6" s="148"/>
      <c r="U6" s="148"/>
      <c r="V6" s="148"/>
      <c r="W6" s="149"/>
      <c r="X6" s="149"/>
      <c r="Y6" s="148" t="s">
        <v>302</v>
      </c>
      <c r="Z6" s="148"/>
      <c r="AA6" s="148"/>
      <c r="AB6" s="148"/>
      <c r="AC6" s="149"/>
      <c r="AD6" s="149"/>
      <c r="AE6" s="148" t="s">
        <v>302</v>
      </c>
      <c r="AF6" s="148"/>
      <c r="AG6" s="148"/>
      <c r="AH6" s="148"/>
      <c r="AI6" s="149"/>
      <c r="AJ6" s="149"/>
      <c r="AK6" s="148" t="s">
        <v>302</v>
      </c>
      <c r="AL6" s="148"/>
      <c r="AM6" s="148"/>
      <c r="AN6" s="148"/>
      <c r="AO6" s="149"/>
      <c r="AP6" s="149"/>
      <c r="AQ6" s="148" t="s">
        <v>302</v>
      </c>
      <c r="AR6" s="148"/>
      <c r="AS6" s="148"/>
      <c r="AT6" s="148"/>
      <c r="AU6" s="149"/>
      <c r="AV6" s="149"/>
    </row>
    <row r="7" spans="2:48">
      <c r="B7" t="s">
        <v>303</v>
      </c>
      <c r="C7" s="234">
        <f>R16</f>
        <v>0.56282414293317573</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row>
    <row r="8" spans="2:48">
      <c r="B8" t="s">
        <v>304</v>
      </c>
      <c r="C8" s="234">
        <f>R26</f>
        <v>0.17627989647690012</v>
      </c>
      <c r="D8" s="146"/>
      <c r="E8" s="146"/>
      <c r="F8" s="146"/>
      <c r="G8" t="s">
        <v>305</v>
      </c>
      <c r="H8" s="146"/>
      <c r="I8" s="146"/>
      <c r="J8" s="146"/>
      <c r="K8" s="146"/>
      <c r="L8" s="146"/>
      <c r="M8" s="146"/>
      <c r="N8" s="146"/>
      <c r="O8" s="146"/>
      <c r="P8" t="s">
        <v>306</v>
      </c>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row>
    <row r="9" spans="2:48">
      <c r="B9" t="s">
        <v>307</v>
      </c>
      <c r="C9" s="234">
        <f>R35</f>
        <v>6.8974484020304164E-2</v>
      </c>
      <c r="D9" s="146"/>
      <c r="E9" s="146"/>
      <c r="F9" s="146"/>
      <c r="G9" t="s">
        <v>308</v>
      </c>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row>
    <row r="10" spans="2:48">
      <c r="B10" t="s">
        <v>309</v>
      </c>
      <c r="C10" s="234">
        <f>R44</f>
        <v>6.8974484020304164E-2</v>
      </c>
      <c r="D10" s="146"/>
      <c r="E10" s="146"/>
      <c r="F10" s="146"/>
      <c r="G10" t="s">
        <v>310</v>
      </c>
      <c r="H10" s="146"/>
      <c r="I10" s="146"/>
      <c r="J10" s="146"/>
      <c r="K10" s="146"/>
      <c r="L10" s="146"/>
      <c r="M10" s="146"/>
      <c r="N10" s="146"/>
      <c r="O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row>
    <row r="11" spans="2:48">
      <c r="D11" s="146"/>
      <c r="E11" s="146"/>
      <c r="F11" s="146"/>
      <c r="G11" s="146"/>
      <c r="H11" s="146"/>
      <c r="I11" s="146"/>
      <c r="J11" s="146"/>
      <c r="K11" s="146"/>
      <c r="L11" s="146"/>
      <c r="M11" s="146"/>
      <c r="N11" s="146"/>
      <c r="P11" t="s">
        <v>311</v>
      </c>
      <c r="Q11" t="s">
        <v>312</v>
      </c>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row>
    <row r="12" spans="2:48">
      <c r="D12" s="146"/>
      <c r="E12" s="146"/>
      <c r="F12" s="146"/>
      <c r="G12" s="146"/>
      <c r="H12" s="146"/>
      <c r="I12" s="146"/>
      <c r="J12" s="146"/>
      <c r="K12" s="146"/>
      <c r="L12" s="146"/>
      <c r="M12" s="146"/>
      <c r="N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row>
    <row r="13" spans="2:48" ht="15">
      <c r="B13" t="s">
        <v>652</v>
      </c>
      <c r="C13" s="134">
        <f>ROUND(H34,-8)</f>
        <v>1500000000</v>
      </c>
      <c r="D13" s="146"/>
      <c r="E13" s="146"/>
      <c r="F13" s="146"/>
      <c r="G13" s="152"/>
      <c r="H13" s="152" t="s">
        <v>237</v>
      </c>
      <c r="I13" s="152"/>
      <c r="J13" s="152"/>
      <c r="K13" s="152"/>
      <c r="P13" s="152"/>
      <c r="Q13" s="152" t="s">
        <v>237</v>
      </c>
      <c r="R13" s="152"/>
      <c r="S13" s="152"/>
      <c r="T13" s="152"/>
      <c r="AB13" s="146"/>
      <c r="AC13" s="146"/>
      <c r="AD13" s="146"/>
      <c r="AE13" s="146"/>
      <c r="AF13" s="146"/>
      <c r="AG13" s="146"/>
      <c r="AH13" s="146"/>
      <c r="AI13" s="146"/>
      <c r="AJ13" s="146"/>
      <c r="AK13" s="146"/>
      <c r="AL13" s="146"/>
      <c r="AM13" s="146"/>
      <c r="AN13" s="146"/>
      <c r="AO13" s="146"/>
      <c r="AP13" s="146"/>
      <c r="AQ13" s="146"/>
      <c r="AR13" s="146"/>
      <c r="AS13" s="146"/>
      <c r="AT13" s="146"/>
      <c r="AU13" s="146"/>
      <c r="AV13" s="146"/>
    </row>
    <row r="14" spans="2:48" ht="15">
      <c r="B14" t="s">
        <v>654</v>
      </c>
      <c r="C14" s="127">
        <f>C26</f>
        <v>180000000</v>
      </c>
      <c r="D14" s="146"/>
      <c r="E14" s="146"/>
      <c r="F14" s="146"/>
      <c r="G14" s="153" t="s">
        <v>238</v>
      </c>
      <c r="H14" s="153" t="s">
        <v>239</v>
      </c>
      <c r="I14" s="153" t="s">
        <v>313</v>
      </c>
      <c r="J14" s="153" t="s">
        <v>240</v>
      </c>
      <c r="K14" s="153" t="s">
        <v>314</v>
      </c>
      <c r="P14" s="153" t="s">
        <v>238</v>
      </c>
      <c r="Q14" s="153" t="s">
        <v>239</v>
      </c>
      <c r="R14" s="153" t="s">
        <v>313</v>
      </c>
      <c r="S14" s="153" t="s">
        <v>240</v>
      </c>
      <c r="T14" s="153" t="s">
        <v>314</v>
      </c>
      <c r="AB14" s="146"/>
      <c r="AC14" s="146"/>
      <c r="AD14" s="146"/>
      <c r="AE14" s="146"/>
      <c r="AF14" s="146"/>
      <c r="AG14" s="146"/>
      <c r="AH14" s="146"/>
      <c r="AI14" s="146"/>
      <c r="AJ14" s="146"/>
      <c r="AK14" s="146"/>
      <c r="AL14" s="146"/>
      <c r="AM14" s="146"/>
      <c r="AN14" s="146"/>
      <c r="AO14" s="146"/>
      <c r="AP14" s="146"/>
      <c r="AQ14" s="146"/>
      <c r="AR14" s="146"/>
      <c r="AS14" s="146"/>
      <c r="AT14" s="146"/>
      <c r="AU14" s="146"/>
      <c r="AV14" s="146"/>
    </row>
    <row r="15" spans="2:48">
      <c r="B15" s="235" t="s">
        <v>655</v>
      </c>
      <c r="C15" s="236">
        <f>SUM(C13:C14)</f>
        <v>1680000000</v>
      </c>
      <c r="D15" s="146"/>
      <c r="E15" s="146"/>
      <c r="F15" s="146"/>
      <c r="G15" s="126" t="s">
        <v>315</v>
      </c>
      <c r="H15" s="127">
        <v>1628156095.653878</v>
      </c>
      <c r="I15" s="133">
        <v>0.52393471647604217</v>
      </c>
      <c r="J15" s="127">
        <v>153442.5723761438</v>
      </c>
      <c r="K15" s="133">
        <v>0.75882191536576482</v>
      </c>
      <c r="L15" s="133"/>
      <c r="M15" s="133"/>
      <c r="N15" s="133"/>
      <c r="O15" s="146"/>
      <c r="P15" s="126">
        <v>0</v>
      </c>
      <c r="Q15" s="127">
        <v>646757607.27286196</v>
      </c>
      <c r="R15" s="133">
        <v>0.43717585706682432</v>
      </c>
      <c r="S15" s="127">
        <v>31603.581155912514</v>
      </c>
      <c r="T15" s="133">
        <v>0.64802602878819193</v>
      </c>
      <c r="AB15" s="146"/>
      <c r="AC15" s="146"/>
      <c r="AD15" s="146"/>
      <c r="AE15" s="146"/>
      <c r="AF15" s="146"/>
      <c r="AG15" s="146"/>
      <c r="AH15" s="146"/>
      <c r="AI15" s="146"/>
      <c r="AJ15" s="146"/>
      <c r="AK15" s="146"/>
      <c r="AL15" s="146"/>
      <c r="AM15" s="146"/>
      <c r="AN15" s="146"/>
      <c r="AO15" s="146"/>
      <c r="AP15" s="146"/>
      <c r="AQ15" s="146"/>
      <c r="AR15" s="146"/>
      <c r="AS15" s="146"/>
      <c r="AT15" s="146"/>
      <c r="AU15" s="146"/>
      <c r="AV15" s="146"/>
    </row>
    <row r="16" spans="2:48">
      <c r="D16" s="146"/>
      <c r="E16" s="146"/>
      <c r="F16" s="146"/>
      <c r="G16" s="126" t="s">
        <v>312</v>
      </c>
      <c r="H16" s="127">
        <v>1479399186.4331193</v>
      </c>
      <c r="I16" s="133">
        <v>0.47606528352395794</v>
      </c>
      <c r="J16" s="127">
        <v>48768.999626467521</v>
      </c>
      <c r="K16" s="133">
        <v>0.2411780846342351</v>
      </c>
      <c r="L16" s="133"/>
      <c r="M16" s="133"/>
      <c r="N16" s="133"/>
      <c r="O16" t="s">
        <v>303</v>
      </c>
      <c r="P16" s="126">
        <v>1</v>
      </c>
      <c r="Q16" s="127">
        <v>832641579.16025829</v>
      </c>
      <c r="R16" s="133">
        <v>0.56282414293317573</v>
      </c>
      <c r="S16" s="127">
        <v>17165.418470554934</v>
      </c>
      <c r="T16" s="133">
        <v>0.35197397121180812</v>
      </c>
      <c r="AB16" s="146"/>
      <c r="AC16" s="146"/>
      <c r="AD16" s="146"/>
      <c r="AE16" s="146"/>
      <c r="AF16" s="146"/>
      <c r="AG16" s="146"/>
      <c r="AH16" s="146"/>
      <c r="AI16" s="146"/>
      <c r="AJ16" s="146"/>
      <c r="AK16" s="146"/>
      <c r="AL16" s="146"/>
      <c r="AM16" s="146"/>
      <c r="AN16" s="146"/>
      <c r="AO16" s="146"/>
      <c r="AP16" s="146"/>
      <c r="AQ16" s="146"/>
      <c r="AR16" s="146"/>
      <c r="AS16" s="146"/>
      <c r="AT16" s="146"/>
      <c r="AU16" s="146"/>
      <c r="AV16" s="146"/>
    </row>
    <row r="17" spans="2:48" ht="15">
      <c r="D17" s="146"/>
      <c r="E17" s="146"/>
      <c r="F17" s="146"/>
      <c r="G17" s="128" t="s">
        <v>241</v>
      </c>
      <c r="H17" s="129">
        <v>3107555282.086997</v>
      </c>
      <c r="I17" s="154">
        <v>1</v>
      </c>
      <c r="J17" s="129">
        <v>202211.57200261133</v>
      </c>
      <c r="K17" s="154">
        <v>1</v>
      </c>
      <c r="L17" s="133"/>
      <c r="M17" s="133"/>
      <c r="N17" s="133"/>
      <c r="O17" s="146"/>
      <c r="P17" s="128" t="s">
        <v>241</v>
      </c>
      <c r="Q17" s="129">
        <v>1479399186.4331203</v>
      </c>
      <c r="R17" s="154">
        <v>1</v>
      </c>
      <c r="S17" s="129">
        <v>48768.999626467448</v>
      </c>
      <c r="T17" s="154">
        <v>1</v>
      </c>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row>
    <row r="18" spans="2:48">
      <c r="D18" s="146"/>
      <c r="E18" s="146"/>
      <c r="F18" s="146"/>
      <c r="J18" s="146"/>
      <c r="K18" s="146"/>
      <c r="L18" s="146"/>
      <c r="M18" s="146"/>
      <c r="N18" s="146"/>
      <c r="O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row>
    <row r="19" spans="2:48">
      <c r="D19" s="146"/>
      <c r="E19" s="146"/>
      <c r="F19" s="146"/>
      <c r="J19" s="146"/>
      <c r="K19" s="146"/>
      <c r="L19" s="146"/>
      <c r="M19" s="146"/>
      <c r="N19" s="146"/>
      <c r="O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row>
    <row r="20" spans="2:48">
      <c r="D20" s="146"/>
      <c r="E20" s="146"/>
      <c r="F20" s="146"/>
      <c r="J20" s="146"/>
      <c r="K20" s="146"/>
      <c r="L20" s="146"/>
      <c r="M20" s="146"/>
      <c r="N20" s="146"/>
      <c r="O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row>
    <row r="21" spans="2:48" ht="15">
      <c r="D21" s="146"/>
      <c r="E21" s="146"/>
      <c r="F21" s="146"/>
      <c r="G21" s="152"/>
      <c r="H21" s="152" t="s">
        <v>237</v>
      </c>
      <c r="I21" s="152"/>
      <c r="J21" s="152"/>
      <c r="K21" s="152"/>
      <c r="L21" s="146"/>
      <c r="M21" s="146"/>
      <c r="N21" s="146"/>
      <c r="O21" s="146"/>
      <c r="P21" t="s">
        <v>311</v>
      </c>
      <c r="Q21" t="s">
        <v>312</v>
      </c>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row>
    <row r="22" spans="2:48" ht="15">
      <c r="D22" s="146"/>
      <c r="E22" s="146"/>
      <c r="F22" s="146"/>
      <c r="G22" s="153" t="s">
        <v>238</v>
      </c>
      <c r="H22" s="153" t="s">
        <v>239</v>
      </c>
      <c r="I22" s="153" t="s">
        <v>313</v>
      </c>
      <c r="J22" s="153" t="s">
        <v>240</v>
      </c>
      <c r="K22" s="153" t="s">
        <v>314</v>
      </c>
      <c r="L22" s="146"/>
      <c r="M22" s="146"/>
      <c r="N22" s="146"/>
      <c r="O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row>
    <row r="23" spans="2:48" ht="15">
      <c r="B23" t="s">
        <v>650</v>
      </c>
      <c r="C23" s="134">
        <f>122000000</f>
        <v>122000000</v>
      </c>
      <c r="D23" s="146"/>
      <c r="E23" s="146"/>
      <c r="F23" s="146"/>
      <c r="G23" s="155" t="s">
        <v>312</v>
      </c>
      <c r="H23" s="156">
        <v>1479399186.4331195</v>
      </c>
      <c r="I23" s="157">
        <v>1</v>
      </c>
      <c r="J23" s="156">
        <v>48768.999626467448</v>
      </c>
      <c r="K23" s="157">
        <v>1</v>
      </c>
      <c r="L23" s="146"/>
      <c r="M23" s="146"/>
      <c r="N23" s="146"/>
      <c r="O23" s="146"/>
      <c r="P23" s="152"/>
      <c r="Q23" s="152" t="s">
        <v>237</v>
      </c>
      <c r="R23" s="152"/>
      <c r="S23" s="152"/>
      <c r="T23" s="152"/>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row>
    <row r="24" spans="2:48" ht="15">
      <c r="B24" t="s">
        <v>651</v>
      </c>
      <c r="C24" s="134">
        <f>105000000</f>
        <v>105000000</v>
      </c>
      <c r="D24" s="146"/>
      <c r="E24" s="146"/>
      <c r="F24" s="146"/>
      <c r="G24" s="150" t="s">
        <v>316</v>
      </c>
      <c r="H24" s="127">
        <v>200807062.83048636</v>
      </c>
      <c r="I24" s="133">
        <v>0.13573555039910415</v>
      </c>
      <c r="J24" s="127">
        <v>9086.0648453399517</v>
      </c>
      <c r="K24" s="133">
        <v>0.18630820633870146</v>
      </c>
      <c r="L24" s="146"/>
      <c r="M24" s="146"/>
      <c r="N24" s="146"/>
      <c r="O24" s="146"/>
      <c r="P24" s="153" t="s">
        <v>238</v>
      </c>
      <c r="Q24" s="153" t="s">
        <v>239</v>
      </c>
      <c r="R24" s="153" t="s">
        <v>313</v>
      </c>
      <c r="S24" s="153" t="s">
        <v>240</v>
      </c>
      <c r="T24" s="153" t="s">
        <v>314</v>
      </c>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row>
    <row r="25" spans="2:48">
      <c r="B25" t="s">
        <v>653</v>
      </c>
      <c r="C25" s="234">
        <v>0.8</v>
      </c>
      <c r="D25" s="146"/>
      <c r="E25" s="146"/>
      <c r="F25" s="146"/>
      <c r="G25" s="150" t="s">
        <v>317</v>
      </c>
      <c r="H25" s="127">
        <v>12882797.704807958</v>
      </c>
      <c r="I25" s="133">
        <v>8.7081281529353891E-3</v>
      </c>
      <c r="J25" s="127">
        <v>716.05330245270943</v>
      </c>
      <c r="K25" s="133">
        <v>1.4682550553366277E-2</v>
      </c>
      <c r="L25" s="146"/>
      <c r="M25" s="146"/>
      <c r="N25" s="146"/>
      <c r="O25" s="146"/>
      <c r="P25" s="126">
        <v>0</v>
      </c>
      <c r="Q25" s="127">
        <v>1218610851.0006793</v>
      </c>
      <c r="R25" s="133">
        <v>0.82372010352309977</v>
      </c>
      <c r="S25" s="127">
        <v>38136.937608619912</v>
      </c>
      <c r="T25" s="133">
        <v>0.78199138593612993</v>
      </c>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row>
    <row r="26" spans="2:48">
      <c r="B26" s="146"/>
      <c r="C26" s="233">
        <f>ROUND(SUM(C23:C24)*C25,-7)</f>
        <v>180000000</v>
      </c>
      <c r="D26" s="146"/>
      <c r="E26" s="146"/>
      <c r="F26" s="146"/>
      <c r="G26" s="150" t="s">
        <v>318</v>
      </c>
      <c r="H26" s="127">
        <v>152903241.09768841</v>
      </c>
      <c r="I26" s="133">
        <v>0.1033549582153977</v>
      </c>
      <c r="J26" s="127">
        <v>2512.7336485355886</v>
      </c>
      <c r="K26" s="133">
        <v>5.1523173896966742E-2</v>
      </c>
      <c r="L26" s="146"/>
      <c r="M26" s="146"/>
      <c r="N26" s="146"/>
      <c r="O26" s="146" t="s">
        <v>304</v>
      </c>
      <c r="P26" s="126">
        <v>1</v>
      </c>
      <c r="Q26" s="127">
        <v>260788335.43244067</v>
      </c>
      <c r="R26" s="133">
        <v>0.17627989647690012</v>
      </c>
      <c r="S26" s="127">
        <v>10632.062017847576</v>
      </c>
      <c r="T26" s="133">
        <v>0.21800861406387012</v>
      </c>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row>
    <row r="27" spans="2:48" ht="15">
      <c r="B27" s="146"/>
      <c r="C27" s="146"/>
      <c r="D27" s="146"/>
      <c r="E27" s="146"/>
      <c r="F27" s="146"/>
      <c r="G27" s="150" t="s">
        <v>257</v>
      </c>
      <c r="H27" s="127">
        <v>498304822.24438775</v>
      </c>
      <c r="I27" s="133">
        <v>0.33682918499219755</v>
      </c>
      <c r="J27" s="127">
        <v>16995.540116249016</v>
      </c>
      <c r="K27" s="133">
        <v>0.34849064459844609</v>
      </c>
      <c r="L27" s="146"/>
      <c r="M27" s="146"/>
      <c r="N27" s="146"/>
      <c r="O27" s="146"/>
      <c r="P27" s="128" t="s">
        <v>241</v>
      </c>
      <c r="Q27" s="129">
        <v>1479399186.43312</v>
      </c>
      <c r="R27" s="154">
        <v>1</v>
      </c>
      <c r="S27" s="129">
        <v>48768.999626467485</v>
      </c>
      <c r="T27" s="154">
        <v>1</v>
      </c>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row>
    <row r="28" spans="2:48">
      <c r="B28" s="146"/>
      <c r="C28" s="146"/>
      <c r="D28" s="146"/>
      <c r="E28" s="146"/>
      <c r="F28" s="146"/>
      <c r="G28" s="150" t="s">
        <v>319</v>
      </c>
      <c r="H28" s="127">
        <v>198324093.5355694</v>
      </c>
      <c r="I28" s="133">
        <v>0.13405718710291803</v>
      </c>
      <c r="J28" s="127">
        <v>6173.6563194180735</v>
      </c>
      <c r="K28" s="133">
        <v>0.12658976740764569</v>
      </c>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row>
    <row r="29" spans="2:48">
      <c r="B29" s="146"/>
      <c r="C29" s="146"/>
      <c r="D29" s="146"/>
      <c r="E29" s="146"/>
      <c r="F29" s="146"/>
      <c r="G29" s="150" t="s">
        <v>320</v>
      </c>
      <c r="H29" s="127">
        <v>74960471.39619571</v>
      </c>
      <c r="I29" s="133">
        <v>5.0669536717083026E-2</v>
      </c>
      <c r="J29" s="127">
        <v>1586.7201325024284</v>
      </c>
      <c r="K29" s="133">
        <v>3.2535425058038275E-2</v>
      </c>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row>
    <row r="30" spans="2:48">
      <c r="B30" s="146"/>
      <c r="C30" s="146"/>
      <c r="D30" s="146"/>
      <c r="E30" s="146"/>
      <c r="F30" s="146"/>
      <c r="G30" s="150" t="s">
        <v>321</v>
      </c>
      <c r="H30" s="127">
        <v>10182492.491550593</v>
      </c>
      <c r="I30" s="133">
        <v>6.8828566251282856E-3</v>
      </c>
      <c r="J30" s="127">
        <v>1162.5449225885959</v>
      </c>
      <c r="K30" s="133">
        <v>2.3837784893944607E-2</v>
      </c>
      <c r="L30" s="146"/>
      <c r="M30" s="146"/>
      <c r="N30" s="146"/>
      <c r="O30" s="146"/>
      <c r="P30" t="s">
        <v>311</v>
      </c>
      <c r="Q30" t="s">
        <v>312</v>
      </c>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row>
    <row r="31" spans="2:48">
      <c r="B31" s="146"/>
      <c r="C31" s="146"/>
      <c r="D31" s="146"/>
      <c r="E31" s="146"/>
      <c r="F31" s="146"/>
      <c r="G31" s="150" t="s">
        <v>322</v>
      </c>
      <c r="H31" s="127">
        <v>136719616.27293468</v>
      </c>
      <c r="I31" s="133">
        <v>9.2415635703146634E-2</v>
      </c>
      <c r="J31" s="127">
        <v>5862.7279770237674</v>
      </c>
      <c r="K31" s="133">
        <v>0.12021423490183718</v>
      </c>
      <c r="L31" s="146"/>
      <c r="M31" s="146"/>
      <c r="N31" s="146"/>
      <c r="O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row>
    <row r="32" spans="2:48" ht="15">
      <c r="B32" s="146"/>
      <c r="C32" s="146"/>
      <c r="D32" s="146"/>
      <c r="E32" s="146"/>
      <c r="F32" s="146"/>
      <c r="G32" s="150" t="s">
        <v>323</v>
      </c>
      <c r="H32" s="127">
        <v>133679972.90866618</v>
      </c>
      <c r="I32" s="133">
        <v>9.0360988524654406E-2</v>
      </c>
      <c r="J32" s="127">
        <v>1922.3219477253826</v>
      </c>
      <c r="K32" s="133">
        <v>3.9416882906126258E-2</v>
      </c>
      <c r="L32" s="146"/>
      <c r="M32" s="146"/>
      <c r="N32" s="146"/>
      <c r="O32" s="146"/>
      <c r="P32" s="152"/>
      <c r="Q32" s="152" t="s">
        <v>237</v>
      </c>
      <c r="R32" s="152"/>
      <c r="S32" s="152"/>
      <c r="T32" s="152"/>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row>
    <row r="33" spans="2:48" ht="15">
      <c r="B33" s="146"/>
      <c r="C33" s="146"/>
      <c r="D33" s="146"/>
      <c r="E33" s="146"/>
      <c r="F33" s="146"/>
      <c r="G33" s="150" t="s">
        <v>324</v>
      </c>
      <c r="H33" s="127">
        <v>60634615.950832471</v>
      </c>
      <c r="I33" s="133">
        <v>4.0985973567434858E-2</v>
      </c>
      <c r="J33" s="127">
        <v>2750.6364146319361</v>
      </c>
      <c r="K33" s="133">
        <v>5.6401329444927484E-2</v>
      </c>
      <c r="L33" s="146"/>
      <c r="M33" s="146"/>
      <c r="N33" s="146"/>
      <c r="O33" s="146"/>
      <c r="P33" s="153" t="s">
        <v>238</v>
      </c>
      <c r="Q33" s="153" t="s">
        <v>239</v>
      </c>
      <c r="R33" s="153" t="s">
        <v>313</v>
      </c>
      <c r="S33" s="153" t="s">
        <v>240</v>
      </c>
      <c r="T33" s="153" t="s">
        <v>314</v>
      </c>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row>
    <row r="34" spans="2:48" ht="15">
      <c r="B34" s="146"/>
      <c r="C34" s="146"/>
      <c r="D34" s="146"/>
      <c r="E34" s="146"/>
      <c r="F34" s="146"/>
      <c r="G34" s="128" t="s">
        <v>241</v>
      </c>
      <c r="H34" s="129">
        <v>1479399186.4331195</v>
      </c>
      <c r="I34" s="154">
        <v>1</v>
      </c>
      <c r="J34" s="129">
        <v>48768.999626467448</v>
      </c>
      <c r="K34" s="154">
        <v>1</v>
      </c>
      <c r="L34" s="146"/>
      <c r="M34" s="146"/>
      <c r="N34" s="146"/>
      <c r="O34" s="146"/>
      <c r="P34" s="126">
        <v>0</v>
      </c>
      <c r="Q34" s="127">
        <v>1377358390.8888381</v>
      </c>
      <c r="R34" s="133">
        <v>0.93102551597969585</v>
      </c>
      <c r="S34" s="127">
        <v>45780.207128384493</v>
      </c>
      <c r="T34" s="133">
        <v>0.9387153207780593</v>
      </c>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row>
    <row r="35" spans="2:48">
      <c r="B35" s="146"/>
      <c r="C35" s="146"/>
      <c r="D35" s="146"/>
      <c r="E35" s="146"/>
      <c r="F35" s="146"/>
      <c r="L35" s="146"/>
      <c r="M35" s="146"/>
      <c r="N35" s="146"/>
      <c r="O35" s="146" t="s">
        <v>307</v>
      </c>
      <c r="P35" s="126">
        <v>1</v>
      </c>
      <c r="Q35" s="127">
        <v>102040795.54428223</v>
      </c>
      <c r="R35" s="133">
        <v>6.8974484020304164E-2</v>
      </c>
      <c r="S35" s="127">
        <v>2988.7924980830062</v>
      </c>
      <c r="T35" s="133">
        <v>6.1284679221940697E-2</v>
      </c>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row>
    <row r="36" spans="2:48" ht="15">
      <c r="B36" s="146"/>
      <c r="C36" s="146"/>
      <c r="D36" s="146"/>
      <c r="E36" s="146"/>
      <c r="F36" s="146"/>
      <c r="L36" s="146"/>
      <c r="M36" s="146"/>
      <c r="N36" s="146"/>
      <c r="O36" s="146"/>
      <c r="P36" s="128" t="s">
        <v>241</v>
      </c>
      <c r="Q36" s="129">
        <v>1479399186.4331203</v>
      </c>
      <c r="R36" s="154">
        <v>1</v>
      </c>
      <c r="S36" s="129">
        <v>48768.999626467499</v>
      </c>
      <c r="T36" s="154">
        <v>1</v>
      </c>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row>
    <row r="37" spans="2:48" ht="15">
      <c r="B37" s="146"/>
      <c r="C37" s="146"/>
      <c r="D37" s="146"/>
      <c r="E37" s="146"/>
      <c r="F37" s="146"/>
      <c r="G37" s="152"/>
      <c r="H37" s="152" t="s">
        <v>237</v>
      </c>
      <c r="I37" s="152"/>
      <c r="J37" s="152"/>
      <c r="K37" s="152"/>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row>
    <row r="38" spans="2:48" ht="15">
      <c r="B38" s="146"/>
      <c r="C38" s="146"/>
      <c r="D38" s="146"/>
      <c r="E38" s="146"/>
      <c r="F38" s="146"/>
      <c r="G38" s="153" t="s">
        <v>238</v>
      </c>
      <c r="H38" s="153" t="s">
        <v>239</v>
      </c>
      <c r="I38" s="153" t="s">
        <v>313</v>
      </c>
      <c r="J38" s="153" t="s">
        <v>240</v>
      </c>
      <c r="K38" s="153" t="s">
        <v>314</v>
      </c>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row>
    <row r="39" spans="2:48" ht="15">
      <c r="B39" s="146"/>
      <c r="C39" s="146"/>
      <c r="D39" s="146"/>
      <c r="E39" s="146"/>
      <c r="F39" s="146"/>
      <c r="G39" s="155" t="s">
        <v>312</v>
      </c>
      <c r="H39" s="156">
        <v>1479399186.4331195</v>
      </c>
      <c r="I39" s="157">
        <v>1</v>
      </c>
      <c r="J39" s="156">
        <v>48768.999626467485</v>
      </c>
      <c r="K39" s="157">
        <v>1</v>
      </c>
      <c r="L39" s="146"/>
      <c r="M39" s="146"/>
      <c r="N39" s="146"/>
      <c r="O39" s="146"/>
      <c r="P39" t="s">
        <v>311</v>
      </c>
      <c r="Q39" t="s">
        <v>312</v>
      </c>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row>
    <row r="40" spans="2:48">
      <c r="B40" s="146"/>
      <c r="C40" s="146"/>
      <c r="D40" s="146"/>
      <c r="E40" s="146"/>
      <c r="F40" s="146"/>
      <c r="G40" s="151">
        <v>1</v>
      </c>
      <c r="H40" s="127">
        <v>142551504.9392826</v>
      </c>
      <c r="I40" s="133">
        <v>9.6357701319938538E-2</v>
      </c>
      <c r="J40" s="127">
        <v>11159.480875979516</v>
      </c>
      <c r="K40" s="133">
        <v>0.22882324758458117</v>
      </c>
      <c r="L40" s="146"/>
      <c r="M40" s="146"/>
      <c r="N40" s="146"/>
      <c r="O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row>
    <row r="41" spans="2:48" ht="15">
      <c r="B41" s="146"/>
      <c r="C41" s="146"/>
      <c r="D41" s="146"/>
      <c r="E41" s="146"/>
      <c r="F41" s="146"/>
      <c r="G41" s="151">
        <v>2</v>
      </c>
      <c r="H41" s="127">
        <v>601970609.18014169</v>
      </c>
      <c r="I41" s="133">
        <v>0.40690208207530032</v>
      </c>
      <c r="J41" s="127">
        <v>28513.154263972632</v>
      </c>
      <c r="K41" s="133">
        <v>0.58465735369519911</v>
      </c>
      <c r="L41" s="146"/>
      <c r="M41" s="146"/>
      <c r="N41" s="146"/>
      <c r="O41" s="146"/>
      <c r="P41" s="152"/>
      <c r="Q41" s="152" t="s">
        <v>237</v>
      </c>
      <c r="R41" s="152"/>
      <c r="S41" s="152"/>
      <c r="T41" s="152"/>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row>
    <row r="42" spans="2:48" ht="15">
      <c r="B42" s="146"/>
      <c r="C42" s="146"/>
      <c r="D42" s="146"/>
      <c r="E42" s="146"/>
      <c r="F42" s="146"/>
      <c r="G42" s="151">
        <v>3</v>
      </c>
      <c r="H42" s="127">
        <v>227857246.36694288</v>
      </c>
      <c r="I42" s="133">
        <v>0.15402012415345059</v>
      </c>
      <c r="J42" s="127">
        <v>4550.5846819012304</v>
      </c>
      <c r="K42" s="133">
        <v>9.3308960953785422E-2</v>
      </c>
      <c r="L42" s="146"/>
      <c r="M42" s="146"/>
      <c r="N42" s="146"/>
      <c r="O42" s="146"/>
      <c r="P42" s="153" t="s">
        <v>238</v>
      </c>
      <c r="Q42" s="153" t="s">
        <v>239</v>
      </c>
      <c r="R42" s="153" t="s">
        <v>313</v>
      </c>
      <c r="S42" s="153" t="s">
        <v>240</v>
      </c>
      <c r="T42" s="153" t="s">
        <v>314</v>
      </c>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row>
    <row r="43" spans="2:48">
      <c r="B43" s="146"/>
      <c r="C43" s="146"/>
      <c r="D43" s="146"/>
      <c r="E43" s="146"/>
      <c r="F43" s="146"/>
      <c r="G43" s="151">
        <v>4</v>
      </c>
      <c r="H43" s="127">
        <v>146518490.74234265</v>
      </c>
      <c r="I43" s="133">
        <v>9.9039185695108833E-2</v>
      </c>
      <c r="J43" s="127">
        <v>1688.4937476704422</v>
      </c>
      <c r="K43" s="133">
        <v>3.4622275638274067E-2</v>
      </c>
      <c r="L43" s="146"/>
      <c r="M43" s="146"/>
      <c r="N43" s="146"/>
      <c r="O43" s="146"/>
      <c r="P43" s="126">
        <v>0</v>
      </c>
      <c r="Q43" s="127">
        <v>1377358390.8888381</v>
      </c>
      <c r="R43" s="133">
        <v>0.93102551597969585</v>
      </c>
      <c r="S43" s="127">
        <v>45780.207128384493</v>
      </c>
      <c r="T43" s="133">
        <v>0.9387153207780593</v>
      </c>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row>
    <row r="44" spans="2:48">
      <c r="B44" s="146"/>
      <c r="C44" s="146"/>
      <c r="D44" s="146"/>
      <c r="E44" s="146"/>
      <c r="F44" s="146"/>
      <c r="G44" s="151">
        <v>5</v>
      </c>
      <c r="H44" s="127">
        <v>124580719.1447365</v>
      </c>
      <c r="I44" s="133">
        <v>8.4210347205276453E-2</v>
      </c>
      <c r="J44" s="127">
        <v>1058.3459166016712</v>
      </c>
      <c r="K44" s="133">
        <v>2.1701202089601506E-2</v>
      </c>
      <c r="L44" s="146"/>
      <c r="M44" s="146"/>
      <c r="N44" s="146"/>
      <c r="O44" s="146" t="s">
        <v>309</v>
      </c>
      <c r="P44" s="126">
        <v>1</v>
      </c>
      <c r="Q44" s="127">
        <v>102040795.54428223</v>
      </c>
      <c r="R44" s="133">
        <v>6.8974484020304164E-2</v>
      </c>
      <c r="S44" s="127">
        <v>2988.7924980830062</v>
      </c>
      <c r="T44" s="133">
        <v>6.1284679221940697E-2</v>
      </c>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row>
    <row r="45" spans="2:48" ht="15">
      <c r="B45" s="146"/>
      <c r="C45" s="146"/>
      <c r="D45" s="146"/>
      <c r="E45" s="146"/>
      <c r="F45" s="146"/>
      <c r="G45" s="151">
        <v>6</v>
      </c>
      <c r="H45" s="127">
        <v>40973284.399054311</v>
      </c>
      <c r="I45" s="133">
        <v>2.7695894911124196E-2</v>
      </c>
      <c r="J45" s="127">
        <v>614.95687626198242</v>
      </c>
      <c r="K45" s="133">
        <v>1.2609585617340373E-2</v>
      </c>
      <c r="L45" s="146"/>
      <c r="M45" s="146"/>
      <c r="N45" s="146"/>
      <c r="O45" s="146"/>
      <c r="P45" s="128" t="s">
        <v>241</v>
      </c>
      <c r="Q45" s="129">
        <v>1479399186.4331203</v>
      </c>
      <c r="R45" s="154">
        <v>1</v>
      </c>
      <c r="S45" s="129">
        <v>48768.999626467499</v>
      </c>
      <c r="T45" s="154">
        <v>1</v>
      </c>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row>
    <row r="46" spans="2:48">
      <c r="B46" s="146"/>
      <c r="C46" s="146"/>
      <c r="D46" s="146"/>
      <c r="E46" s="146"/>
      <c r="F46" s="146"/>
      <c r="G46" s="151">
        <v>7</v>
      </c>
      <c r="H46" s="127">
        <v>22175155.380492285</v>
      </c>
      <c r="I46" s="133">
        <v>1.4989298077118265E-2</v>
      </c>
      <c r="J46" s="127">
        <v>176.22131033544568</v>
      </c>
      <c r="K46" s="133">
        <v>3.6133878423827335E-3</v>
      </c>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row>
    <row r="47" spans="2:48">
      <c r="B47" s="146"/>
      <c r="C47" s="146"/>
      <c r="D47" s="146"/>
      <c r="E47" s="146"/>
      <c r="F47" s="146"/>
      <c r="G47" s="151">
        <v>8</v>
      </c>
      <c r="H47" s="127">
        <v>29110884.676323954</v>
      </c>
      <c r="I47" s="133">
        <v>1.9677504856894821E-2</v>
      </c>
      <c r="J47" s="127">
        <v>559.7348798176796</v>
      </c>
      <c r="K47" s="133">
        <v>1.1477268020767544E-2</v>
      </c>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row>
    <row r="48" spans="2:48">
      <c r="B48" s="146"/>
      <c r="C48" s="146"/>
      <c r="D48" s="146"/>
      <c r="E48" s="146"/>
      <c r="F48" s="146"/>
      <c r="G48" s="151">
        <v>9</v>
      </c>
      <c r="H48" s="127">
        <v>28130086.10112936</v>
      </c>
      <c r="I48" s="133">
        <v>1.9014533980481585E-2</v>
      </c>
      <c r="J48" s="127">
        <v>143.02442025396988</v>
      </c>
      <c r="K48" s="133">
        <v>2.9326912864611828E-3</v>
      </c>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row>
    <row r="49" spans="2:48">
      <c r="B49" s="146"/>
      <c r="C49" s="146"/>
      <c r="D49" s="146"/>
      <c r="E49" s="146"/>
      <c r="F49" s="146"/>
      <c r="G49" s="151">
        <v>12</v>
      </c>
      <c r="H49" s="127">
        <v>13151662.101258636</v>
      </c>
      <c r="I49" s="133">
        <v>8.8898670635122693E-3</v>
      </c>
      <c r="J49" s="127">
        <v>56.571807088944411</v>
      </c>
      <c r="K49" s="133">
        <v>1.1599952330833183E-3</v>
      </c>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row>
    <row r="50" spans="2:48">
      <c r="B50" s="146"/>
      <c r="C50" s="146"/>
      <c r="D50" s="146"/>
      <c r="E50" s="146"/>
      <c r="F50" s="146"/>
      <c r="G50" s="151">
        <v>13</v>
      </c>
      <c r="H50" s="127">
        <v>1898986.51659345</v>
      </c>
      <c r="I50" s="133">
        <v>1.2836200898365838E-3</v>
      </c>
      <c r="J50" s="127">
        <v>24.082310556134701</v>
      </c>
      <c r="K50" s="133">
        <v>4.9380366094417408E-4</v>
      </c>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row>
    <row r="51" spans="2:48">
      <c r="B51" s="146"/>
      <c r="C51" s="146"/>
      <c r="D51" s="146"/>
      <c r="E51" s="146"/>
      <c r="F51" s="146"/>
      <c r="G51" s="151">
        <v>14</v>
      </c>
      <c r="H51" s="127">
        <v>636642.34630446194</v>
      </c>
      <c r="I51" s="133">
        <v>4.3033844559522012E-4</v>
      </c>
      <c r="J51" s="127">
        <v>4.3309003149963399</v>
      </c>
      <c r="K51" s="133">
        <v>8.880437056670548E-5</v>
      </c>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row>
    <row r="52" spans="2:48">
      <c r="B52" s="146"/>
      <c r="C52" s="146"/>
      <c r="D52" s="146"/>
      <c r="E52" s="146"/>
      <c r="F52" s="146"/>
      <c r="G52" s="151">
        <v>15</v>
      </c>
      <c r="H52" s="127">
        <v>5360178.4268669691</v>
      </c>
      <c r="I52" s="133">
        <v>3.6232130421745986E-3</v>
      </c>
      <c r="J52" s="127">
        <v>27.117247333069841</v>
      </c>
      <c r="K52" s="133">
        <v>5.5603452071534818E-4</v>
      </c>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row>
    <row r="53" spans="2:48">
      <c r="B53" s="146"/>
      <c r="C53" s="146"/>
      <c r="D53" s="146"/>
      <c r="E53" s="146"/>
      <c r="F53" s="146"/>
      <c r="G53" s="151">
        <v>17</v>
      </c>
      <c r="H53" s="127">
        <v>6712675.5407483103</v>
      </c>
      <c r="I53" s="133">
        <v>4.5374335759456466E-3</v>
      </c>
      <c r="J53" s="127">
        <v>22.786347018073499</v>
      </c>
      <c r="K53" s="133">
        <v>4.6723015014864261E-4</v>
      </c>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row>
    <row r="54" spans="2:48">
      <c r="B54" s="146"/>
      <c r="C54" s="146"/>
      <c r="D54" s="146"/>
      <c r="E54" s="146"/>
      <c r="F54" s="146"/>
      <c r="G54" s="151">
        <v>18</v>
      </c>
      <c r="H54" s="127">
        <v>8658811.8668679297</v>
      </c>
      <c r="I54" s="133">
        <v>5.852924583353741E-3</v>
      </c>
      <c r="J54" s="127">
        <v>22.786347018073499</v>
      </c>
      <c r="K54" s="133">
        <v>4.6723015014864261E-4</v>
      </c>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row>
    <row r="55" spans="2:48">
      <c r="B55" s="146"/>
      <c r="C55" s="146"/>
      <c r="D55" s="146"/>
      <c r="E55" s="146"/>
      <c r="F55" s="146"/>
      <c r="G55" s="151">
        <v>21</v>
      </c>
      <c r="H55" s="127">
        <v>5285378.7633970603</v>
      </c>
      <c r="I55" s="133">
        <v>3.5726522035883254E-3</v>
      </c>
      <c r="J55" s="127">
        <v>14.4804897627317</v>
      </c>
      <c r="K55" s="133">
        <v>2.9691996706188281E-4</v>
      </c>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row>
    <row r="56" spans="2:48">
      <c r="B56" s="146"/>
      <c r="C56" s="146"/>
      <c r="D56" s="146"/>
      <c r="E56" s="146"/>
      <c r="F56" s="146"/>
      <c r="G56" s="151">
        <v>22</v>
      </c>
      <c r="H56" s="127">
        <v>1083871.3719565701</v>
      </c>
      <c r="I56" s="133">
        <v>7.3264294174030188E-4</v>
      </c>
      <c r="J56" s="127">
        <v>3.7884089309287101</v>
      </c>
      <c r="K56" s="133">
        <v>7.7680677478418026E-5</v>
      </c>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row>
    <row r="57" spans="2:48">
      <c r="B57" s="146"/>
      <c r="C57" s="146"/>
      <c r="D57" s="146"/>
      <c r="E57" s="146"/>
      <c r="F57" s="146"/>
      <c r="G57" s="151">
        <v>23</v>
      </c>
      <c r="H57" s="127">
        <v>8869813.4402552899</v>
      </c>
      <c r="I57" s="133">
        <v>5.9955511139902027E-3</v>
      </c>
      <c r="J57" s="127">
        <v>22.786347018073499</v>
      </c>
      <c r="K57" s="133">
        <v>4.6723015014864261E-4</v>
      </c>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row>
    <row r="58" spans="2:48">
      <c r="B58" s="146"/>
      <c r="C58" s="146"/>
      <c r="D58" s="146"/>
      <c r="E58" s="146"/>
      <c r="F58" s="146"/>
      <c r="G58" s="151">
        <v>24</v>
      </c>
      <c r="H58" s="127">
        <v>12662723.20083772</v>
      </c>
      <c r="I58" s="133">
        <v>8.5593687741359146E-3</v>
      </c>
      <c r="J58" s="127">
        <v>27.117247333069841</v>
      </c>
      <c r="K58" s="133">
        <v>5.5603452071534818E-4</v>
      </c>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row>
    <row r="59" spans="2:48">
      <c r="B59" s="146"/>
      <c r="C59" s="146"/>
      <c r="D59" s="146"/>
      <c r="E59" s="146"/>
      <c r="F59" s="146"/>
      <c r="G59" s="151">
        <v>25</v>
      </c>
      <c r="H59" s="127">
        <v>12778912.171679296</v>
      </c>
      <c r="I59" s="133">
        <v>8.6379067183953752E-3</v>
      </c>
      <c r="J59" s="127">
        <v>27.117247333069841</v>
      </c>
      <c r="K59" s="133">
        <v>5.5603452071534818E-4</v>
      </c>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row>
    <row r="60" spans="2:48">
      <c r="B60" s="146"/>
      <c r="C60" s="146"/>
      <c r="D60" s="146"/>
      <c r="E60" s="146"/>
      <c r="F60" s="146"/>
      <c r="G60" s="151">
        <v>30</v>
      </c>
      <c r="H60" s="127">
        <v>8290209.2364171399</v>
      </c>
      <c r="I60" s="133">
        <v>5.6037676054190005E-3</v>
      </c>
      <c r="J60" s="127">
        <v>16.381546498344399</v>
      </c>
      <c r="K60" s="133">
        <v>3.3590081042904866E-4</v>
      </c>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row>
    <row r="61" spans="2:48">
      <c r="B61" s="146"/>
      <c r="C61" s="146"/>
      <c r="D61" s="146"/>
      <c r="E61" s="146"/>
      <c r="F61" s="146"/>
      <c r="G61" s="151">
        <v>34</v>
      </c>
      <c r="H61" s="127">
        <v>5727931.8223056598</v>
      </c>
      <c r="I61" s="133">
        <v>3.8717959796340656E-3</v>
      </c>
      <c r="J61" s="127">
        <v>4.3309003149963399</v>
      </c>
      <c r="K61" s="133">
        <v>8.880437056670548E-5</v>
      </c>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row>
    <row r="62" spans="2:48">
      <c r="B62" s="146"/>
      <c r="C62" s="146"/>
      <c r="D62" s="146"/>
      <c r="E62" s="146"/>
      <c r="F62" s="146"/>
      <c r="G62" s="151">
        <v>36</v>
      </c>
      <c r="H62" s="127">
        <v>24413408.697184902</v>
      </c>
      <c r="I62" s="133">
        <v>1.6502245587985243E-2</v>
      </c>
      <c r="J62" s="127">
        <v>31.3255071523879</v>
      </c>
      <c r="K62" s="133">
        <v>6.423241688842679E-4</v>
      </c>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row>
    <row r="63" spans="2:48" ht="15">
      <c r="B63" s="146"/>
      <c r="C63" s="146"/>
      <c r="D63" s="146"/>
      <c r="E63" s="146"/>
      <c r="F63" s="146"/>
      <c r="G63" s="128" t="s">
        <v>241</v>
      </c>
      <c r="H63" s="129">
        <v>1479399186.4331195</v>
      </c>
      <c r="I63" s="154">
        <v>1</v>
      </c>
      <c r="J63" s="129">
        <v>48768.999626467485</v>
      </c>
      <c r="K63" s="154">
        <v>1</v>
      </c>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1"/>
  <dimension ref="B2:I27"/>
  <sheetViews>
    <sheetView workbookViewId="0">
      <selection activeCell="F40" sqref="F40"/>
    </sheetView>
  </sheetViews>
  <sheetFormatPr defaultRowHeight="12.75"/>
  <cols>
    <col min="3" max="3" width="57.140625" customWidth="1"/>
    <col min="4" max="4" width="16.140625" customWidth="1"/>
    <col min="6" max="6" width="64.140625" customWidth="1"/>
    <col min="7" max="7" width="5.42578125" customWidth="1"/>
    <col min="8" max="8" width="3.7109375" customWidth="1"/>
    <col min="9" max="9" width="9.140625" hidden="1" customWidth="1"/>
  </cols>
  <sheetData>
    <row r="2" spans="2:6">
      <c r="B2" s="54" t="s">
        <v>1</v>
      </c>
      <c r="C2" s="54" t="s">
        <v>43</v>
      </c>
      <c r="D2" s="54" t="s">
        <v>44</v>
      </c>
      <c r="E2" s="54" t="s">
        <v>45</v>
      </c>
      <c r="F2" s="54" t="s">
        <v>46</v>
      </c>
    </row>
    <row r="3" spans="2:6" s="56" customFormat="1" ht="14.25" customHeight="1">
      <c r="B3" s="60">
        <f>ROW()-2</f>
        <v>1</v>
      </c>
      <c r="C3" t="s">
        <v>47</v>
      </c>
      <c r="D3" s="57"/>
      <c r="E3" s="58"/>
      <c r="F3" s="55"/>
    </row>
    <row r="4" spans="2:6">
      <c r="B4" s="60">
        <f t="shared" ref="B4:B27" si="0">ROW()-2</f>
        <v>2</v>
      </c>
      <c r="C4" t="s">
        <v>48</v>
      </c>
      <c r="D4" s="57"/>
      <c r="E4" s="58"/>
    </row>
    <row r="5" spans="2:6">
      <c r="B5" s="60">
        <f t="shared" si="0"/>
        <v>3</v>
      </c>
      <c r="C5" t="s">
        <v>57</v>
      </c>
      <c r="D5" s="57"/>
      <c r="E5" s="58"/>
    </row>
    <row r="6" spans="2:6">
      <c r="B6" s="60">
        <f t="shared" si="0"/>
        <v>4</v>
      </c>
      <c r="C6" t="s">
        <v>56</v>
      </c>
      <c r="D6" s="57"/>
      <c r="E6" s="58"/>
    </row>
    <row r="7" spans="2:6">
      <c r="B7" s="60">
        <f t="shared" si="0"/>
        <v>5</v>
      </c>
      <c r="C7" t="s">
        <v>59</v>
      </c>
      <c r="D7" s="57"/>
      <c r="E7" s="58"/>
    </row>
    <row r="8" spans="2:6">
      <c r="B8" s="60">
        <f t="shared" si="0"/>
        <v>6</v>
      </c>
      <c r="C8" t="s">
        <v>53</v>
      </c>
      <c r="D8" s="57"/>
      <c r="E8" s="58"/>
    </row>
    <row r="9" spans="2:6">
      <c r="B9" s="60">
        <f t="shared" si="0"/>
        <v>7</v>
      </c>
      <c r="C9" t="s">
        <v>58</v>
      </c>
      <c r="D9" s="57"/>
      <c r="E9" s="58"/>
    </row>
    <row r="10" spans="2:6">
      <c r="B10" s="60">
        <f t="shared" si="0"/>
        <v>8</v>
      </c>
      <c r="C10" t="s">
        <v>50</v>
      </c>
      <c r="D10" s="57"/>
      <c r="E10" s="58"/>
    </row>
    <row r="11" spans="2:6">
      <c r="B11" s="60">
        <f t="shared" si="0"/>
        <v>9</v>
      </c>
      <c r="C11" t="s">
        <v>51</v>
      </c>
      <c r="D11" s="58"/>
      <c r="E11" s="58"/>
    </row>
    <row r="12" spans="2:6">
      <c r="B12" s="60">
        <f t="shared" si="0"/>
        <v>10</v>
      </c>
      <c r="C12" t="s">
        <v>60</v>
      </c>
      <c r="D12" s="59"/>
      <c r="E12" s="58"/>
    </row>
    <row r="13" spans="2:6">
      <c r="B13" s="60">
        <f t="shared" si="0"/>
        <v>11</v>
      </c>
      <c r="C13" t="s">
        <v>54</v>
      </c>
      <c r="D13" s="59"/>
      <c r="E13" s="58"/>
    </row>
    <row r="14" spans="2:6">
      <c r="B14" s="60">
        <f t="shared" si="0"/>
        <v>12</v>
      </c>
      <c r="C14" t="s">
        <v>52</v>
      </c>
      <c r="D14" s="59"/>
      <c r="E14" s="58"/>
    </row>
    <row r="15" spans="2:6">
      <c r="B15" s="60">
        <f t="shared" si="0"/>
        <v>13</v>
      </c>
      <c r="C15" t="s">
        <v>55</v>
      </c>
      <c r="D15" s="59"/>
      <c r="E15" s="58"/>
    </row>
    <row r="16" spans="2:6">
      <c r="B16" s="60">
        <f t="shared" si="0"/>
        <v>14</v>
      </c>
      <c r="C16" t="s">
        <v>49</v>
      </c>
      <c r="D16" s="59"/>
      <c r="E16" s="58"/>
    </row>
    <row r="17" spans="2:4">
      <c r="B17" s="60">
        <f>ROW()-2</f>
        <v>15</v>
      </c>
      <c r="D17" s="59"/>
    </row>
    <row r="18" spans="2:4">
      <c r="B18" s="60">
        <f t="shared" si="0"/>
        <v>16</v>
      </c>
      <c r="D18" s="59"/>
    </row>
    <row r="19" spans="2:4">
      <c r="B19" s="60">
        <f t="shared" si="0"/>
        <v>17</v>
      </c>
      <c r="D19" s="59"/>
    </row>
    <row r="20" spans="2:4">
      <c r="B20" s="60">
        <f t="shared" si="0"/>
        <v>18</v>
      </c>
      <c r="D20" s="59"/>
    </row>
    <row r="21" spans="2:4">
      <c r="B21" s="60">
        <f t="shared" si="0"/>
        <v>19</v>
      </c>
      <c r="D21" s="59"/>
    </row>
    <row r="22" spans="2:4">
      <c r="B22" s="60">
        <f t="shared" si="0"/>
        <v>20</v>
      </c>
      <c r="D22" s="59"/>
    </row>
    <row r="23" spans="2:4">
      <c r="B23" s="60">
        <f t="shared" si="0"/>
        <v>21</v>
      </c>
      <c r="D23" s="59"/>
    </row>
    <row r="24" spans="2:4">
      <c r="B24" s="60">
        <f t="shared" si="0"/>
        <v>22</v>
      </c>
      <c r="D24" s="59"/>
    </row>
    <row r="25" spans="2:4">
      <c r="B25" s="60">
        <f t="shared" si="0"/>
        <v>23</v>
      </c>
      <c r="D25" s="59"/>
    </row>
    <row r="26" spans="2:4">
      <c r="B26" s="60">
        <f t="shared" si="0"/>
        <v>24</v>
      </c>
      <c r="D26" s="59"/>
    </row>
    <row r="27" spans="2:4">
      <c r="B27" s="60">
        <f t="shared" si="0"/>
        <v>25</v>
      </c>
      <c r="D27"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D22" sqref="D22"/>
    </sheetView>
  </sheetViews>
  <sheetFormatPr defaultRowHeight="15"/>
  <cols>
    <col min="1" max="1" width="4" style="1" customWidth="1"/>
    <col min="2" max="2" width="4.28515625" style="1" customWidth="1"/>
    <col min="3" max="3" width="28.140625" style="1" customWidth="1"/>
    <col min="4" max="4" width="73.42578125" style="1" customWidth="1"/>
    <col min="5" max="5" width="42.140625" style="1" customWidth="1"/>
    <col min="6" max="6" width="34" style="1" customWidth="1"/>
    <col min="7" max="16384" width="9.140625" style="1"/>
  </cols>
  <sheetData>
    <row r="1" spans="3:6" ht="15.75" thickBot="1"/>
    <row r="2" spans="3:6" ht="19.5" thickBot="1">
      <c r="C2" s="2" t="s">
        <v>0</v>
      </c>
      <c r="D2" s="53" t="s">
        <v>423</v>
      </c>
      <c r="E2" s="3"/>
      <c r="F2" s="4"/>
    </row>
    <row r="3" spans="3:6">
      <c r="C3" s="5" t="s">
        <v>1</v>
      </c>
      <c r="D3" s="5" t="s">
        <v>2</v>
      </c>
      <c r="E3" s="5" t="s">
        <v>3</v>
      </c>
      <c r="F3" s="5" t="s">
        <v>4</v>
      </c>
    </row>
    <row r="4" spans="3:6">
      <c r="C4" s="6" t="s">
        <v>5</v>
      </c>
      <c r="D4" s="7" t="s">
        <v>664</v>
      </c>
      <c r="E4" s="8"/>
      <c r="F4" s="9" t="s">
        <v>672</v>
      </c>
    </row>
    <row r="5" spans="3:6" ht="30">
      <c r="C5" s="6" t="s">
        <v>6</v>
      </c>
      <c r="D5" s="10" t="s">
        <v>665</v>
      </c>
      <c r="E5" s="11"/>
      <c r="F5" s="9"/>
    </row>
    <row r="6" spans="3:6">
      <c r="C6" s="6" t="s">
        <v>41</v>
      </c>
      <c r="D6" s="10" t="s">
        <v>666</v>
      </c>
      <c r="E6" s="11" t="s">
        <v>243</v>
      </c>
      <c r="F6" s="9"/>
    </row>
    <row r="7" spans="3:6">
      <c r="C7" s="6" t="s">
        <v>7</v>
      </c>
      <c r="D7" s="10" t="s">
        <v>675</v>
      </c>
      <c r="E7" s="10" t="s">
        <v>243</v>
      </c>
      <c r="F7" s="9"/>
    </row>
    <row r="8" spans="3:6">
      <c r="C8" s="6" t="s">
        <v>8</v>
      </c>
      <c r="D8" s="10" t="s">
        <v>667</v>
      </c>
      <c r="E8" s="10" t="s">
        <v>243</v>
      </c>
      <c r="F8" s="9"/>
    </row>
    <row r="9" spans="3:6">
      <c r="C9" s="6" t="s">
        <v>42</v>
      </c>
      <c r="D9" s="263">
        <v>0.1</v>
      </c>
      <c r="E9" s="12" t="s">
        <v>673</v>
      </c>
      <c r="F9" s="9"/>
    </row>
    <row r="10" spans="3:6">
      <c r="C10" s="6" t="s">
        <v>9</v>
      </c>
      <c r="D10" s="10" t="s">
        <v>666</v>
      </c>
      <c r="E10" s="12"/>
      <c r="F10" s="9"/>
    </row>
    <row r="11" spans="3:6">
      <c r="C11" s="6" t="s">
        <v>10</v>
      </c>
      <c r="D11" s="10" t="s">
        <v>674</v>
      </c>
      <c r="E11" s="10"/>
      <c r="F11" s="9"/>
    </row>
    <row r="12" spans="3:6">
      <c r="C12" s="6" t="s">
        <v>11</v>
      </c>
      <c r="D12" s="264" t="s">
        <v>668</v>
      </c>
      <c r="E12" s="12"/>
      <c r="F12" s="9"/>
    </row>
    <row r="13" spans="3:6">
      <c r="C13" s="6" t="s">
        <v>12</v>
      </c>
      <c r="D13" s="13" t="s">
        <v>669</v>
      </c>
      <c r="E13" s="14" t="s">
        <v>671</v>
      </c>
      <c r="F13" s="9"/>
    </row>
    <row r="14" spans="3:6">
      <c r="C14" s="6" t="s">
        <v>13</v>
      </c>
      <c r="D14" s="13" t="s">
        <v>670</v>
      </c>
      <c r="E14" s="13" t="str">
        <f>'SC-NR'!$C$64</f>
        <v>LO12Med</v>
      </c>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
  <dimension ref="A1:AN147"/>
  <sheetViews>
    <sheetView workbookViewId="0">
      <selection activeCell="A19" sqref="A19"/>
    </sheetView>
  </sheetViews>
  <sheetFormatPr defaultRowHeight="12.75"/>
  <cols>
    <col min="1" max="1" width="45.5703125" style="267" customWidth="1"/>
    <col min="2" max="2" width="18.7109375" style="267" customWidth="1"/>
    <col min="3" max="3" width="26" style="267" customWidth="1"/>
    <col min="4" max="4" width="16.28515625" style="267" customWidth="1"/>
    <col min="5" max="5" width="11" style="267" customWidth="1"/>
    <col min="6" max="9" width="9.140625" style="267"/>
    <col min="10" max="10" width="9.28515625" style="267" bestFit="1" customWidth="1"/>
    <col min="11" max="23" width="9.140625" style="267"/>
    <col min="24" max="24" width="10" style="267" customWidth="1"/>
    <col min="25" max="25" width="12" style="267" customWidth="1"/>
    <col min="26" max="26" width="9.140625" style="267"/>
    <col min="27" max="27" width="14.42578125" style="267" customWidth="1"/>
    <col min="28" max="16384" width="9.140625" style="267"/>
  </cols>
  <sheetData>
    <row r="1" spans="1:40">
      <c r="A1" s="266"/>
      <c r="B1" s="265"/>
      <c r="C1" s="265"/>
      <c r="D1" s="265"/>
      <c r="E1" s="265"/>
      <c r="F1" s="265"/>
      <c r="G1" s="265"/>
      <c r="H1" s="265"/>
      <c r="I1" s="265"/>
      <c r="J1" s="265"/>
      <c r="K1" s="265"/>
      <c r="L1" s="265"/>
      <c r="M1" s="265"/>
      <c r="N1" s="265"/>
      <c r="O1" s="265"/>
      <c r="P1" s="265"/>
      <c r="Q1" s="265"/>
      <c r="R1" s="265"/>
      <c r="S1" s="265"/>
      <c r="T1" s="101"/>
      <c r="U1" s="101"/>
      <c r="V1" s="101"/>
      <c r="W1" s="101"/>
      <c r="X1" s="101"/>
      <c r="Y1" s="101"/>
      <c r="Z1" s="101"/>
      <c r="AA1" s="101"/>
      <c r="AB1" s="101"/>
      <c r="AC1" s="101"/>
      <c r="AD1" s="101"/>
      <c r="AE1" s="101"/>
      <c r="AF1" s="101"/>
      <c r="AG1" s="101"/>
      <c r="AH1" s="101"/>
      <c r="AI1" s="101"/>
      <c r="AJ1" s="101"/>
      <c r="AK1" s="101"/>
      <c r="AL1" s="101"/>
      <c r="AM1" s="101"/>
    </row>
    <row r="2" spans="1:40">
      <c r="A2" s="101"/>
      <c r="B2" s="265"/>
      <c r="C2" s="265"/>
      <c r="D2" s="265"/>
      <c r="E2" s="265"/>
      <c r="F2" s="265"/>
      <c r="G2" s="265"/>
      <c r="H2" s="265"/>
      <c r="I2" s="265"/>
      <c r="J2" s="265"/>
      <c r="K2" s="265"/>
      <c r="L2" s="265"/>
      <c r="M2" s="265"/>
      <c r="N2" s="265"/>
      <c r="O2" s="265"/>
      <c r="P2" s="265"/>
      <c r="Q2" s="265"/>
      <c r="R2" s="265"/>
      <c r="S2" s="265"/>
      <c r="T2" s="268"/>
      <c r="U2" s="268"/>
      <c r="V2" s="268"/>
      <c r="W2" s="268"/>
      <c r="X2" s="101"/>
      <c r="Y2" s="101"/>
      <c r="Z2" s="101"/>
      <c r="AA2" s="101"/>
      <c r="AB2" s="101"/>
      <c r="AC2" s="101"/>
      <c r="AD2" s="101"/>
      <c r="AE2" s="101"/>
      <c r="AF2" s="101"/>
      <c r="AG2" s="101"/>
      <c r="AH2" s="101"/>
      <c r="AI2" s="101"/>
      <c r="AJ2" s="101"/>
      <c r="AK2" s="101"/>
      <c r="AL2" s="101"/>
      <c r="AM2" s="101"/>
    </row>
    <row r="3" spans="1:40">
      <c r="A3" s="101"/>
      <c r="B3" s="265"/>
      <c r="C3" s="265"/>
      <c r="D3" s="265"/>
      <c r="E3" s="265"/>
      <c r="F3" s="265"/>
      <c r="G3" s="265"/>
      <c r="H3" s="265"/>
      <c r="I3" s="265"/>
      <c r="J3" s="265"/>
      <c r="K3" s="265"/>
      <c r="L3" s="265"/>
      <c r="M3" s="265"/>
      <c r="N3" s="265"/>
      <c r="O3" s="265"/>
      <c r="P3" s="265"/>
      <c r="Q3" s="265"/>
      <c r="R3" s="265"/>
      <c r="S3" s="265"/>
      <c r="T3" s="268"/>
      <c r="U3" s="268"/>
      <c r="V3" s="268"/>
      <c r="W3" s="268"/>
      <c r="X3" s="101"/>
      <c r="Y3" s="101"/>
      <c r="Z3" s="101"/>
      <c r="AA3" s="101"/>
      <c r="AB3" s="101"/>
      <c r="AC3" s="101"/>
      <c r="AD3" s="101"/>
      <c r="AE3" s="101"/>
      <c r="AF3" s="101"/>
      <c r="AG3" s="101"/>
      <c r="AH3" s="101"/>
      <c r="AI3" s="101"/>
      <c r="AJ3" s="101"/>
      <c r="AK3" s="101"/>
      <c r="AL3" s="101"/>
      <c r="AM3" s="101"/>
    </row>
    <row r="4" spans="1:40">
      <c r="A4" s="101"/>
      <c r="B4" s="265"/>
      <c r="C4" s="265"/>
      <c r="D4" s="265"/>
      <c r="E4" s="265"/>
      <c r="F4" s="265"/>
      <c r="G4" s="265"/>
      <c r="H4" s="265"/>
      <c r="I4" s="265"/>
      <c r="J4" s="265"/>
      <c r="K4" s="265"/>
      <c r="L4" s="265"/>
      <c r="M4" s="265"/>
      <c r="N4" s="265"/>
      <c r="O4" s="265"/>
      <c r="P4" s="265"/>
      <c r="Q4" s="265"/>
      <c r="R4" s="265"/>
      <c r="S4" s="265"/>
      <c r="T4" s="268"/>
      <c r="U4" s="268"/>
      <c r="V4" s="268"/>
      <c r="W4" s="268"/>
      <c r="X4" s="101"/>
      <c r="Y4" s="101"/>
      <c r="Z4" s="101"/>
      <c r="AA4" s="101"/>
      <c r="AB4" s="101"/>
      <c r="AC4" s="101"/>
      <c r="AD4" s="101"/>
      <c r="AE4" s="101"/>
      <c r="AF4" s="101"/>
      <c r="AG4" s="101"/>
      <c r="AH4" s="101"/>
      <c r="AI4" s="101"/>
      <c r="AJ4" s="101"/>
      <c r="AK4" s="101"/>
      <c r="AL4" s="101"/>
      <c r="AM4" s="101"/>
    </row>
    <row r="5" spans="1:40">
      <c r="A5" s="266"/>
      <c r="B5" s="265"/>
      <c r="C5" s="265"/>
      <c r="D5" s="265"/>
      <c r="E5" s="265"/>
      <c r="F5" s="265"/>
      <c r="G5" s="265"/>
      <c r="H5" s="265"/>
      <c r="I5" s="265"/>
      <c r="J5" s="265"/>
      <c r="K5" s="265"/>
      <c r="L5" s="265"/>
      <c r="M5" s="265"/>
      <c r="N5" s="265"/>
      <c r="O5" s="265"/>
      <c r="P5" s="265"/>
      <c r="Q5" s="265"/>
      <c r="R5" s="265"/>
      <c r="S5" s="265"/>
      <c r="T5" s="268"/>
      <c r="U5" s="268"/>
      <c r="V5" s="268"/>
      <c r="W5" s="268"/>
      <c r="X5" s="101"/>
      <c r="Y5" s="101"/>
      <c r="Z5" s="101"/>
      <c r="AA5" s="101"/>
      <c r="AB5" s="101"/>
      <c r="AC5" s="101"/>
      <c r="AD5" s="101"/>
      <c r="AE5" s="101"/>
      <c r="AF5" s="101"/>
      <c r="AG5" s="101"/>
      <c r="AH5" s="101"/>
      <c r="AI5" s="101"/>
      <c r="AJ5" s="101"/>
      <c r="AK5" s="101"/>
      <c r="AL5" s="101"/>
      <c r="AM5" s="101"/>
    </row>
    <row r="6" spans="1:40">
      <c r="A6" s="269"/>
      <c r="B6" s="270"/>
      <c r="C6" s="270"/>
      <c r="D6" s="270"/>
      <c r="E6" s="270"/>
      <c r="F6" s="270"/>
      <c r="G6" s="270"/>
      <c r="H6" s="270"/>
      <c r="I6" s="270"/>
      <c r="J6" s="270"/>
      <c r="K6" s="270"/>
      <c r="L6" s="270"/>
      <c r="M6" s="270"/>
      <c r="N6" s="270"/>
      <c r="O6" s="270"/>
      <c r="P6" s="270"/>
      <c r="Q6" s="270"/>
      <c r="R6" s="270"/>
      <c r="S6" s="270"/>
      <c r="T6" s="268"/>
      <c r="U6" s="268"/>
      <c r="V6" s="268"/>
      <c r="W6" s="268"/>
      <c r="X6" s="101"/>
      <c r="Y6" s="101"/>
      <c r="Z6" s="101"/>
      <c r="AA6" s="101"/>
      <c r="AB6" s="101"/>
      <c r="AC6" s="101"/>
      <c r="AD6" s="101"/>
      <c r="AE6" s="101"/>
      <c r="AF6" s="101"/>
      <c r="AG6" s="101"/>
      <c r="AH6" s="101"/>
      <c r="AI6" s="101"/>
      <c r="AJ6" s="101"/>
      <c r="AK6" s="101"/>
      <c r="AL6" s="101"/>
      <c r="AM6" s="101"/>
    </row>
    <row r="7" spans="1:40">
      <c r="A7" s="101"/>
      <c r="B7" s="101"/>
      <c r="C7" s="271"/>
      <c r="D7" s="27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row>
    <row r="8" spans="1:40">
      <c r="A8" s="101"/>
      <c r="B8" s="101"/>
      <c r="C8" s="271"/>
      <c r="D8" s="271"/>
      <c r="E8" s="272"/>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row>
    <row r="9" spans="1:40">
      <c r="A9" s="101"/>
      <c r="B9" s="268"/>
      <c r="C9" s="271"/>
      <c r="D9" s="271"/>
      <c r="E9" s="273"/>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row>
    <row r="10" spans="1:40">
      <c r="A10" s="101"/>
      <c r="B10" s="101"/>
      <c r="C10" s="274"/>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row>
    <row r="11" spans="1:40" ht="15">
      <c r="A11" s="275"/>
      <c r="B11" s="275"/>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row>
    <row r="12" spans="1:40">
      <c r="A12" s="101"/>
      <c r="B12" s="101"/>
      <c r="C12" s="276"/>
      <c r="D12" s="101"/>
      <c r="E12" s="101"/>
      <c r="F12" s="101"/>
      <c r="G12" s="101"/>
      <c r="H12" s="101"/>
      <c r="I12" s="101"/>
      <c r="J12" s="101"/>
      <c r="K12" s="101"/>
      <c r="L12" s="101"/>
      <c r="M12" s="101"/>
      <c r="N12" s="101"/>
      <c r="O12" s="101"/>
      <c r="P12" s="101"/>
      <c r="Q12" s="101"/>
      <c r="R12" s="101"/>
      <c r="S12" s="101"/>
      <c r="T12" s="101"/>
      <c r="U12" s="101"/>
      <c r="V12" s="101"/>
      <c r="W12" s="101"/>
      <c r="X12" s="101"/>
      <c r="Y12" s="101"/>
      <c r="Z12" s="277"/>
      <c r="AA12" s="101"/>
      <c r="AB12" s="101"/>
      <c r="AC12" s="101"/>
      <c r="AD12" s="101"/>
      <c r="AE12" s="101"/>
      <c r="AF12" s="101"/>
      <c r="AG12" s="101"/>
      <c r="AH12" s="101"/>
      <c r="AI12" s="101"/>
      <c r="AJ12" s="101"/>
      <c r="AK12" s="101"/>
      <c r="AL12" s="101"/>
      <c r="AM12" s="101"/>
      <c r="AN12" s="101"/>
    </row>
    <row r="13" spans="1:40">
      <c r="A13" s="101"/>
      <c r="B13" s="101"/>
      <c r="C13" s="101"/>
      <c r="D13" s="278"/>
      <c r="E13" s="279"/>
      <c r="F13" s="279"/>
      <c r="G13" s="279"/>
      <c r="H13" s="279"/>
      <c r="I13" s="279"/>
      <c r="J13" s="279"/>
      <c r="K13" s="279"/>
      <c r="L13" s="279"/>
      <c r="M13" s="279"/>
      <c r="N13" s="279"/>
      <c r="O13" s="279"/>
      <c r="P13" s="279"/>
      <c r="Q13" s="279"/>
      <c r="R13" s="279"/>
      <c r="S13" s="279"/>
      <c r="T13" s="279"/>
      <c r="U13" s="279"/>
      <c r="V13" s="279"/>
      <c r="W13" s="279"/>
      <c r="X13" s="279"/>
      <c r="Y13" s="279"/>
      <c r="Z13" s="278"/>
      <c r="AA13" s="101"/>
      <c r="AB13" s="101"/>
      <c r="AC13" s="101"/>
      <c r="AD13" s="101"/>
      <c r="AE13" s="101"/>
      <c r="AF13" s="101"/>
      <c r="AG13" s="101"/>
      <c r="AH13" s="101"/>
      <c r="AI13" s="101"/>
      <c r="AJ13" s="101"/>
      <c r="AK13" s="101"/>
      <c r="AL13" s="101"/>
      <c r="AM13" s="101"/>
      <c r="AN13" s="101"/>
    </row>
    <row r="14" spans="1:40">
      <c r="A14" s="101"/>
      <c r="B14" s="101"/>
      <c r="C14" s="101"/>
      <c r="D14" s="101"/>
      <c r="E14" s="279"/>
      <c r="F14" s="279"/>
      <c r="G14" s="279"/>
      <c r="H14" s="279"/>
      <c r="I14" s="279"/>
      <c r="J14" s="279"/>
      <c r="K14" s="279"/>
      <c r="L14" s="279"/>
      <c r="M14" s="279"/>
      <c r="N14" s="279"/>
      <c r="O14" s="279"/>
      <c r="P14" s="279"/>
      <c r="Q14" s="279"/>
      <c r="R14" s="279"/>
      <c r="S14" s="279"/>
      <c r="T14" s="279"/>
      <c r="U14" s="279"/>
      <c r="V14" s="279"/>
      <c r="W14" s="279"/>
      <c r="X14" s="279"/>
      <c r="Y14" s="279"/>
      <c r="Z14" s="278"/>
      <c r="AA14" s="101"/>
      <c r="AB14" s="101"/>
      <c r="AC14" s="101"/>
      <c r="AD14" s="101"/>
      <c r="AE14" s="101"/>
      <c r="AF14" s="101"/>
      <c r="AG14" s="101"/>
      <c r="AH14" s="101"/>
      <c r="AI14" s="101"/>
      <c r="AJ14" s="101"/>
      <c r="AK14" s="101"/>
      <c r="AL14" s="101"/>
      <c r="AM14" s="101"/>
      <c r="AN14" s="101"/>
    </row>
    <row r="15" spans="1:40">
      <c r="A15" s="101"/>
      <c r="B15" s="280"/>
      <c r="C15" s="101"/>
      <c r="D15" s="101"/>
      <c r="E15" s="279"/>
      <c r="F15" s="279"/>
      <c r="G15" s="279"/>
      <c r="H15" s="279"/>
      <c r="I15" s="279"/>
      <c r="J15" s="279"/>
      <c r="K15" s="279"/>
      <c r="L15" s="279"/>
      <c r="M15" s="279"/>
      <c r="N15" s="279"/>
      <c r="O15" s="279"/>
      <c r="P15" s="279"/>
      <c r="Q15" s="279"/>
      <c r="R15" s="279"/>
      <c r="S15" s="279"/>
      <c r="T15" s="279"/>
      <c r="U15" s="279"/>
      <c r="V15" s="279"/>
      <c r="W15" s="279"/>
      <c r="X15" s="279"/>
      <c r="Y15" s="279"/>
      <c r="AA15" s="101"/>
      <c r="AB15" s="101"/>
      <c r="AC15" s="101"/>
      <c r="AD15" s="101"/>
      <c r="AE15" s="101"/>
      <c r="AF15" s="101"/>
      <c r="AG15" s="101"/>
      <c r="AH15" s="101"/>
      <c r="AI15" s="101"/>
      <c r="AJ15" s="101"/>
      <c r="AK15" s="101"/>
      <c r="AL15" s="101"/>
      <c r="AM15" s="101"/>
      <c r="AN15" s="101"/>
    </row>
    <row r="16" spans="1:40">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row>
    <row r="17" spans="1:40">
      <c r="A17" s="101"/>
      <c r="B17" s="101"/>
      <c r="C17" s="101"/>
      <c r="D17" s="101"/>
      <c r="E17" s="281"/>
      <c r="F17" s="281"/>
      <c r="G17" s="281"/>
      <c r="H17" s="281"/>
      <c r="I17" s="281"/>
      <c r="J17" s="281"/>
      <c r="K17" s="281"/>
      <c r="L17" s="281"/>
      <c r="M17" s="281"/>
      <c r="N17" s="281"/>
      <c r="O17" s="281"/>
      <c r="P17" s="281"/>
      <c r="Q17" s="281"/>
      <c r="R17" s="281"/>
      <c r="S17" s="281"/>
      <c r="T17" s="281"/>
      <c r="U17" s="281"/>
      <c r="V17" s="281"/>
      <c r="W17" s="281"/>
      <c r="X17" s="281"/>
      <c r="Y17" s="281"/>
      <c r="Z17" s="101"/>
      <c r="AA17" s="101"/>
      <c r="AB17" s="101"/>
      <c r="AC17" s="101"/>
      <c r="AD17" s="101"/>
      <c r="AE17" s="101"/>
      <c r="AF17" s="101"/>
      <c r="AG17" s="101"/>
      <c r="AH17" s="101"/>
      <c r="AI17" s="101"/>
      <c r="AJ17" s="101"/>
      <c r="AK17" s="101"/>
      <c r="AL17" s="101"/>
      <c r="AM17" s="101"/>
      <c r="AN17" s="101"/>
    </row>
    <row r="18" spans="1:40">
      <c r="A18" s="101"/>
      <c r="B18" s="101"/>
      <c r="C18" s="101"/>
      <c r="D18" s="101"/>
      <c r="E18" s="279"/>
      <c r="F18" s="279"/>
      <c r="G18" s="279"/>
      <c r="H18" s="279"/>
      <c r="I18" s="279"/>
      <c r="J18" s="279"/>
      <c r="K18" s="279"/>
      <c r="L18" s="279"/>
      <c r="M18" s="279"/>
      <c r="N18" s="279"/>
      <c r="O18" s="279"/>
      <c r="P18" s="279"/>
      <c r="Q18" s="279"/>
      <c r="R18" s="279"/>
      <c r="S18" s="279"/>
      <c r="T18" s="279"/>
      <c r="U18" s="279"/>
      <c r="V18" s="279"/>
      <c r="W18" s="279"/>
      <c r="X18" s="279"/>
      <c r="Y18" s="279"/>
      <c r="Z18" s="279"/>
      <c r="AA18" s="101"/>
      <c r="AB18" s="101"/>
      <c r="AC18" s="101"/>
      <c r="AD18" s="101"/>
      <c r="AE18" s="101"/>
      <c r="AF18" s="101"/>
      <c r="AG18" s="101"/>
      <c r="AH18" s="101"/>
      <c r="AI18" s="101"/>
      <c r="AJ18" s="101"/>
      <c r="AK18" s="101"/>
      <c r="AL18" s="101"/>
      <c r="AM18" s="101"/>
      <c r="AN18" s="101"/>
    </row>
    <row r="19" spans="1:40">
      <c r="A19" s="101"/>
      <c r="B19" s="101"/>
      <c r="C19" s="101"/>
      <c r="D19" s="101"/>
      <c r="E19" s="278"/>
      <c r="F19" s="278"/>
      <c r="G19" s="278"/>
      <c r="H19" s="278"/>
      <c r="I19" s="278"/>
      <c r="J19" s="278"/>
      <c r="K19" s="278"/>
      <c r="L19" s="278"/>
      <c r="M19" s="278"/>
      <c r="N19" s="278"/>
      <c r="O19" s="278"/>
      <c r="P19" s="278"/>
      <c r="Q19" s="278"/>
      <c r="R19" s="278"/>
      <c r="S19" s="278"/>
      <c r="T19" s="278"/>
      <c r="U19" s="278"/>
      <c r="V19" s="278"/>
      <c r="W19" s="278"/>
      <c r="X19" s="278"/>
      <c r="Y19" s="278"/>
      <c r="Z19" s="101"/>
      <c r="AA19" s="101"/>
      <c r="AB19" s="101"/>
      <c r="AC19" s="101"/>
      <c r="AD19" s="101"/>
      <c r="AE19" s="101"/>
      <c r="AF19" s="101"/>
      <c r="AG19" s="101"/>
      <c r="AH19" s="101"/>
      <c r="AI19" s="101"/>
      <c r="AJ19" s="101"/>
      <c r="AK19" s="101"/>
      <c r="AL19" s="101"/>
      <c r="AM19" s="101"/>
      <c r="AN19" s="101"/>
    </row>
    <row r="20" spans="1:40" ht="15">
      <c r="A20" s="275"/>
      <c r="B20" s="275"/>
      <c r="C20" s="101"/>
      <c r="D20" s="101"/>
      <c r="E20" s="278"/>
      <c r="F20" s="278"/>
      <c r="G20" s="278"/>
      <c r="H20" s="278"/>
      <c r="I20" s="278"/>
      <c r="J20" s="278"/>
      <c r="K20" s="278"/>
      <c r="L20" s="278"/>
      <c r="M20" s="278"/>
      <c r="N20" s="278"/>
      <c r="O20" s="278"/>
      <c r="P20" s="278"/>
      <c r="Q20" s="278"/>
      <c r="R20" s="278"/>
      <c r="S20" s="278"/>
      <c r="T20" s="278"/>
      <c r="U20" s="278"/>
      <c r="V20" s="278"/>
      <c r="W20" s="278"/>
      <c r="X20" s="278"/>
      <c r="Y20" s="101"/>
      <c r="Z20" s="101"/>
      <c r="AA20" s="101"/>
      <c r="AB20" s="101"/>
      <c r="AC20" s="101"/>
      <c r="AD20" s="101"/>
      <c r="AE20" s="101"/>
      <c r="AF20" s="101"/>
      <c r="AG20" s="101"/>
      <c r="AH20" s="101"/>
      <c r="AI20" s="101"/>
      <c r="AJ20" s="101"/>
      <c r="AK20" s="101"/>
      <c r="AL20" s="101"/>
      <c r="AM20" s="101"/>
      <c r="AN20" s="101"/>
    </row>
    <row r="21" spans="1:40">
      <c r="A21" s="101"/>
      <c r="B21" s="101"/>
      <c r="C21" s="101"/>
      <c r="D21" s="101"/>
      <c r="E21" s="282"/>
      <c r="F21" s="282"/>
      <c r="G21" s="282"/>
      <c r="H21" s="282"/>
      <c r="I21" s="282"/>
      <c r="J21" s="282"/>
      <c r="K21" s="282"/>
      <c r="L21" s="282"/>
      <c r="M21" s="282"/>
      <c r="N21" s="282"/>
      <c r="O21" s="282"/>
      <c r="P21" s="282"/>
      <c r="Q21" s="282"/>
      <c r="R21" s="282"/>
      <c r="S21" s="282"/>
      <c r="T21" s="282"/>
      <c r="U21" s="282"/>
      <c r="V21" s="282"/>
      <c r="W21" s="282"/>
      <c r="X21" s="282"/>
      <c r="Y21" s="277"/>
      <c r="AA21" s="101"/>
      <c r="AB21" s="101"/>
      <c r="AC21" s="101"/>
      <c r="AD21" s="101"/>
      <c r="AE21" s="101"/>
      <c r="AF21" s="101"/>
      <c r="AG21" s="101"/>
      <c r="AH21" s="101"/>
      <c r="AI21" s="101"/>
      <c r="AJ21" s="101"/>
      <c r="AK21" s="101"/>
      <c r="AL21" s="101"/>
      <c r="AM21" s="101"/>
      <c r="AN21" s="101"/>
    </row>
    <row r="22" spans="1:40">
      <c r="A22" s="283"/>
      <c r="B22" s="284"/>
      <c r="C22" s="285"/>
      <c r="D22" s="101"/>
      <c r="E22" s="278"/>
      <c r="F22" s="278"/>
      <c r="G22" s="278"/>
      <c r="H22" s="278"/>
      <c r="I22" s="278"/>
      <c r="J22" s="278"/>
      <c r="K22" s="278"/>
      <c r="L22" s="278"/>
      <c r="M22" s="278"/>
      <c r="N22" s="278"/>
      <c r="O22" s="278"/>
      <c r="P22" s="278"/>
      <c r="Q22" s="278"/>
      <c r="R22" s="278"/>
      <c r="S22" s="278"/>
      <c r="T22" s="278"/>
      <c r="U22" s="278"/>
      <c r="V22" s="278"/>
      <c r="W22" s="278"/>
      <c r="X22" s="278"/>
      <c r="Y22" s="279"/>
      <c r="AA22" s="101"/>
      <c r="AB22" s="101"/>
      <c r="AC22" s="101"/>
      <c r="AD22" s="101"/>
      <c r="AE22" s="101"/>
      <c r="AF22" s="101"/>
      <c r="AG22" s="101"/>
      <c r="AH22" s="101"/>
      <c r="AI22" s="101"/>
      <c r="AJ22" s="101"/>
      <c r="AK22" s="101"/>
      <c r="AL22" s="101"/>
      <c r="AM22" s="101"/>
      <c r="AN22" s="101"/>
    </row>
    <row r="23" spans="1:40">
      <c r="A23" s="283"/>
      <c r="B23" s="284"/>
      <c r="C23" s="285"/>
      <c r="D23" s="101"/>
      <c r="E23" s="278"/>
      <c r="F23" s="278"/>
      <c r="G23" s="278"/>
      <c r="H23" s="278"/>
      <c r="I23" s="278"/>
      <c r="J23" s="278"/>
      <c r="K23" s="278"/>
      <c r="L23" s="278"/>
      <c r="M23" s="278"/>
      <c r="N23" s="278"/>
      <c r="O23" s="278"/>
      <c r="P23" s="278"/>
      <c r="Q23" s="278"/>
      <c r="R23" s="278"/>
      <c r="S23" s="278"/>
      <c r="T23" s="278"/>
      <c r="U23" s="278"/>
      <c r="V23" s="278"/>
      <c r="W23" s="278"/>
      <c r="X23" s="278"/>
      <c r="Y23" s="279"/>
      <c r="AA23" s="101"/>
      <c r="AB23" s="101"/>
      <c r="AC23" s="101"/>
      <c r="AD23" s="101"/>
      <c r="AE23" s="101"/>
      <c r="AF23" s="101"/>
      <c r="AG23" s="101"/>
      <c r="AH23" s="101"/>
      <c r="AI23" s="101"/>
      <c r="AJ23" s="101"/>
      <c r="AK23" s="101"/>
      <c r="AL23" s="101"/>
      <c r="AM23" s="101"/>
      <c r="AN23" s="101"/>
    </row>
    <row r="24" spans="1:40">
      <c r="A24" s="283"/>
      <c r="B24" s="284"/>
      <c r="C24" s="285"/>
      <c r="D24" s="101"/>
      <c r="E24" s="278"/>
      <c r="F24" s="278"/>
      <c r="G24" s="278"/>
      <c r="H24" s="278"/>
      <c r="I24" s="278"/>
      <c r="J24" s="278"/>
      <c r="K24" s="278"/>
      <c r="L24" s="278"/>
      <c r="M24" s="278"/>
      <c r="N24" s="278"/>
      <c r="O24" s="278"/>
      <c r="P24" s="278"/>
      <c r="Q24" s="278"/>
      <c r="R24" s="278"/>
      <c r="S24" s="278"/>
      <c r="T24" s="278"/>
      <c r="U24" s="278"/>
      <c r="V24" s="278"/>
      <c r="W24" s="278"/>
      <c r="X24" s="278"/>
      <c r="Y24" s="279"/>
      <c r="AA24" s="101"/>
      <c r="AB24" s="101"/>
      <c r="AC24" s="101"/>
      <c r="AD24" s="101"/>
      <c r="AE24" s="101"/>
      <c r="AF24" s="101"/>
      <c r="AG24" s="101"/>
      <c r="AH24" s="101"/>
      <c r="AI24" s="101"/>
      <c r="AJ24" s="101"/>
      <c r="AK24" s="101"/>
      <c r="AL24" s="101"/>
      <c r="AM24" s="101"/>
      <c r="AN24" s="101"/>
    </row>
    <row r="25" spans="1:40">
      <c r="A25" s="283"/>
      <c r="B25" s="284"/>
      <c r="C25" s="285"/>
      <c r="D25" s="101"/>
      <c r="E25" s="278"/>
      <c r="F25" s="278"/>
      <c r="G25" s="278"/>
      <c r="H25" s="278"/>
      <c r="I25" s="278"/>
      <c r="J25" s="278"/>
      <c r="K25" s="278"/>
      <c r="L25" s="278"/>
      <c r="M25" s="278"/>
      <c r="N25" s="278"/>
      <c r="O25" s="278"/>
      <c r="P25" s="278"/>
      <c r="Q25" s="278"/>
      <c r="R25" s="278"/>
      <c r="S25" s="278"/>
      <c r="T25" s="278"/>
      <c r="U25" s="278"/>
      <c r="V25" s="278"/>
      <c r="W25" s="278"/>
      <c r="X25" s="278"/>
      <c r="Y25" s="279"/>
      <c r="AA25" s="101"/>
      <c r="AB25" s="101"/>
      <c r="AC25" s="101"/>
      <c r="AD25" s="101"/>
      <c r="AE25" s="101"/>
      <c r="AF25" s="101"/>
      <c r="AG25" s="101"/>
      <c r="AH25" s="101"/>
      <c r="AI25" s="101"/>
      <c r="AJ25" s="101"/>
      <c r="AK25" s="101"/>
      <c r="AL25" s="101"/>
      <c r="AM25" s="101"/>
      <c r="AN25" s="101"/>
    </row>
    <row r="26" spans="1:40">
      <c r="A26" s="283"/>
      <c r="B26" s="284"/>
      <c r="C26" s="285"/>
      <c r="D26" s="101"/>
      <c r="E26" s="278"/>
      <c r="F26" s="278"/>
      <c r="G26" s="278"/>
      <c r="H26" s="278"/>
      <c r="I26" s="278"/>
      <c r="J26" s="278"/>
      <c r="K26" s="278"/>
      <c r="L26" s="278"/>
      <c r="M26" s="278"/>
      <c r="N26" s="278"/>
      <c r="O26" s="278"/>
      <c r="P26" s="278"/>
      <c r="Q26" s="278"/>
      <c r="R26" s="278"/>
      <c r="S26" s="278"/>
      <c r="T26" s="278"/>
      <c r="U26" s="278"/>
      <c r="V26" s="278"/>
      <c r="W26" s="278"/>
      <c r="X26" s="278"/>
      <c r="Y26" s="279"/>
      <c r="AA26" s="101"/>
      <c r="AB26" s="101"/>
      <c r="AC26" s="101"/>
      <c r="AD26" s="101"/>
      <c r="AE26" s="101"/>
      <c r="AF26" s="101"/>
      <c r="AG26" s="101"/>
      <c r="AH26" s="101"/>
      <c r="AI26" s="101"/>
      <c r="AJ26" s="101"/>
      <c r="AK26" s="101"/>
      <c r="AL26" s="101"/>
      <c r="AM26" s="101"/>
      <c r="AN26" s="101"/>
    </row>
    <row r="27" spans="1:40">
      <c r="A27" s="101"/>
      <c r="B27" s="101"/>
      <c r="C27" s="101"/>
      <c r="D27" s="101"/>
      <c r="E27" s="278"/>
      <c r="F27" s="278"/>
      <c r="G27" s="278"/>
      <c r="H27" s="278"/>
      <c r="I27" s="278"/>
      <c r="J27" s="278"/>
      <c r="K27" s="278"/>
      <c r="L27" s="278"/>
      <c r="M27" s="278"/>
      <c r="N27" s="278"/>
      <c r="O27" s="278"/>
      <c r="P27" s="278"/>
      <c r="Q27" s="278"/>
      <c r="R27" s="278"/>
      <c r="S27" s="278"/>
      <c r="T27" s="278"/>
      <c r="U27" s="278"/>
      <c r="V27" s="278"/>
      <c r="W27" s="278"/>
      <c r="X27" s="278"/>
      <c r="Y27" s="101"/>
      <c r="AA27" s="101"/>
      <c r="AB27" s="101"/>
      <c r="AC27" s="101"/>
      <c r="AD27" s="101"/>
      <c r="AE27" s="101"/>
      <c r="AF27" s="101"/>
      <c r="AG27" s="101"/>
      <c r="AH27" s="101"/>
      <c r="AI27" s="101"/>
      <c r="AJ27" s="101"/>
      <c r="AK27" s="101"/>
      <c r="AL27" s="101"/>
      <c r="AM27" s="101"/>
      <c r="AN27" s="101"/>
    </row>
    <row r="28" spans="1:40">
      <c r="A28" s="101"/>
      <c r="B28" s="286"/>
      <c r="C28" s="101"/>
      <c r="D28" s="101"/>
      <c r="E28" s="278"/>
      <c r="F28" s="278"/>
      <c r="G28" s="278"/>
      <c r="H28" s="278"/>
      <c r="I28" s="278"/>
      <c r="J28" s="278"/>
      <c r="K28" s="278"/>
      <c r="L28" s="278"/>
      <c r="M28" s="278"/>
      <c r="N28" s="278"/>
      <c r="O28" s="278"/>
      <c r="P28" s="278"/>
      <c r="Q28" s="278"/>
      <c r="R28" s="278"/>
      <c r="S28" s="278"/>
      <c r="T28" s="278"/>
      <c r="U28" s="278"/>
      <c r="V28" s="278"/>
      <c r="W28" s="278"/>
      <c r="X28" s="278"/>
      <c r="Y28" s="279"/>
      <c r="AA28" s="101"/>
      <c r="AB28" s="101"/>
      <c r="AC28" s="101"/>
      <c r="AD28" s="101"/>
      <c r="AE28" s="101"/>
      <c r="AF28" s="101"/>
      <c r="AG28" s="101"/>
      <c r="AH28" s="101"/>
      <c r="AI28" s="101"/>
      <c r="AJ28" s="101"/>
      <c r="AK28" s="101"/>
      <c r="AL28" s="101"/>
      <c r="AM28" s="101"/>
      <c r="AN28" s="101"/>
    </row>
    <row r="29" spans="1:40">
      <c r="A29" s="101"/>
      <c r="B29" s="101"/>
      <c r="C29" s="101"/>
      <c r="D29" s="101"/>
      <c r="E29" s="278"/>
      <c r="F29" s="278"/>
      <c r="G29" s="278"/>
      <c r="H29" s="278"/>
      <c r="I29" s="278"/>
      <c r="J29" s="278"/>
      <c r="K29" s="278"/>
      <c r="L29" s="278"/>
      <c r="M29" s="278"/>
      <c r="N29" s="278"/>
      <c r="O29" s="278"/>
      <c r="P29" s="278"/>
      <c r="Q29" s="278"/>
      <c r="R29" s="278"/>
      <c r="S29" s="278"/>
      <c r="T29" s="278"/>
      <c r="U29" s="278"/>
      <c r="V29" s="278"/>
      <c r="W29" s="278"/>
      <c r="X29" s="278"/>
      <c r="Y29" s="278"/>
      <c r="Z29" s="101"/>
      <c r="AA29" s="101"/>
      <c r="AB29" s="101"/>
      <c r="AC29" s="101"/>
      <c r="AD29" s="101"/>
      <c r="AE29" s="101"/>
      <c r="AF29" s="101"/>
      <c r="AG29" s="101"/>
      <c r="AH29" s="101"/>
      <c r="AI29" s="101"/>
      <c r="AJ29" s="101"/>
      <c r="AK29" s="101"/>
      <c r="AL29" s="101"/>
      <c r="AM29" s="101"/>
      <c r="AN29" s="101"/>
    </row>
    <row r="30" spans="1:40">
      <c r="A30" s="101"/>
      <c r="B30" s="101"/>
      <c r="C30" s="101"/>
      <c r="D30" s="101"/>
      <c r="E30" s="278"/>
      <c r="F30" s="278"/>
      <c r="G30" s="278"/>
      <c r="H30" s="278"/>
      <c r="I30" s="278"/>
      <c r="J30" s="278"/>
      <c r="K30" s="278"/>
      <c r="L30" s="278"/>
      <c r="M30" s="278"/>
      <c r="N30" s="278"/>
      <c r="O30" s="278"/>
      <c r="P30" s="278"/>
      <c r="Q30" s="278"/>
      <c r="R30" s="278"/>
      <c r="S30" s="278"/>
      <c r="T30" s="278"/>
      <c r="U30" s="278"/>
      <c r="V30" s="278"/>
      <c r="W30" s="278"/>
      <c r="X30" s="278"/>
      <c r="Y30" s="278"/>
      <c r="Z30" s="101"/>
      <c r="AA30" s="101"/>
      <c r="AB30" s="101"/>
      <c r="AC30" s="101"/>
      <c r="AD30" s="101"/>
      <c r="AE30" s="101"/>
      <c r="AF30" s="101"/>
      <c r="AG30" s="101"/>
      <c r="AH30" s="101"/>
      <c r="AI30" s="101"/>
      <c r="AJ30" s="101"/>
      <c r="AK30" s="101"/>
      <c r="AL30" s="101"/>
      <c r="AM30" s="101"/>
      <c r="AN30" s="101"/>
    </row>
    <row r="31" spans="1:40">
      <c r="A31" s="101"/>
      <c r="B31" s="101"/>
      <c r="C31" s="101"/>
      <c r="D31" s="101"/>
      <c r="E31" s="278"/>
      <c r="F31" s="278"/>
      <c r="G31" s="278"/>
      <c r="H31" s="278"/>
      <c r="I31" s="278"/>
      <c r="J31" s="278"/>
      <c r="K31" s="278"/>
      <c r="L31" s="278"/>
      <c r="M31" s="278"/>
      <c r="N31" s="278"/>
      <c r="O31" s="278"/>
      <c r="P31" s="278"/>
      <c r="Q31" s="278"/>
      <c r="R31" s="278"/>
      <c r="S31" s="278"/>
      <c r="T31" s="278"/>
      <c r="U31" s="278"/>
      <c r="V31" s="278"/>
      <c r="W31" s="278"/>
      <c r="X31" s="278"/>
      <c r="Y31" s="278"/>
      <c r="Z31" s="101"/>
      <c r="AA31" s="101"/>
      <c r="AB31" s="101"/>
      <c r="AC31" s="101"/>
      <c r="AD31" s="101"/>
      <c r="AE31" s="101"/>
      <c r="AF31" s="101"/>
      <c r="AG31" s="101"/>
      <c r="AH31" s="101"/>
      <c r="AI31" s="101"/>
      <c r="AJ31" s="101"/>
      <c r="AK31" s="101"/>
      <c r="AL31" s="101"/>
      <c r="AM31" s="101"/>
      <c r="AN31" s="101"/>
    </row>
    <row r="32" spans="1:40" ht="15">
      <c r="A32" s="275"/>
      <c r="B32" s="275"/>
      <c r="C32" s="275"/>
      <c r="D32" s="101"/>
      <c r="E32" s="101"/>
      <c r="F32" s="101"/>
      <c r="G32" s="101"/>
      <c r="H32" s="101"/>
      <c r="I32" s="101"/>
      <c r="J32" s="101"/>
      <c r="K32" s="101"/>
      <c r="L32" s="101"/>
      <c r="M32" s="101"/>
      <c r="N32" s="101"/>
      <c r="O32" s="101"/>
      <c r="P32" s="101"/>
      <c r="Q32" s="101"/>
      <c r="R32" s="101"/>
      <c r="S32" s="101"/>
      <c r="T32" s="101"/>
      <c r="U32" s="101"/>
      <c r="V32" s="101"/>
      <c r="W32" s="101"/>
      <c r="X32" s="101"/>
      <c r="Y32" s="101"/>
      <c r="Z32" s="278"/>
      <c r="AA32" s="101"/>
      <c r="AB32" s="101"/>
      <c r="AC32" s="101"/>
      <c r="AD32" s="101"/>
      <c r="AE32" s="101"/>
      <c r="AF32" s="101"/>
      <c r="AG32" s="101"/>
      <c r="AH32" s="101"/>
      <c r="AI32" s="101"/>
      <c r="AJ32" s="101"/>
      <c r="AK32" s="101"/>
      <c r="AL32" s="101"/>
      <c r="AM32" s="101"/>
      <c r="AN32" s="101"/>
    </row>
    <row r="33" spans="1:40" ht="15">
      <c r="A33" s="101"/>
      <c r="B33" s="101"/>
      <c r="C33" s="275"/>
      <c r="D33" s="275"/>
      <c r="E33" s="287"/>
      <c r="F33" s="287"/>
      <c r="G33" s="287"/>
      <c r="H33" s="287"/>
      <c r="I33" s="287"/>
      <c r="J33" s="287"/>
      <c r="K33" s="287"/>
      <c r="L33" s="287"/>
      <c r="M33" s="287"/>
      <c r="N33" s="287"/>
      <c r="O33" s="287"/>
      <c r="P33" s="287"/>
      <c r="Q33" s="287"/>
      <c r="R33" s="287"/>
      <c r="S33" s="287"/>
      <c r="T33" s="287"/>
      <c r="U33" s="287"/>
      <c r="V33" s="287"/>
      <c r="W33" s="287"/>
      <c r="X33" s="287"/>
      <c r="Y33" s="101"/>
      <c r="Z33" s="101"/>
      <c r="AA33" s="101"/>
      <c r="AB33" s="101"/>
      <c r="AC33" s="101"/>
      <c r="AD33" s="101"/>
      <c r="AE33" s="101"/>
      <c r="AF33" s="101"/>
      <c r="AG33" s="101"/>
      <c r="AH33" s="101"/>
      <c r="AI33" s="101"/>
      <c r="AJ33" s="101"/>
      <c r="AK33" s="101"/>
      <c r="AL33" s="101"/>
      <c r="AM33" s="101"/>
      <c r="AN33" s="101"/>
    </row>
    <row r="34" spans="1:40">
      <c r="A34" s="288"/>
      <c r="B34" s="284"/>
      <c r="C34" s="285"/>
      <c r="D34" s="101"/>
      <c r="E34" s="278"/>
      <c r="F34" s="278"/>
      <c r="G34" s="278"/>
      <c r="H34" s="278"/>
      <c r="I34" s="278"/>
      <c r="J34" s="278"/>
      <c r="K34" s="278"/>
      <c r="L34" s="278"/>
      <c r="M34" s="278"/>
      <c r="N34" s="278"/>
      <c r="O34" s="278"/>
      <c r="P34" s="278"/>
      <c r="Q34" s="278"/>
      <c r="R34" s="278"/>
      <c r="S34" s="278"/>
      <c r="T34" s="278"/>
      <c r="U34" s="278"/>
      <c r="V34" s="278"/>
      <c r="W34" s="278"/>
      <c r="X34" s="278"/>
      <c r="Y34" s="279"/>
      <c r="AA34" s="101"/>
      <c r="AB34" s="101"/>
      <c r="AC34" s="101"/>
      <c r="AD34" s="101"/>
      <c r="AE34" s="101"/>
      <c r="AF34" s="101"/>
      <c r="AG34" s="101"/>
      <c r="AH34" s="101"/>
      <c r="AI34" s="101"/>
      <c r="AJ34" s="101"/>
      <c r="AK34" s="101"/>
      <c r="AL34" s="101"/>
      <c r="AM34" s="101"/>
      <c r="AN34" s="101"/>
    </row>
    <row r="35" spans="1:40">
      <c r="A35" s="288"/>
      <c r="B35" s="284"/>
      <c r="C35" s="285"/>
      <c r="D35" s="101"/>
      <c r="E35" s="278"/>
      <c r="F35" s="278"/>
      <c r="G35" s="278"/>
      <c r="H35" s="278"/>
      <c r="I35" s="278"/>
      <c r="J35" s="278"/>
      <c r="K35" s="278"/>
      <c r="L35" s="278"/>
      <c r="M35" s="278"/>
      <c r="N35" s="278"/>
      <c r="O35" s="278"/>
      <c r="P35" s="278"/>
      <c r="Q35" s="278"/>
      <c r="R35" s="278"/>
      <c r="S35" s="278"/>
      <c r="T35" s="278"/>
      <c r="U35" s="278"/>
      <c r="V35" s="278"/>
      <c r="W35" s="278"/>
      <c r="X35" s="278"/>
      <c r="Y35" s="279"/>
      <c r="AA35" s="101"/>
      <c r="AB35" s="101"/>
      <c r="AC35" s="101"/>
      <c r="AD35" s="101"/>
      <c r="AE35" s="101"/>
      <c r="AF35" s="101"/>
      <c r="AG35" s="101"/>
      <c r="AH35" s="101"/>
      <c r="AI35" s="101"/>
      <c r="AJ35" s="101"/>
      <c r="AK35" s="101"/>
      <c r="AL35" s="101"/>
      <c r="AM35" s="101"/>
      <c r="AN35" s="101"/>
    </row>
    <row r="36" spans="1:40">
      <c r="A36" s="288"/>
      <c r="B36" s="284"/>
      <c r="C36" s="285"/>
      <c r="D36" s="101"/>
      <c r="E36" s="278"/>
      <c r="F36" s="278"/>
      <c r="G36" s="278"/>
      <c r="H36" s="278"/>
      <c r="I36" s="278"/>
      <c r="J36" s="278"/>
      <c r="K36" s="278"/>
      <c r="L36" s="278"/>
      <c r="M36" s="278"/>
      <c r="N36" s="278"/>
      <c r="O36" s="278"/>
      <c r="P36" s="278"/>
      <c r="Q36" s="278"/>
      <c r="R36" s="278"/>
      <c r="S36" s="278"/>
      <c r="T36" s="278"/>
      <c r="U36" s="278"/>
      <c r="V36" s="278"/>
      <c r="W36" s="278"/>
      <c r="X36" s="278"/>
      <c r="Y36" s="279"/>
      <c r="AA36" s="101"/>
      <c r="AB36" s="101"/>
      <c r="AC36" s="101"/>
      <c r="AD36" s="101"/>
      <c r="AE36" s="101"/>
      <c r="AF36" s="101"/>
      <c r="AG36" s="101"/>
      <c r="AH36" s="101"/>
      <c r="AI36" s="101"/>
      <c r="AJ36" s="101"/>
      <c r="AK36" s="101"/>
      <c r="AL36" s="101"/>
      <c r="AM36" s="101"/>
      <c r="AN36" s="101"/>
    </row>
    <row r="37" spans="1:40">
      <c r="A37" s="288"/>
      <c r="B37" s="284"/>
      <c r="C37" s="285"/>
      <c r="D37" s="101"/>
      <c r="E37" s="278"/>
      <c r="F37" s="278"/>
      <c r="G37" s="278"/>
      <c r="H37" s="278"/>
      <c r="I37" s="278"/>
      <c r="J37" s="278"/>
      <c r="K37" s="278"/>
      <c r="L37" s="278"/>
      <c r="M37" s="278"/>
      <c r="N37" s="278"/>
      <c r="O37" s="278"/>
      <c r="P37" s="278"/>
      <c r="Q37" s="278"/>
      <c r="R37" s="278"/>
      <c r="S37" s="278"/>
      <c r="T37" s="278"/>
      <c r="U37" s="278"/>
      <c r="V37" s="278"/>
      <c r="W37" s="278"/>
      <c r="X37" s="278"/>
      <c r="Y37" s="279"/>
      <c r="AA37" s="101"/>
      <c r="AB37" s="101"/>
      <c r="AC37" s="101"/>
      <c r="AD37" s="101"/>
      <c r="AE37" s="101"/>
      <c r="AF37" s="101"/>
      <c r="AG37" s="101"/>
      <c r="AH37" s="101"/>
      <c r="AI37" s="101"/>
      <c r="AJ37" s="101"/>
      <c r="AK37" s="101"/>
      <c r="AL37" s="101"/>
      <c r="AM37" s="101"/>
      <c r="AN37" s="101"/>
    </row>
    <row r="38" spans="1:40">
      <c r="A38" s="288"/>
      <c r="B38" s="284"/>
      <c r="C38" s="285"/>
      <c r="D38" s="101"/>
      <c r="E38" s="278"/>
      <c r="F38" s="278"/>
      <c r="G38" s="278"/>
      <c r="H38" s="278"/>
      <c r="I38" s="278"/>
      <c r="J38" s="278"/>
      <c r="K38" s="278"/>
      <c r="L38" s="278"/>
      <c r="M38" s="278"/>
      <c r="N38" s="278"/>
      <c r="O38" s="278"/>
      <c r="P38" s="278"/>
      <c r="Q38" s="278"/>
      <c r="R38" s="278"/>
      <c r="S38" s="278"/>
      <c r="T38" s="278"/>
      <c r="U38" s="278"/>
      <c r="V38" s="278"/>
      <c r="W38" s="278"/>
      <c r="X38" s="278"/>
      <c r="Y38" s="279"/>
      <c r="AA38" s="101"/>
      <c r="AB38" s="101"/>
      <c r="AC38" s="101"/>
      <c r="AD38" s="101"/>
      <c r="AE38" s="101"/>
      <c r="AF38" s="101"/>
      <c r="AG38" s="101"/>
      <c r="AH38" s="101"/>
      <c r="AI38" s="101"/>
      <c r="AJ38" s="101"/>
      <c r="AK38" s="101"/>
      <c r="AL38" s="101"/>
      <c r="AM38" s="101"/>
      <c r="AN38" s="101"/>
    </row>
    <row r="39" spans="1:40">
      <c r="A39" s="101"/>
      <c r="B39" s="101"/>
      <c r="C39" s="101"/>
      <c r="D39" s="101"/>
      <c r="E39" s="278"/>
      <c r="F39" s="278"/>
      <c r="G39" s="278"/>
      <c r="H39" s="278"/>
      <c r="I39" s="278"/>
      <c r="J39" s="278"/>
      <c r="K39" s="278"/>
      <c r="L39" s="278"/>
      <c r="M39" s="278"/>
      <c r="N39" s="278"/>
      <c r="O39" s="278"/>
      <c r="P39" s="278"/>
      <c r="Q39" s="278"/>
      <c r="R39" s="278"/>
      <c r="S39" s="278"/>
      <c r="T39" s="278"/>
      <c r="U39" s="278"/>
      <c r="V39" s="278"/>
      <c r="W39" s="278"/>
      <c r="X39" s="278"/>
      <c r="Y39" s="278"/>
      <c r="AA39" s="101"/>
      <c r="AB39" s="101"/>
      <c r="AC39" s="101"/>
      <c r="AD39" s="101"/>
      <c r="AE39" s="101"/>
      <c r="AF39" s="101"/>
      <c r="AG39" s="101"/>
      <c r="AH39" s="101"/>
      <c r="AI39" s="101"/>
      <c r="AJ39" s="101"/>
      <c r="AK39" s="101"/>
      <c r="AL39" s="101"/>
      <c r="AM39" s="101"/>
      <c r="AN39" s="101"/>
    </row>
    <row r="40" spans="1:40">
      <c r="A40" s="101"/>
      <c r="B40" s="101"/>
      <c r="C40" s="285"/>
      <c r="D40" s="101"/>
      <c r="E40" s="278"/>
      <c r="F40" s="278"/>
      <c r="G40" s="278"/>
      <c r="H40" s="278"/>
      <c r="I40" s="278"/>
      <c r="J40" s="278"/>
      <c r="K40" s="278"/>
      <c r="L40" s="278"/>
      <c r="M40" s="278"/>
      <c r="N40" s="278"/>
      <c r="O40" s="278"/>
      <c r="P40" s="278"/>
      <c r="Q40" s="278"/>
      <c r="R40" s="278"/>
      <c r="S40" s="278"/>
      <c r="T40" s="278"/>
      <c r="U40" s="278"/>
      <c r="V40" s="278"/>
      <c r="W40" s="278"/>
      <c r="X40" s="278"/>
      <c r="Y40" s="279"/>
      <c r="AA40" s="101"/>
      <c r="AB40" s="101"/>
      <c r="AC40" s="101"/>
      <c r="AD40" s="101"/>
      <c r="AE40" s="101"/>
      <c r="AF40" s="101"/>
      <c r="AG40" s="101"/>
      <c r="AH40" s="101"/>
      <c r="AI40" s="101"/>
      <c r="AJ40" s="101"/>
      <c r="AK40" s="101"/>
      <c r="AL40" s="101"/>
      <c r="AM40" s="101"/>
      <c r="AN40" s="101"/>
    </row>
    <row r="41" spans="1:40">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row>
    <row r="42" spans="1:40" ht="15">
      <c r="A42" s="275"/>
      <c r="B42" s="101"/>
      <c r="C42" s="101"/>
      <c r="D42" s="275"/>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row>
    <row r="43" spans="1:40" ht="1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101"/>
      <c r="AA43" s="101"/>
      <c r="AB43" s="101"/>
      <c r="AC43" s="101"/>
      <c r="AD43" s="101"/>
      <c r="AE43" s="101"/>
      <c r="AF43" s="101"/>
      <c r="AG43" s="101"/>
      <c r="AH43" s="101"/>
      <c r="AI43" s="101"/>
      <c r="AJ43" s="101"/>
      <c r="AK43" s="101"/>
      <c r="AL43" s="101"/>
      <c r="AM43" s="101"/>
      <c r="AN43" s="101"/>
    </row>
    <row r="44" spans="1:40" ht="15">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101"/>
      <c r="AA44" s="101"/>
      <c r="AB44" s="101"/>
      <c r="AC44" s="101"/>
      <c r="AD44" s="101"/>
      <c r="AE44" s="101"/>
      <c r="AF44" s="101"/>
      <c r="AG44" s="101"/>
      <c r="AH44" s="101"/>
      <c r="AI44" s="101"/>
      <c r="AJ44" s="101"/>
      <c r="AK44" s="101"/>
      <c r="AL44" s="101"/>
      <c r="AM44" s="101"/>
      <c r="AN44" s="101"/>
    </row>
    <row r="45" spans="1:40">
      <c r="A45" s="289"/>
      <c r="B45" s="290"/>
      <c r="C45" s="101"/>
      <c r="D45" s="101"/>
      <c r="E45" s="291"/>
      <c r="F45" s="291"/>
      <c r="G45" s="291"/>
      <c r="H45" s="291"/>
      <c r="I45" s="291"/>
      <c r="J45" s="291"/>
      <c r="K45" s="291"/>
      <c r="L45" s="291"/>
      <c r="M45" s="291"/>
      <c r="N45" s="291"/>
      <c r="O45" s="291"/>
      <c r="P45" s="291"/>
      <c r="Q45" s="291"/>
      <c r="R45" s="291"/>
      <c r="S45" s="291"/>
      <c r="T45" s="291"/>
      <c r="U45" s="291"/>
      <c r="V45" s="291"/>
      <c r="W45" s="291"/>
      <c r="X45" s="291"/>
      <c r="Y45" s="291"/>
      <c r="Z45" s="292"/>
      <c r="AA45" s="101"/>
      <c r="AB45" s="279"/>
      <c r="AC45" s="101"/>
      <c r="AD45" s="101"/>
      <c r="AE45" s="101"/>
      <c r="AF45" s="101"/>
      <c r="AG45" s="101"/>
      <c r="AH45" s="101"/>
      <c r="AI45" s="101"/>
      <c r="AJ45" s="101"/>
      <c r="AK45" s="101"/>
      <c r="AL45" s="101"/>
      <c r="AM45" s="101"/>
      <c r="AN45" s="101"/>
    </row>
    <row r="46" spans="1:40">
      <c r="A46" s="289"/>
      <c r="B46" s="290"/>
      <c r="C46" s="101"/>
      <c r="D46" s="101"/>
      <c r="E46" s="291"/>
      <c r="F46" s="291"/>
      <c r="G46" s="291"/>
      <c r="H46" s="291"/>
      <c r="I46" s="291"/>
      <c r="J46" s="291"/>
      <c r="K46" s="291"/>
      <c r="L46" s="291"/>
      <c r="M46" s="291"/>
      <c r="N46" s="291"/>
      <c r="O46" s="291"/>
      <c r="P46" s="291"/>
      <c r="Q46" s="291"/>
      <c r="R46" s="291"/>
      <c r="S46" s="291"/>
      <c r="T46" s="291"/>
      <c r="U46" s="291"/>
      <c r="V46" s="291"/>
      <c r="W46" s="291"/>
      <c r="X46" s="291"/>
      <c r="Y46" s="291"/>
      <c r="Z46" s="292"/>
      <c r="AA46" s="101"/>
      <c r="AB46" s="279"/>
      <c r="AC46" s="101"/>
      <c r="AD46" s="101"/>
      <c r="AE46" s="101"/>
      <c r="AF46" s="101"/>
      <c r="AG46" s="101"/>
      <c r="AH46" s="101"/>
      <c r="AI46" s="101"/>
      <c r="AJ46" s="101"/>
      <c r="AK46" s="101"/>
      <c r="AL46" s="101"/>
      <c r="AM46" s="101"/>
      <c r="AN46" s="101"/>
    </row>
    <row r="47" spans="1:40">
      <c r="A47" s="289"/>
      <c r="B47" s="290"/>
      <c r="C47" s="101"/>
      <c r="D47" s="101"/>
      <c r="E47" s="291"/>
      <c r="F47" s="291"/>
      <c r="G47" s="291"/>
      <c r="H47" s="291"/>
      <c r="I47" s="291"/>
      <c r="J47" s="291"/>
      <c r="K47" s="291"/>
      <c r="L47" s="291"/>
      <c r="M47" s="291"/>
      <c r="N47" s="291"/>
      <c r="O47" s="291"/>
      <c r="P47" s="291"/>
      <c r="Q47" s="291"/>
      <c r="R47" s="291"/>
      <c r="S47" s="291"/>
      <c r="T47" s="291"/>
      <c r="U47" s="291"/>
      <c r="V47" s="291"/>
      <c r="W47" s="291"/>
      <c r="X47" s="291"/>
      <c r="Y47" s="291"/>
      <c r="Z47" s="292"/>
      <c r="AA47" s="101"/>
      <c r="AB47" s="279"/>
      <c r="AC47" s="101"/>
      <c r="AD47" s="101"/>
      <c r="AE47" s="101"/>
      <c r="AF47" s="101"/>
      <c r="AG47" s="101"/>
      <c r="AH47" s="101"/>
      <c r="AI47" s="101"/>
      <c r="AJ47" s="101"/>
      <c r="AK47" s="101"/>
      <c r="AL47" s="101"/>
      <c r="AM47" s="101"/>
      <c r="AN47" s="101"/>
    </row>
    <row r="48" spans="1:40">
      <c r="A48" s="289"/>
      <c r="B48" s="290"/>
      <c r="C48" s="101"/>
      <c r="D48" s="101"/>
      <c r="E48" s="291"/>
      <c r="F48" s="291"/>
      <c r="G48" s="291"/>
      <c r="H48" s="291"/>
      <c r="I48" s="291"/>
      <c r="J48" s="291"/>
      <c r="K48" s="291"/>
      <c r="L48" s="291"/>
      <c r="M48" s="291"/>
      <c r="N48" s="291"/>
      <c r="O48" s="291"/>
      <c r="P48" s="291"/>
      <c r="Q48" s="291"/>
      <c r="R48" s="291"/>
      <c r="S48" s="291"/>
      <c r="T48" s="291"/>
      <c r="U48" s="291"/>
      <c r="V48" s="291"/>
      <c r="W48" s="291"/>
      <c r="X48" s="291"/>
      <c r="Y48" s="291"/>
      <c r="Z48" s="292"/>
      <c r="AA48" s="101"/>
      <c r="AB48" s="279"/>
      <c r="AC48" s="101"/>
      <c r="AD48" s="101"/>
      <c r="AE48" s="101"/>
      <c r="AF48" s="101"/>
      <c r="AG48" s="101"/>
      <c r="AH48" s="101"/>
      <c r="AI48" s="101"/>
      <c r="AJ48" s="101"/>
      <c r="AK48" s="101"/>
      <c r="AL48" s="101"/>
      <c r="AM48" s="101"/>
      <c r="AN48" s="101"/>
    </row>
    <row r="49" spans="1:40">
      <c r="A49" s="289"/>
      <c r="B49" s="290"/>
      <c r="C49" s="101"/>
      <c r="D49" s="101"/>
      <c r="E49" s="291"/>
      <c r="F49" s="291"/>
      <c r="G49" s="291"/>
      <c r="H49" s="291"/>
      <c r="I49" s="291"/>
      <c r="J49" s="291"/>
      <c r="K49" s="291"/>
      <c r="L49" s="291"/>
      <c r="M49" s="291"/>
      <c r="N49" s="291"/>
      <c r="O49" s="291"/>
      <c r="P49" s="291"/>
      <c r="Q49" s="291"/>
      <c r="R49" s="291"/>
      <c r="S49" s="291"/>
      <c r="T49" s="291"/>
      <c r="U49" s="291"/>
      <c r="V49" s="291"/>
      <c r="W49" s="291"/>
      <c r="X49" s="291"/>
      <c r="Y49" s="291"/>
      <c r="Z49" s="292"/>
      <c r="AA49" s="101"/>
      <c r="AB49" s="279"/>
      <c r="AC49" s="101"/>
      <c r="AD49" s="101"/>
      <c r="AE49" s="101"/>
      <c r="AF49" s="101"/>
      <c r="AG49" s="101"/>
      <c r="AH49" s="101"/>
      <c r="AI49" s="101"/>
      <c r="AJ49" s="101"/>
      <c r="AK49" s="101"/>
      <c r="AL49" s="101"/>
      <c r="AM49" s="101"/>
      <c r="AN49" s="101"/>
    </row>
    <row r="50" spans="1:40">
      <c r="A50" s="101"/>
      <c r="B50" s="101"/>
      <c r="C50" s="101"/>
      <c r="D50" s="101"/>
      <c r="E50" s="291"/>
      <c r="F50" s="291"/>
      <c r="G50" s="291"/>
      <c r="H50" s="291"/>
      <c r="I50" s="291"/>
      <c r="J50" s="291"/>
      <c r="K50" s="291"/>
      <c r="L50" s="291"/>
      <c r="M50" s="291"/>
      <c r="N50" s="291"/>
      <c r="O50" s="291"/>
      <c r="P50" s="291"/>
      <c r="Q50" s="291"/>
      <c r="R50" s="291"/>
      <c r="S50" s="291"/>
      <c r="T50" s="291"/>
      <c r="U50" s="291"/>
      <c r="V50" s="291"/>
      <c r="W50" s="291"/>
      <c r="X50" s="291"/>
      <c r="Y50" s="291"/>
      <c r="Z50" s="101"/>
      <c r="AA50" s="101"/>
      <c r="AB50" s="279"/>
      <c r="AC50" s="101"/>
      <c r="AD50" s="101"/>
      <c r="AE50" s="101"/>
      <c r="AF50" s="101"/>
      <c r="AG50" s="101"/>
      <c r="AH50" s="101"/>
      <c r="AI50" s="101"/>
      <c r="AJ50" s="101"/>
      <c r="AK50" s="101"/>
      <c r="AL50" s="101"/>
      <c r="AM50" s="101"/>
      <c r="AN50" s="101"/>
    </row>
    <row r="51" spans="1:40">
      <c r="A51" s="101"/>
      <c r="B51" s="290"/>
      <c r="C51" s="101"/>
      <c r="D51" s="101"/>
      <c r="E51" s="291"/>
      <c r="F51" s="291"/>
      <c r="G51" s="291"/>
      <c r="H51" s="291"/>
      <c r="I51" s="291"/>
      <c r="J51" s="291"/>
      <c r="K51" s="291"/>
      <c r="L51" s="291"/>
      <c r="M51" s="291"/>
      <c r="N51" s="291"/>
      <c r="O51" s="291"/>
      <c r="P51" s="291"/>
      <c r="Q51" s="291"/>
      <c r="R51" s="291"/>
      <c r="S51" s="291"/>
      <c r="T51" s="291"/>
      <c r="U51" s="291"/>
      <c r="V51" s="291"/>
      <c r="W51" s="291"/>
      <c r="X51" s="291"/>
      <c r="Y51" s="291"/>
      <c r="Z51" s="292"/>
      <c r="AA51" s="101"/>
      <c r="AB51" s="279"/>
      <c r="AC51" s="101"/>
      <c r="AD51" s="101"/>
      <c r="AE51" s="101"/>
      <c r="AF51" s="101"/>
      <c r="AG51" s="101"/>
      <c r="AH51" s="101"/>
      <c r="AI51" s="101"/>
      <c r="AJ51" s="101"/>
      <c r="AK51" s="101"/>
      <c r="AL51" s="101"/>
      <c r="AM51" s="101"/>
      <c r="AN51" s="101"/>
    </row>
    <row r="52" spans="1:40">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row>
    <row r="53" spans="1:40">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row>
    <row r="54" spans="1:40" ht="15">
      <c r="A54" s="275"/>
      <c r="B54" s="275"/>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row>
    <row r="55" spans="1:40" ht="15">
      <c r="A55" s="101"/>
      <c r="B55" s="101"/>
      <c r="C55" s="101"/>
      <c r="D55" s="101"/>
      <c r="E55" s="275"/>
      <c r="F55" s="275"/>
      <c r="G55" s="275"/>
      <c r="H55" s="275"/>
      <c r="I55" s="275"/>
      <c r="J55" s="275"/>
      <c r="K55" s="275"/>
      <c r="L55" s="275"/>
      <c r="M55" s="275"/>
      <c r="N55" s="275"/>
      <c r="O55" s="275"/>
      <c r="P55" s="275"/>
      <c r="Q55" s="275"/>
      <c r="R55" s="275"/>
      <c r="S55" s="275"/>
      <c r="T55" s="275"/>
      <c r="U55" s="275"/>
      <c r="V55" s="275"/>
      <c r="W55" s="275"/>
      <c r="X55" s="275"/>
      <c r="Y55" s="275"/>
      <c r="Z55" s="101"/>
      <c r="AA55" s="101"/>
      <c r="AB55" s="101"/>
      <c r="AC55" s="101"/>
      <c r="AD55" s="101"/>
      <c r="AE55" s="101"/>
      <c r="AF55" s="101"/>
      <c r="AG55" s="101"/>
      <c r="AH55" s="101"/>
      <c r="AI55" s="101"/>
      <c r="AJ55" s="101"/>
      <c r="AK55" s="101"/>
      <c r="AL55" s="101"/>
      <c r="AM55" s="101"/>
      <c r="AN55" s="101"/>
    </row>
    <row r="56" spans="1:40" ht="15">
      <c r="A56" s="101"/>
      <c r="B56" s="293"/>
      <c r="C56" s="293"/>
      <c r="D56" s="293"/>
      <c r="E56" s="275"/>
      <c r="F56" s="275"/>
      <c r="G56" s="275"/>
      <c r="H56" s="275"/>
      <c r="I56" s="275"/>
      <c r="J56" s="275"/>
      <c r="K56" s="275"/>
      <c r="L56" s="275"/>
      <c r="M56" s="275"/>
      <c r="N56" s="275"/>
      <c r="O56" s="275"/>
      <c r="P56" s="275"/>
      <c r="Q56" s="275"/>
      <c r="R56" s="275"/>
      <c r="S56" s="275"/>
      <c r="T56" s="275"/>
      <c r="U56" s="275"/>
      <c r="V56" s="275"/>
      <c r="W56" s="275"/>
      <c r="X56" s="275"/>
      <c r="Y56" s="275"/>
      <c r="Z56" s="101"/>
      <c r="AA56" s="101"/>
      <c r="AB56" s="101"/>
      <c r="AC56" s="101"/>
      <c r="AD56" s="101"/>
      <c r="AE56" s="101"/>
      <c r="AF56" s="101"/>
      <c r="AG56" s="101"/>
      <c r="AH56" s="101"/>
      <c r="AI56" s="101"/>
      <c r="AJ56" s="101"/>
      <c r="AK56" s="101"/>
      <c r="AL56" s="101"/>
      <c r="AM56" s="101"/>
      <c r="AN56" s="101"/>
    </row>
    <row r="57" spans="1:40">
      <c r="A57" s="101"/>
      <c r="B57" s="293"/>
      <c r="C57" s="293"/>
      <c r="D57" s="293"/>
      <c r="E57" s="294"/>
      <c r="F57" s="294"/>
      <c r="G57" s="294"/>
      <c r="H57" s="294"/>
      <c r="I57" s="294"/>
      <c r="J57" s="294"/>
      <c r="K57" s="294"/>
      <c r="L57" s="294"/>
      <c r="M57" s="294"/>
      <c r="N57" s="294"/>
      <c r="O57" s="294"/>
      <c r="P57" s="294"/>
      <c r="Q57" s="294"/>
      <c r="R57" s="294"/>
      <c r="S57" s="294"/>
      <c r="T57" s="294"/>
      <c r="U57" s="294"/>
      <c r="V57" s="294"/>
      <c r="W57" s="294"/>
      <c r="X57" s="294"/>
      <c r="Y57" s="294"/>
      <c r="Z57" s="292"/>
      <c r="AA57" s="101"/>
      <c r="AB57" s="101"/>
      <c r="AC57" s="101"/>
      <c r="AD57" s="101"/>
      <c r="AE57" s="101"/>
      <c r="AF57" s="101"/>
      <c r="AG57" s="101"/>
      <c r="AH57" s="101"/>
      <c r="AI57" s="101"/>
      <c r="AJ57" s="101"/>
      <c r="AK57" s="101"/>
      <c r="AL57" s="101"/>
      <c r="AM57" s="101"/>
      <c r="AN57" s="101"/>
    </row>
    <row r="58" spans="1:40">
      <c r="A58" s="101"/>
      <c r="B58" s="293"/>
      <c r="C58" s="293"/>
      <c r="D58" s="293"/>
      <c r="E58" s="294"/>
      <c r="F58" s="294"/>
      <c r="G58" s="294"/>
      <c r="H58" s="294"/>
      <c r="I58" s="294"/>
      <c r="J58" s="294"/>
      <c r="K58" s="294"/>
      <c r="L58" s="294"/>
      <c r="M58" s="294"/>
      <c r="N58" s="294"/>
      <c r="O58" s="294"/>
      <c r="P58" s="294"/>
      <c r="Q58" s="294"/>
      <c r="R58" s="294"/>
      <c r="S58" s="294"/>
      <c r="T58" s="294"/>
      <c r="U58" s="294"/>
      <c r="V58" s="294"/>
      <c r="W58" s="294"/>
      <c r="X58" s="294"/>
      <c r="Y58" s="294"/>
      <c r="Z58" s="292"/>
      <c r="AA58" s="101"/>
      <c r="AB58" s="101"/>
      <c r="AC58" s="101"/>
      <c r="AD58" s="101"/>
      <c r="AE58" s="101"/>
      <c r="AF58" s="101"/>
      <c r="AG58" s="101"/>
      <c r="AH58" s="101"/>
      <c r="AI58" s="101"/>
      <c r="AJ58" s="101"/>
      <c r="AK58" s="101"/>
      <c r="AL58" s="101"/>
      <c r="AM58" s="101"/>
      <c r="AN58" s="101"/>
    </row>
    <row r="59" spans="1:40">
      <c r="A59" s="101"/>
      <c r="B59" s="293"/>
      <c r="C59" s="293"/>
      <c r="D59" s="293"/>
      <c r="E59" s="294"/>
      <c r="F59" s="294"/>
      <c r="G59" s="294"/>
      <c r="H59" s="294"/>
      <c r="I59" s="294"/>
      <c r="J59" s="294"/>
      <c r="K59" s="294"/>
      <c r="L59" s="294"/>
      <c r="M59" s="294"/>
      <c r="N59" s="294"/>
      <c r="O59" s="294"/>
      <c r="P59" s="294"/>
      <c r="Q59" s="294"/>
      <c r="R59" s="294"/>
      <c r="S59" s="294"/>
      <c r="T59" s="294"/>
      <c r="U59" s="294"/>
      <c r="V59" s="294"/>
      <c r="W59" s="294"/>
      <c r="X59" s="294"/>
      <c r="Y59" s="294"/>
      <c r="Z59" s="292"/>
      <c r="AA59" s="101"/>
      <c r="AB59" s="101"/>
      <c r="AC59" s="101"/>
      <c r="AD59" s="101"/>
      <c r="AE59" s="101"/>
      <c r="AF59" s="101"/>
      <c r="AG59" s="101"/>
      <c r="AH59" s="101"/>
      <c r="AI59" s="101"/>
      <c r="AJ59" s="101"/>
      <c r="AK59" s="101"/>
      <c r="AL59" s="101"/>
      <c r="AM59" s="101"/>
      <c r="AN59" s="101"/>
    </row>
    <row r="60" spans="1:40">
      <c r="A60" s="101"/>
      <c r="B60" s="293"/>
      <c r="C60" s="293"/>
      <c r="D60" s="293"/>
      <c r="E60" s="294"/>
      <c r="F60" s="294"/>
      <c r="G60" s="294"/>
      <c r="H60" s="294"/>
      <c r="I60" s="294"/>
      <c r="J60" s="294"/>
      <c r="K60" s="294"/>
      <c r="L60" s="294"/>
      <c r="M60" s="294"/>
      <c r="N60" s="294"/>
      <c r="O60" s="294"/>
      <c r="P60" s="294"/>
      <c r="Q60" s="294"/>
      <c r="R60" s="294"/>
      <c r="S60" s="294"/>
      <c r="T60" s="294"/>
      <c r="U60" s="294"/>
      <c r="V60" s="294"/>
      <c r="W60" s="294"/>
      <c r="X60" s="294"/>
      <c r="Y60" s="294"/>
      <c r="Z60" s="292"/>
      <c r="AA60" s="101"/>
      <c r="AB60" s="101"/>
      <c r="AC60" s="101"/>
      <c r="AD60" s="101"/>
      <c r="AE60" s="101"/>
      <c r="AF60" s="101"/>
      <c r="AG60" s="101"/>
      <c r="AH60" s="101"/>
      <c r="AI60" s="101"/>
      <c r="AJ60" s="101"/>
      <c r="AK60" s="101"/>
      <c r="AL60" s="101"/>
      <c r="AM60" s="101"/>
      <c r="AN60" s="101"/>
    </row>
    <row r="61" spans="1:40">
      <c r="A61" s="101"/>
      <c r="B61" s="293"/>
      <c r="C61" s="293"/>
      <c r="D61" s="293"/>
      <c r="E61" s="294"/>
      <c r="F61" s="294"/>
      <c r="G61" s="294"/>
      <c r="H61" s="294"/>
      <c r="I61" s="294"/>
      <c r="J61" s="294"/>
      <c r="K61" s="294"/>
      <c r="L61" s="294"/>
      <c r="M61" s="294"/>
      <c r="N61" s="294"/>
      <c r="O61" s="294"/>
      <c r="P61" s="294"/>
      <c r="Q61" s="294"/>
      <c r="R61" s="294"/>
      <c r="S61" s="294"/>
      <c r="T61" s="294"/>
      <c r="U61" s="294"/>
      <c r="V61" s="294"/>
      <c r="W61" s="294"/>
      <c r="X61" s="294"/>
      <c r="Y61" s="294"/>
      <c r="Z61" s="292"/>
      <c r="AA61" s="101"/>
      <c r="AB61" s="101"/>
      <c r="AC61" s="101"/>
      <c r="AD61" s="101"/>
      <c r="AE61" s="101"/>
      <c r="AF61" s="101"/>
      <c r="AG61" s="101"/>
      <c r="AH61" s="101"/>
      <c r="AI61" s="101"/>
      <c r="AJ61" s="101"/>
      <c r="AK61" s="101"/>
      <c r="AL61" s="101"/>
      <c r="AM61" s="101"/>
      <c r="AN61" s="101"/>
    </row>
    <row r="62" spans="1:40">
      <c r="A62" s="101"/>
      <c r="B62" s="293"/>
      <c r="C62" s="293"/>
      <c r="D62" s="293"/>
      <c r="E62" s="294"/>
      <c r="F62" s="294"/>
      <c r="G62" s="294"/>
      <c r="H62" s="294"/>
      <c r="I62" s="294"/>
      <c r="J62" s="294"/>
      <c r="K62" s="294"/>
      <c r="L62" s="294"/>
      <c r="M62" s="294"/>
      <c r="N62" s="294"/>
      <c r="O62" s="294"/>
      <c r="P62" s="294"/>
      <c r="Q62" s="294"/>
      <c r="R62" s="294"/>
      <c r="S62" s="294"/>
      <c r="T62" s="294"/>
      <c r="U62" s="294"/>
      <c r="V62" s="294"/>
      <c r="W62" s="294"/>
      <c r="X62" s="294"/>
      <c r="Y62" s="294"/>
      <c r="Z62" s="292"/>
      <c r="AA62" s="101"/>
      <c r="AB62" s="101"/>
      <c r="AC62" s="101"/>
      <c r="AD62" s="101"/>
      <c r="AE62" s="101"/>
      <c r="AF62" s="101"/>
      <c r="AG62" s="101"/>
      <c r="AH62" s="101"/>
      <c r="AI62" s="101"/>
      <c r="AJ62" s="101"/>
      <c r="AK62" s="101"/>
      <c r="AL62" s="101"/>
      <c r="AM62" s="101"/>
      <c r="AN62" s="101"/>
    </row>
    <row r="63" spans="1:40">
      <c r="A63" s="101"/>
      <c r="B63" s="293"/>
      <c r="C63" s="293"/>
      <c r="D63" s="293"/>
      <c r="E63" s="294"/>
      <c r="F63" s="294"/>
      <c r="G63" s="294"/>
      <c r="H63" s="294"/>
      <c r="I63" s="294"/>
      <c r="J63" s="294"/>
      <c r="K63" s="294"/>
      <c r="L63" s="294"/>
      <c r="M63" s="294"/>
      <c r="N63" s="294"/>
      <c r="O63" s="294"/>
      <c r="P63" s="294"/>
      <c r="Q63" s="294"/>
      <c r="R63" s="294"/>
      <c r="S63" s="294"/>
      <c r="T63" s="294"/>
      <c r="U63" s="294"/>
      <c r="V63" s="294"/>
      <c r="W63" s="294"/>
      <c r="X63" s="294"/>
      <c r="Y63" s="294"/>
      <c r="Z63" s="292"/>
      <c r="AA63" s="101"/>
      <c r="AB63" s="101"/>
      <c r="AC63" s="101"/>
      <c r="AD63" s="101"/>
      <c r="AE63" s="101"/>
      <c r="AF63" s="101"/>
      <c r="AG63" s="101"/>
      <c r="AH63" s="101"/>
      <c r="AI63" s="101"/>
      <c r="AJ63" s="101"/>
      <c r="AK63" s="101"/>
      <c r="AL63" s="101"/>
      <c r="AM63" s="101"/>
      <c r="AN63" s="101"/>
    </row>
    <row r="64" spans="1:40">
      <c r="A64" s="101"/>
      <c r="B64" s="293"/>
      <c r="C64" s="293"/>
      <c r="D64" s="293"/>
      <c r="E64" s="294"/>
      <c r="F64" s="294"/>
      <c r="G64" s="294"/>
      <c r="H64" s="294"/>
      <c r="I64" s="294"/>
      <c r="J64" s="294"/>
      <c r="K64" s="294"/>
      <c r="L64" s="294"/>
      <c r="M64" s="294"/>
      <c r="N64" s="294"/>
      <c r="O64" s="294"/>
      <c r="P64" s="294"/>
      <c r="Q64" s="294"/>
      <c r="R64" s="294"/>
      <c r="S64" s="294"/>
      <c r="T64" s="294"/>
      <c r="U64" s="294"/>
      <c r="V64" s="294"/>
      <c r="W64" s="294"/>
      <c r="X64" s="294"/>
      <c r="Y64" s="294"/>
      <c r="Z64" s="292"/>
      <c r="AA64" s="101"/>
      <c r="AB64" s="101"/>
      <c r="AC64" s="101"/>
      <c r="AD64" s="101"/>
      <c r="AE64" s="101"/>
      <c r="AF64" s="101"/>
      <c r="AG64" s="101"/>
      <c r="AH64" s="101"/>
      <c r="AI64" s="101"/>
      <c r="AJ64" s="101"/>
      <c r="AK64" s="101"/>
      <c r="AL64" s="101"/>
      <c r="AM64" s="101"/>
      <c r="AN64" s="101"/>
    </row>
    <row r="65" spans="1:40">
      <c r="A65" s="101"/>
      <c r="B65" s="293"/>
      <c r="C65" s="293"/>
      <c r="D65" s="293"/>
      <c r="E65" s="294"/>
      <c r="F65" s="294"/>
      <c r="G65" s="294"/>
      <c r="H65" s="294"/>
      <c r="I65" s="294"/>
      <c r="J65" s="294"/>
      <c r="K65" s="294"/>
      <c r="L65" s="294"/>
      <c r="M65" s="294"/>
      <c r="N65" s="294"/>
      <c r="O65" s="294"/>
      <c r="P65" s="294"/>
      <c r="Q65" s="294"/>
      <c r="R65" s="294"/>
      <c r="S65" s="294"/>
      <c r="T65" s="294"/>
      <c r="U65" s="294"/>
      <c r="V65" s="294"/>
      <c r="W65" s="294"/>
      <c r="X65" s="294"/>
      <c r="Y65" s="294"/>
      <c r="Z65" s="292"/>
      <c r="AA65" s="101"/>
      <c r="AB65" s="101"/>
      <c r="AC65" s="101"/>
      <c r="AD65" s="101"/>
      <c r="AE65" s="101"/>
      <c r="AF65" s="101"/>
      <c r="AG65" s="101"/>
      <c r="AH65" s="101"/>
      <c r="AI65" s="101"/>
      <c r="AJ65" s="101"/>
      <c r="AK65" s="101"/>
      <c r="AL65" s="101"/>
      <c r="AM65" s="101"/>
      <c r="AN65" s="101"/>
    </row>
    <row r="66" spans="1:40">
      <c r="A66" s="101"/>
      <c r="B66" s="293"/>
      <c r="C66" s="293"/>
      <c r="D66" s="293"/>
      <c r="E66" s="294"/>
      <c r="F66" s="294"/>
      <c r="G66" s="294"/>
      <c r="H66" s="294"/>
      <c r="I66" s="294"/>
      <c r="J66" s="294"/>
      <c r="K66" s="294"/>
      <c r="L66" s="294"/>
      <c r="M66" s="294"/>
      <c r="N66" s="294"/>
      <c r="O66" s="294"/>
      <c r="P66" s="294"/>
      <c r="Q66" s="294"/>
      <c r="R66" s="294"/>
      <c r="S66" s="294"/>
      <c r="T66" s="294"/>
      <c r="U66" s="294"/>
      <c r="V66" s="294"/>
      <c r="W66" s="294"/>
      <c r="X66" s="294"/>
      <c r="Y66" s="294"/>
      <c r="Z66" s="292"/>
      <c r="AA66" s="101"/>
      <c r="AB66" s="101"/>
      <c r="AC66" s="101"/>
      <c r="AD66" s="101"/>
      <c r="AE66" s="101"/>
      <c r="AF66" s="101"/>
      <c r="AG66" s="101"/>
      <c r="AH66" s="101"/>
      <c r="AI66" s="101"/>
      <c r="AJ66" s="101"/>
      <c r="AK66" s="101"/>
      <c r="AL66" s="101"/>
      <c r="AM66" s="101"/>
      <c r="AN66" s="101"/>
    </row>
    <row r="67" spans="1:40">
      <c r="A67" s="101"/>
      <c r="B67" s="293"/>
      <c r="C67" s="293"/>
      <c r="D67" s="293"/>
      <c r="E67" s="294"/>
      <c r="F67" s="294"/>
      <c r="G67" s="294"/>
      <c r="H67" s="294"/>
      <c r="I67" s="294"/>
      <c r="J67" s="294"/>
      <c r="K67" s="294"/>
      <c r="L67" s="294"/>
      <c r="M67" s="294"/>
      <c r="N67" s="294"/>
      <c r="O67" s="294"/>
      <c r="P67" s="294"/>
      <c r="Q67" s="294"/>
      <c r="R67" s="294"/>
      <c r="S67" s="294"/>
      <c r="T67" s="294"/>
      <c r="U67" s="294"/>
      <c r="V67" s="294"/>
      <c r="W67" s="294"/>
      <c r="X67" s="294"/>
      <c r="Y67" s="294"/>
      <c r="Z67" s="292"/>
      <c r="AA67" s="101"/>
      <c r="AB67" s="101"/>
      <c r="AC67" s="101"/>
      <c r="AD67" s="101"/>
      <c r="AE67" s="101"/>
      <c r="AF67" s="101"/>
      <c r="AG67" s="101"/>
      <c r="AH67" s="101"/>
      <c r="AI67" s="101"/>
      <c r="AJ67" s="101"/>
      <c r="AK67" s="101"/>
      <c r="AL67" s="101"/>
      <c r="AM67" s="101"/>
      <c r="AN67" s="101"/>
    </row>
    <row r="68" spans="1:40">
      <c r="A68" s="101"/>
      <c r="B68" s="293"/>
      <c r="C68" s="293"/>
      <c r="D68" s="293"/>
      <c r="E68" s="294"/>
      <c r="F68" s="294"/>
      <c r="G68" s="294"/>
      <c r="H68" s="294"/>
      <c r="I68" s="294"/>
      <c r="J68" s="294"/>
      <c r="K68" s="294"/>
      <c r="L68" s="294"/>
      <c r="M68" s="294"/>
      <c r="N68" s="294"/>
      <c r="O68" s="294"/>
      <c r="P68" s="294"/>
      <c r="Q68" s="294"/>
      <c r="R68" s="294"/>
      <c r="S68" s="294"/>
      <c r="T68" s="294"/>
      <c r="U68" s="294"/>
      <c r="V68" s="294"/>
      <c r="W68" s="294"/>
      <c r="X68" s="294"/>
      <c r="Y68" s="294"/>
      <c r="Z68" s="292"/>
      <c r="AA68" s="101"/>
      <c r="AB68" s="101"/>
      <c r="AC68" s="101"/>
      <c r="AD68" s="101"/>
      <c r="AE68" s="101"/>
      <c r="AF68" s="101"/>
      <c r="AG68" s="101"/>
      <c r="AH68" s="101"/>
      <c r="AI68" s="101"/>
      <c r="AJ68" s="101"/>
      <c r="AK68" s="101"/>
      <c r="AL68" s="101"/>
      <c r="AM68" s="101"/>
      <c r="AN68" s="101"/>
    </row>
    <row r="69" spans="1:40">
      <c r="A69" s="101"/>
      <c r="B69" s="293"/>
      <c r="C69" s="293"/>
      <c r="D69" s="293"/>
      <c r="E69" s="294"/>
      <c r="F69" s="294"/>
      <c r="G69" s="294"/>
      <c r="H69" s="294"/>
      <c r="I69" s="294"/>
      <c r="J69" s="294"/>
      <c r="K69" s="294"/>
      <c r="L69" s="294"/>
      <c r="M69" s="294"/>
      <c r="N69" s="294"/>
      <c r="O69" s="294"/>
      <c r="P69" s="294"/>
      <c r="Q69" s="294"/>
      <c r="R69" s="294"/>
      <c r="S69" s="294"/>
      <c r="T69" s="294"/>
      <c r="U69" s="294"/>
      <c r="V69" s="294"/>
      <c r="W69" s="294"/>
      <c r="X69" s="294"/>
      <c r="Y69" s="294"/>
      <c r="Z69" s="292"/>
      <c r="AA69" s="101"/>
      <c r="AB69" s="101"/>
      <c r="AC69" s="101"/>
      <c r="AD69" s="101"/>
      <c r="AE69" s="101"/>
      <c r="AF69" s="101"/>
      <c r="AG69" s="101"/>
      <c r="AH69" s="101"/>
      <c r="AI69" s="101"/>
      <c r="AJ69" s="101"/>
      <c r="AK69" s="101"/>
      <c r="AL69" s="101"/>
      <c r="AM69" s="101"/>
      <c r="AN69" s="101"/>
    </row>
    <row r="70" spans="1:40">
      <c r="A70" s="101"/>
      <c r="B70" s="293"/>
      <c r="C70" s="293"/>
      <c r="D70" s="293"/>
      <c r="E70" s="294"/>
      <c r="F70" s="294"/>
      <c r="G70" s="294"/>
      <c r="H70" s="294"/>
      <c r="I70" s="294"/>
      <c r="J70" s="294"/>
      <c r="K70" s="294"/>
      <c r="L70" s="294"/>
      <c r="M70" s="294"/>
      <c r="N70" s="294"/>
      <c r="O70" s="294"/>
      <c r="P70" s="294"/>
      <c r="Q70" s="294"/>
      <c r="R70" s="294"/>
      <c r="S70" s="294"/>
      <c r="T70" s="294"/>
      <c r="U70" s="294"/>
      <c r="V70" s="294"/>
      <c r="W70" s="294"/>
      <c r="X70" s="294"/>
      <c r="Y70" s="294"/>
      <c r="Z70" s="292"/>
      <c r="AA70" s="101"/>
      <c r="AB70" s="101"/>
      <c r="AC70" s="101"/>
      <c r="AD70" s="101"/>
      <c r="AE70" s="101"/>
      <c r="AF70" s="101"/>
      <c r="AG70" s="101"/>
      <c r="AH70" s="101"/>
      <c r="AI70" s="101"/>
      <c r="AJ70" s="101"/>
      <c r="AK70" s="101"/>
      <c r="AL70" s="101"/>
      <c r="AM70" s="101"/>
      <c r="AN70" s="101"/>
    </row>
    <row r="71" spans="1:40">
      <c r="A71" s="101"/>
      <c r="B71" s="293"/>
      <c r="C71" s="293"/>
      <c r="D71" s="293"/>
      <c r="E71" s="294"/>
      <c r="F71" s="294"/>
      <c r="G71" s="294"/>
      <c r="H71" s="294"/>
      <c r="I71" s="294"/>
      <c r="J71" s="294"/>
      <c r="K71" s="294"/>
      <c r="L71" s="294"/>
      <c r="M71" s="294"/>
      <c r="N71" s="294"/>
      <c r="O71" s="294"/>
      <c r="P71" s="294"/>
      <c r="Q71" s="294"/>
      <c r="R71" s="294"/>
      <c r="S71" s="294"/>
      <c r="T71" s="294"/>
      <c r="U71" s="294"/>
      <c r="V71" s="294"/>
      <c r="W71" s="294"/>
      <c r="X71" s="294"/>
      <c r="Y71" s="294"/>
      <c r="Z71" s="292"/>
      <c r="AA71" s="101"/>
      <c r="AB71" s="101"/>
      <c r="AC71" s="101"/>
      <c r="AD71" s="101"/>
      <c r="AE71" s="101"/>
      <c r="AF71" s="101"/>
      <c r="AG71" s="101"/>
      <c r="AH71" s="101"/>
      <c r="AI71" s="101"/>
      <c r="AJ71" s="101"/>
      <c r="AK71" s="101"/>
      <c r="AL71" s="101"/>
      <c r="AM71" s="101"/>
      <c r="AN71" s="101"/>
    </row>
    <row r="72" spans="1:40">
      <c r="A72" s="101"/>
      <c r="B72" s="293"/>
      <c r="C72" s="293"/>
      <c r="D72" s="293"/>
      <c r="E72" s="294"/>
      <c r="F72" s="294"/>
      <c r="G72" s="294"/>
      <c r="H72" s="294"/>
      <c r="I72" s="294"/>
      <c r="J72" s="294"/>
      <c r="K72" s="294"/>
      <c r="L72" s="294"/>
      <c r="M72" s="294"/>
      <c r="N72" s="294"/>
      <c r="O72" s="294"/>
      <c r="P72" s="294"/>
      <c r="Q72" s="294"/>
      <c r="R72" s="294"/>
      <c r="S72" s="294"/>
      <c r="T72" s="294"/>
      <c r="U72" s="294"/>
      <c r="V72" s="294"/>
      <c r="W72" s="294"/>
      <c r="X72" s="294"/>
      <c r="Y72" s="294"/>
      <c r="Z72" s="292"/>
      <c r="AA72" s="101"/>
      <c r="AB72" s="101"/>
      <c r="AC72" s="101"/>
      <c r="AD72" s="101"/>
      <c r="AE72" s="101"/>
      <c r="AF72" s="101"/>
      <c r="AG72" s="101"/>
      <c r="AH72" s="101"/>
      <c r="AI72" s="101"/>
      <c r="AJ72" s="101"/>
      <c r="AK72" s="101"/>
      <c r="AL72" s="101"/>
      <c r="AM72" s="101"/>
      <c r="AN72" s="101"/>
    </row>
    <row r="73" spans="1:40">
      <c r="A73" s="101"/>
      <c r="B73" s="293"/>
      <c r="C73" s="293"/>
      <c r="D73" s="293"/>
      <c r="E73" s="294"/>
      <c r="F73" s="294"/>
      <c r="G73" s="294"/>
      <c r="H73" s="294"/>
      <c r="I73" s="294"/>
      <c r="J73" s="294"/>
      <c r="K73" s="294"/>
      <c r="L73" s="294"/>
      <c r="M73" s="294"/>
      <c r="N73" s="294"/>
      <c r="O73" s="294"/>
      <c r="P73" s="294"/>
      <c r="Q73" s="294"/>
      <c r="R73" s="294"/>
      <c r="S73" s="294"/>
      <c r="T73" s="294"/>
      <c r="U73" s="294"/>
      <c r="V73" s="294"/>
      <c r="W73" s="294"/>
      <c r="X73" s="294"/>
      <c r="Y73" s="294"/>
      <c r="Z73" s="292"/>
      <c r="AA73" s="101"/>
      <c r="AB73" s="101"/>
      <c r="AC73" s="101"/>
      <c r="AD73" s="101"/>
      <c r="AE73" s="101"/>
      <c r="AF73" s="101"/>
      <c r="AG73" s="101"/>
      <c r="AH73" s="101"/>
      <c r="AI73" s="101"/>
      <c r="AJ73" s="101"/>
      <c r="AK73" s="101"/>
      <c r="AL73" s="101"/>
      <c r="AM73" s="101"/>
      <c r="AN73" s="101"/>
    </row>
    <row r="74" spans="1:40">
      <c r="A74" s="101"/>
      <c r="B74" s="293"/>
      <c r="C74" s="293"/>
      <c r="D74" s="293"/>
      <c r="E74" s="294"/>
      <c r="F74" s="294"/>
      <c r="G74" s="294"/>
      <c r="H74" s="294"/>
      <c r="I74" s="294"/>
      <c r="J74" s="294"/>
      <c r="K74" s="294"/>
      <c r="L74" s="294"/>
      <c r="M74" s="294"/>
      <c r="N74" s="294"/>
      <c r="O74" s="294"/>
      <c r="P74" s="294"/>
      <c r="Q74" s="294"/>
      <c r="R74" s="294"/>
      <c r="S74" s="294"/>
      <c r="T74" s="294"/>
      <c r="U74" s="294"/>
      <c r="V74" s="294"/>
      <c r="W74" s="294"/>
      <c r="X74" s="294"/>
      <c r="Y74" s="294"/>
      <c r="Z74" s="292"/>
      <c r="AA74" s="101"/>
      <c r="AB74" s="101"/>
      <c r="AC74" s="101"/>
      <c r="AD74" s="101"/>
      <c r="AE74" s="101"/>
      <c r="AF74" s="101"/>
      <c r="AG74" s="101"/>
      <c r="AH74" s="101"/>
      <c r="AI74" s="101"/>
      <c r="AJ74" s="101"/>
      <c r="AK74" s="101"/>
      <c r="AL74" s="101"/>
      <c r="AM74" s="101"/>
      <c r="AN74" s="101"/>
    </row>
    <row r="75" spans="1:40">
      <c r="A75" s="101"/>
      <c r="B75" s="293"/>
      <c r="C75" s="293"/>
      <c r="D75" s="293"/>
      <c r="E75" s="294"/>
      <c r="F75" s="294"/>
      <c r="G75" s="294"/>
      <c r="H75" s="294"/>
      <c r="I75" s="294"/>
      <c r="J75" s="294"/>
      <c r="K75" s="294"/>
      <c r="L75" s="294"/>
      <c r="M75" s="294"/>
      <c r="N75" s="294"/>
      <c r="O75" s="294"/>
      <c r="P75" s="294"/>
      <c r="Q75" s="294"/>
      <c r="R75" s="294"/>
      <c r="S75" s="294"/>
      <c r="T75" s="294"/>
      <c r="U75" s="294"/>
      <c r="V75" s="294"/>
      <c r="W75" s="294"/>
      <c r="X75" s="294"/>
      <c r="Y75" s="294"/>
      <c r="Z75" s="292"/>
      <c r="AA75" s="101"/>
      <c r="AB75" s="101"/>
      <c r="AC75" s="101"/>
      <c r="AD75" s="101"/>
      <c r="AE75" s="101"/>
      <c r="AF75" s="101"/>
      <c r="AG75" s="101"/>
      <c r="AH75" s="101"/>
      <c r="AI75" s="101"/>
      <c r="AJ75" s="101"/>
      <c r="AK75" s="101"/>
      <c r="AL75" s="101"/>
      <c r="AM75" s="101"/>
      <c r="AN75" s="101"/>
    </row>
    <row r="76" spans="1:40">
      <c r="A76" s="101"/>
      <c r="B76" s="293"/>
      <c r="C76" s="293"/>
      <c r="D76" s="293"/>
      <c r="E76" s="294"/>
      <c r="F76" s="294"/>
      <c r="G76" s="294"/>
      <c r="H76" s="294"/>
      <c r="I76" s="294"/>
      <c r="J76" s="294"/>
      <c r="K76" s="294"/>
      <c r="L76" s="294"/>
      <c r="M76" s="294"/>
      <c r="N76" s="294"/>
      <c r="O76" s="294"/>
      <c r="P76" s="294"/>
      <c r="Q76" s="294"/>
      <c r="R76" s="294"/>
      <c r="S76" s="294"/>
      <c r="T76" s="294"/>
      <c r="U76" s="294"/>
      <c r="V76" s="294"/>
      <c r="W76" s="294"/>
      <c r="X76" s="294"/>
      <c r="Y76" s="294"/>
      <c r="Z76" s="292"/>
      <c r="AA76" s="101"/>
      <c r="AB76" s="101"/>
      <c r="AC76" s="101"/>
      <c r="AD76" s="101"/>
      <c r="AE76" s="101"/>
      <c r="AF76" s="101"/>
      <c r="AG76" s="101"/>
      <c r="AH76" s="101"/>
      <c r="AI76" s="101"/>
      <c r="AJ76" s="101"/>
      <c r="AK76" s="101"/>
      <c r="AL76" s="101"/>
      <c r="AM76" s="101"/>
      <c r="AN76" s="101"/>
    </row>
    <row r="77" spans="1:40">
      <c r="A77" s="101"/>
      <c r="B77" s="293"/>
      <c r="C77" s="293"/>
      <c r="D77" s="293"/>
      <c r="E77" s="294"/>
      <c r="F77" s="294"/>
      <c r="G77" s="294"/>
      <c r="H77" s="294"/>
      <c r="I77" s="294"/>
      <c r="J77" s="294"/>
      <c r="K77" s="294"/>
      <c r="L77" s="294"/>
      <c r="M77" s="294"/>
      <c r="N77" s="294"/>
      <c r="O77" s="294"/>
      <c r="P77" s="294"/>
      <c r="Q77" s="294"/>
      <c r="R77" s="294"/>
      <c r="S77" s="294"/>
      <c r="T77" s="294"/>
      <c r="U77" s="294"/>
      <c r="V77" s="294"/>
      <c r="W77" s="294"/>
      <c r="X77" s="294"/>
      <c r="Y77" s="294"/>
      <c r="Z77" s="292"/>
      <c r="AA77" s="101"/>
      <c r="AB77" s="101"/>
      <c r="AC77" s="101"/>
      <c r="AD77" s="101"/>
      <c r="AE77" s="101"/>
      <c r="AF77" s="101"/>
      <c r="AG77" s="101"/>
      <c r="AH77" s="101"/>
      <c r="AI77" s="101"/>
      <c r="AJ77" s="101"/>
      <c r="AK77" s="101"/>
      <c r="AL77" s="101"/>
      <c r="AM77" s="101"/>
      <c r="AN77" s="101"/>
    </row>
    <row r="78" spans="1:40">
      <c r="A78" s="101"/>
      <c r="B78" s="293"/>
      <c r="C78" s="293"/>
      <c r="D78" s="293"/>
      <c r="E78" s="294"/>
      <c r="F78" s="294"/>
      <c r="G78" s="294"/>
      <c r="H78" s="294"/>
      <c r="I78" s="294"/>
      <c r="J78" s="294"/>
      <c r="K78" s="294"/>
      <c r="L78" s="294"/>
      <c r="M78" s="294"/>
      <c r="N78" s="294"/>
      <c r="O78" s="294"/>
      <c r="P78" s="294"/>
      <c r="Q78" s="294"/>
      <c r="R78" s="294"/>
      <c r="S78" s="294"/>
      <c r="T78" s="294"/>
      <c r="U78" s="294"/>
      <c r="V78" s="294"/>
      <c r="W78" s="294"/>
      <c r="X78" s="294"/>
      <c r="Y78" s="294"/>
      <c r="Z78" s="292"/>
      <c r="AA78" s="101"/>
      <c r="AB78" s="101"/>
      <c r="AC78" s="101"/>
      <c r="AD78" s="101"/>
      <c r="AE78" s="101"/>
      <c r="AF78" s="101"/>
      <c r="AG78" s="101"/>
      <c r="AH78" s="101"/>
      <c r="AI78" s="101"/>
      <c r="AJ78" s="101"/>
      <c r="AK78" s="101"/>
      <c r="AL78" s="101"/>
      <c r="AM78" s="101"/>
      <c r="AN78" s="101"/>
    </row>
    <row r="79" spans="1:40">
      <c r="A79" s="101"/>
      <c r="B79" s="293"/>
      <c r="C79" s="293"/>
      <c r="D79" s="293"/>
      <c r="E79" s="294"/>
      <c r="F79" s="294"/>
      <c r="G79" s="294"/>
      <c r="H79" s="294"/>
      <c r="I79" s="294"/>
      <c r="J79" s="294"/>
      <c r="K79" s="294"/>
      <c r="L79" s="294"/>
      <c r="M79" s="294"/>
      <c r="N79" s="294"/>
      <c r="O79" s="294"/>
      <c r="P79" s="294"/>
      <c r="Q79" s="294"/>
      <c r="R79" s="294"/>
      <c r="S79" s="294"/>
      <c r="T79" s="294"/>
      <c r="U79" s="294"/>
      <c r="V79" s="294"/>
      <c r="W79" s="294"/>
      <c r="X79" s="294"/>
      <c r="Y79" s="294"/>
      <c r="Z79" s="292"/>
      <c r="AA79" s="101"/>
      <c r="AB79" s="101"/>
      <c r="AC79" s="101"/>
      <c r="AD79" s="101"/>
      <c r="AE79" s="101"/>
      <c r="AF79" s="101"/>
      <c r="AG79" s="101"/>
      <c r="AH79" s="101"/>
      <c r="AI79" s="101"/>
      <c r="AJ79" s="101"/>
      <c r="AK79" s="101"/>
      <c r="AL79" s="101"/>
      <c r="AM79" s="101"/>
      <c r="AN79" s="101"/>
    </row>
    <row r="80" spans="1:40">
      <c r="A80" s="101"/>
      <c r="B80" s="293"/>
      <c r="C80" s="293"/>
      <c r="D80" s="293"/>
      <c r="E80" s="294"/>
      <c r="F80" s="294"/>
      <c r="G80" s="294"/>
      <c r="H80" s="294"/>
      <c r="I80" s="294"/>
      <c r="J80" s="294"/>
      <c r="K80" s="294"/>
      <c r="L80" s="294"/>
      <c r="M80" s="294"/>
      <c r="N80" s="294"/>
      <c r="O80" s="294"/>
      <c r="P80" s="294"/>
      <c r="Q80" s="294"/>
      <c r="R80" s="294"/>
      <c r="S80" s="294"/>
      <c r="T80" s="294"/>
      <c r="U80" s="294"/>
      <c r="V80" s="294"/>
      <c r="W80" s="294"/>
      <c r="X80" s="294"/>
      <c r="Y80" s="294"/>
      <c r="Z80" s="292"/>
      <c r="AA80" s="101"/>
      <c r="AB80" s="101"/>
      <c r="AC80" s="101"/>
      <c r="AD80" s="101"/>
      <c r="AE80" s="101"/>
      <c r="AF80" s="101"/>
      <c r="AG80" s="101"/>
      <c r="AH80" s="101"/>
      <c r="AI80" s="101"/>
      <c r="AJ80" s="101"/>
      <c r="AK80" s="101"/>
      <c r="AL80" s="101"/>
      <c r="AM80" s="101"/>
      <c r="AN80" s="101"/>
    </row>
    <row r="81" spans="1:40">
      <c r="A81" s="101"/>
      <c r="B81" s="293"/>
      <c r="C81" s="293"/>
      <c r="D81" s="293"/>
      <c r="E81" s="294"/>
      <c r="F81" s="294"/>
      <c r="G81" s="294"/>
      <c r="H81" s="294"/>
      <c r="I81" s="294"/>
      <c r="J81" s="294"/>
      <c r="K81" s="294"/>
      <c r="L81" s="294"/>
      <c r="M81" s="294"/>
      <c r="N81" s="294"/>
      <c r="O81" s="294"/>
      <c r="P81" s="294"/>
      <c r="Q81" s="294"/>
      <c r="R81" s="294"/>
      <c r="S81" s="294"/>
      <c r="T81" s="294"/>
      <c r="U81" s="294"/>
      <c r="V81" s="294"/>
      <c r="W81" s="294"/>
      <c r="X81" s="294"/>
      <c r="Y81" s="294"/>
      <c r="Z81" s="292"/>
      <c r="AA81" s="101"/>
      <c r="AB81" s="101"/>
      <c r="AC81" s="101"/>
      <c r="AD81" s="101"/>
      <c r="AE81" s="101"/>
      <c r="AF81" s="101"/>
      <c r="AG81" s="101"/>
      <c r="AH81" s="101"/>
      <c r="AI81" s="101"/>
      <c r="AJ81" s="101"/>
      <c r="AK81" s="101"/>
      <c r="AL81" s="101"/>
      <c r="AM81" s="101"/>
      <c r="AN81" s="101"/>
    </row>
    <row r="82" spans="1:40">
      <c r="A82" s="101"/>
      <c r="B82" s="293"/>
      <c r="C82" s="293"/>
      <c r="D82" s="293"/>
      <c r="E82" s="294"/>
      <c r="F82" s="294"/>
      <c r="G82" s="294"/>
      <c r="H82" s="294"/>
      <c r="I82" s="294"/>
      <c r="J82" s="294"/>
      <c r="K82" s="294"/>
      <c r="L82" s="294"/>
      <c r="M82" s="294"/>
      <c r="N82" s="294"/>
      <c r="O82" s="294"/>
      <c r="P82" s="294"/>
      <c r="Q82" s="294"/>
      <c r="R82" s="294"/>
      <c r="S82" s="294"/>
      <c r="T82" s="294"/>
      <c r="U82" s="294"/>
      <c r="V82" s="294"/>
      <c r="W82" s="294"/>
      <c r="X82" s="294"/>
      <c r="Y82" s="294"/>
      <c r="Z82" s="292"/>
      <c r="AA82" s="101"/>
      <c r="AB82" s="101"/>
      <c r="AC82" s="101"/>
      <c r="AD82" s="101"/>
      <c r="AE82" s="101"/>
      <c r="AF82" s="101"/>
      <c r="AG82" s="101"/>
      <c r="AH82" s="101"/>
      <c r="AI82" s="101"/>
      <c r="AJ82" s="101"/>
      <c r="AK82" s="101"/>
      <c r="AL82" s="101"/>
      <c r="AM82" s="101"/>
      <c r="AN82" s="101"/>
    </row>
    <row r="83" spans="1:40">
      <c r="A83" s="101"/>
      <c r="B83" s="293"/>
      <c r="C83" s="293"/>
      <c r="D83" s="293"/>
      <c r="E83" s="294"/>
      <c r="F83" s="294"/>
      <c r="G83" s="294"/>
      <c r="H83" s="294"/>
      <c r="I83" s="294"/>
      <c r="J83" s="294"/>
      <c r="K83" s="294"/>
      <c r="L83" s="294"/>
      <c r="M83" s="294"/>
      <c r="N83" s="294"/>
      <c r="O83" s="294"/>
      <c r="P83" s="294"/>
      <c r="Q83" s="294"/>
      <c r="R83" s="294"/>
      <c r="S83" s="294"/>
      <c r="T83" s="294"/>
      <c r="U83" s="294"/>
      <c r="V83" s="294"/>
      <c r="W83" s="294"/>
      <c r="X83" s="294"/>
      <c r="Y83" s="294"/>
      <c r="Z83" s="292"/>
      <c r="AA83" s="101"/>
      <c r="AB83" s="101"/>
      <c r="AC83" s="101"/>
      <c r="AD83" s="101"/>
      <c r="AE83" s="101"/>
      <c r="AF83" s="101"/>
      <c r="AG83" s="101"/>
      <c r="AH83" s="101"/>
      <c r="AI83" s="101"/>
      <c r="AJ83" s="101"/>
      <c r="AK83" s="101"/>
      <c r="AL83" s="101"/>
      <c r="AM83" s="101"/>
      <c r="AN83" s="101"/>
    </row>
    <row r="84" spans="1:40">
      <c r="A84" s="101"/>
      <c r="B84" s="293"/>
      <c r="C84" s="293"/>
      <c r="D84" s="293"/>
      <c r="E84" s="294"/>
      <c r="F84" s="294"/>
      <c r="G84" s="294"/>
      <c r="H84" s="294"/>
      <c r="I84" s="294"/>
      <c r="J84" s="294"/>
      <c r="K84" s="294"/>
      <c r="L84" s="294"/>
      <c r="M84" s="294"/>
      <c r="N84" s="294"/>
      <c r="O84" s="294"/>
      <c r="P84" s="294"/>
      <c r="Q84" s="294"/>
      <c r="R84" s="294"/>
      <c r="S84" s="294"/>
      <c r="T84" s="294"/>
      <c r="U84" s="294"/>
      <c r="V84" s="294"/>
      <c r="W84" s="294"/>
      <c r="X84" s="294"/>
      <c r="Y84" s="294"/>
      <c r="Z84" s="292"/>
      <c r="AA84" s="101"/>
      <c r="AB84" s="101"/>
      <c r="AC84" s="101"/>
      <c r="AD84" s="101"/>
      <c r="AE84" s="101"/>
      <c r="AF84" s="101"/>
      <c r="AG84" s="101"/>
      <c r="AH84" s="101"/>
      <c r="AI84" s="101"/>
      <c r="AJ84" s="101"/>
      <c r="AK84" s="101"/>
      <c r="AL84" s="101"/>
      <c r="AM84" s="101"/>
      <c r="AN84" s="101"/>
    </row>
    <row r="85" spans="1:40">
      <c r="A85" s="101"/>
      <c r="B85" s="293"/>
      <c r="C85" s="293"/>
      <c r="D85" s="293"/>
      <c r="E85" s="294"/>
      <c r="F85" s="294"/>
      <c r="G85" s="294"/>
      <c r="H85" s="294"/>
      <c r="I85" s="294"/>
      <c r="J85" s="294"/>
      <c r="K85" s="294"/>
      <c r="L85" s="294"/>
      <c r="M85" s="294"/>
      <c r="N85" s="294"/>
      <c r="O85" s="294"/>
      <c r="P85" s="294"/>
      <c r="Q85" s="294"/>
      <c r="R85" s="294"/>
      <c r="S85" s="294"/>
      <c r="T85" s="294"/>
      <c r="U85" s="294"/>
      <c r="V85" s="294"/>
      <c r="W85" s="294"/>
      <c r="X85" s="294"/>
      <c r="Y85" s="294"/>
      <c r="Z85" s="292"/>
      <c r="AA85" s="101"/>
      <c r="AB85" s="101"/>
      <c r="AC85" s="101"/>
      <c r="AD85" s="101"/>
      <c r="AE85" s="101"/>
      <c r="AF85" s="101"/>
      <c r="AG85" s="101"/>
      <c r="AH85" s="101"/>
      <c r="AI85" s="101"/>
      <c r="AJ85" s="101"/>
      <c r="AK85" s="101"/>
      <c r="AL85" s="101"/>
      <c r="AM85" s="101"/>
      <c r="AN85" s="101"/>
    </row>
    <row r="86" spans="1:40">
      <c r="A86" s="101"/>
      <c r="B86" s="293"/>
      <c r="C86" s="293"/>
      <c r="D86" s="293"/>
      <c r="E86" s="294"/>
      <c r="F86" s="294"/>
      <c r="G86" s="294"/>
      <c r="H86" s="294"/>
      <c r="I86" s="294"/>
      <c r="J86" s="294"/>
      <c r="K86" s="294"/>
      <c r="L86" s="294"/>
      <c r="M86" s="294"/>
      <c r="N86" s="294"/>
      <c r="O86" s="294"/>
      <c r="P86" s="294"/>
      <c r="Q86" s="294"/>
      <c r="R86" s="294"/>
      <c r="S86" s="294"/>
      <c r="T86" s="294"/>
      <c r="U86" s="294"/>
      <c r="V86" s="294"/>
      <c r="W86" s="294"/>
      <c r="X86" s="294"/>
      <c r="Y86" s="294"/>
      <c r="Z86" s="292"/>
      <c r="AA86" s="101"/>
      <c r="AB86" s="101"/>
      <c r="AC86" s="101"/>
      <c r="AD86" s="101"/>
      <c r="AE86" s="101"/>
      <c r="AF86" s="101"/>
      <c r="AG86" s="101"/>
      <c r="AH86" s="101"/>
      <c r="AI86" s="101"/>
      <c r="AJ86" s="101"/>
      <c r="AK86" s="101"/>
      <c r="AL86" s="101"/>
      <c r="AM86" s="101"/>
      <c r="AN86" s="101"/>
    </row>
    <row r="87" spans="1:40">
      <c r="A87" s="101"/>
      <c r="B87" s="293"/>
      <c r="C87" s="293"/>
      <c r="D87" s="293"/>
      <c r="E87" s="294"/>
      <c r="F87" s="294"/>
      <c r="G87" s="294"/>
      <c r="H87" s="294"/>
      <c r="I87" s="294"/>
      <c r="J87" s="294"/>
      <c r="K87" s="294"/>
      <c r="L87" s="294"/>
      <c r="M87" s="294"/>
      <c r="N87" s="294"/>
      <c r="O87" s="294"/>
      <c r="P87" s="294"/>
      <c r="Q87" s="294"/>
      <c r="R87" s="294"/>
      <c r="S87" s="294"/>
      <c r="T87" s="294"/>
      <c r="U87" s="294"/>
      <c r="V87" s="294"/>
      <c r="W87" s="294"/>
      <c r="X87" s="294"/>
      <c r="Y87" s="294"/>
      <c r="Z87" s="292"/>
      <c r="AA87" s="101"/>
      <c r="AB87" s="101"/>
      <c r="AC87" s="101"/>
      <c r="AD87" s="101"/>
      <c r="AE87" s="101"/>
      <c r="AF87" s="101"/>
      <c r="AG87" s="101"/>
      <c r="AH87" s="101"/>
      <c r="AI87" s="101"/>
      <c r="AJ87" s="101"/>
      <c r="AK87" s="101"/>
      <c r="AL87" s="101"/>
      <c r="AM87" s="101"/>
      <c r="AN87" s="101"/>
    </row>
    <row r="88" spans="1:40">
      <c r="A88" s="101"/>
      <c r="B88" s="293"/>
      <c r="C88" s="293"/>
      <c r="D88" s="293"/>
      <c r="E88" s="294"/>
      <c r="F88" s="294"/>
      <c r="G88" s="294"/>
      <c r="H88" s="294"/>
      <c r="I88" s="294"/>
      <c r="J88" s="294"/>
      <c r="K88" s="294"/>
      <c r="L88" s="294"/>
      <c r="M88" s="294"/>
      <c r="N88" s="294"/>
      <c r="O88" s="294"/>
      <c r="P88" s="294"/>
      <c r="Q88" s="294"/>
      <c r="R88" s="294"/>
      <c r="S88" s="294"/>
      <c r="T88" s="294"/>
      <c r="U88" s="294"/>
      <c r="V88" s="294"/>
      <c r="W88" s="294"/>
      <c r="X88" s="294"/>
      <c r="Y88" s="294"/>
      <c r="Z88" s="292"/>
      <c r="AA88" s="101"/>
      <c r="AB88" s="101"/>
      <c r="AC88" s="101"/>
      <c r="AD88" s="101"/>
      <c r="AE88" s="101"/>
      <c r="AF88" s="101"/>
      <c r="AG88" s="101"/>
      <c r="AH88" s="101"/>
      <c r="AI88" s="101"/>
      <c r="AJ88" s="101"/>
      <c r="AK88" s="101"/>
      <c r="AL88" s="101"/>
      <c r="AM88" s="101"/>
      <c r="AN88" s="101"/>
    </row>
    <row r="89" spans="1:40">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row>
    <row r="90" spans="1:40">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row>
    <row r="91" spans="1:40" ht="15">
      <c r="A91" s="275"/>
      <c r="B91" s="275"/>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row>
    <row r="92" spans="1:40" ht="15">
      <c r="A92" s="101"/>
      <c r="B92" s="101"/>
      <c r="C92" s="101"/>
      <c r="D92" s="101"/>
      <c r="E92" s="275"/>
      <c r="F92" s="275"/>
      <c r="G92" s="275"/>
      <c r="H92" s="275"/>
      <c r="I92" s="275"/>
      <c r="J92" s="275"/>
      <c r="K92" s="275"/>
      <c r="L92" s="275"/>
      <c r="M92" s="275"/>
      <c r="N92" s="275"/>
      <c r="O92" s="275"/>
      <c r="P92" s="275"/>
      <c r="Q92" s="275"/>
      <c r="R92" s="275"/>
      <c r="S92" s="275"/>
      <c r="T92" s="275"/>
      <c r="U92" s="275"/>
      <c r="V92" s="275"/>
      <c r="W92" s="275"/>
      <c r="X92" s="275"/>
      <c r="Y92" s="275"/>
      <c r="Z92" s="101"/>
      <c r="AA92" s="101"/>
      <c r="AB92" s="101"/>
      <c r="AC92" s="101"/>
      <c r="AD92" s="101"/>
      <c r="AE92" s="101"/>
      <c r="AF92" s="101"/>
      <c r="AG92" s="101"/>
      <c r="AH92" s="101"/>
      <c r="AI92" s="101"/>
      <c r="AJ92" s="101"/>
      <c r="AK92" s="101"/>
      <c r="AL92" s="101"/>
      <c r="AM92" s="101"/>
      <c r="AN92" s="101"/>
    </row>
    <row r="93" spans="1:40" ht="15">
      <c r="A93" s="101"/>
      <c r="B93" s="101"/>
      <c r="C93" s="101"/>
      <c r="D93" s="101"/>
      <c r="E93" s="275"/>
      <c r="F93" s="275"/>
      <c r="G93" s="275"/>
      <c r="H93" s="275"/>
      <c r="I93" s="275"/>
      <c r="J93" s="275"/>
      <c r="K93" s="275"/>
      <c r="L93" s="275"/>
      <c r="M93" s="275"/>
      <c r="N93" s="275"/>
      <c r="O93" s="275"/>
      <c r="P93" s="275"/>
      <c r="Q93" s="275"/>
      <c r="R93" s="275"/>
      <c r="S93" s="275"/>
      <c r="T93" s="275"/>
      <c r="U93" s="275"/>
      <c r="V93" s="275"/>
      <c r="W93" s="275"/>
      <c r="X93" s="275"/>
      <c r="Y93" s="275"/>
      <c r="Z93" s="101"/>
      <c r="AA93" s="101"/>
      <c r="AB93" s="101"/>
      <c r="AC93" s="101"/>
      <c r="AD93" s="101"/>
      <c r="AE93" s="101"/>
      <c r="AF93" s="101"/>
      <c r="AG93" s="101"/>
      <c r="AH93" s="101"/>
      <c r="AI93" s="101"/>
      <c r="AJ93" s="101"/>
      <c r="AK93" s="101"/>
      <c r="AL93" s="101"/>
      <c r="AM93" s="101"/>
      <c r="AN93" s="101"/>
    </row>
    <row r="94" spans="1:40">
      <c r="A94" s="101"/>
      <c r="B94" s="101"/>
      <c r="C94" s="101"/>
      <c r="D94" s="101"/>
      <c r="E94" s="295"/>
      <c r="F94" s="295"/>
      <c r="G94" s="295"/>
      <c r="H94" s="295"/>
      <c r="I94" s="295"/>
      <c r="J94" s="295"/>
      <c r="K94" s="295"/>
      <c r="L94" s="295"/>
      <c r="M94" s="295"/>
      <c r="N94" s="295"/>
      <c r="O94" s="295"/>
      <c r="P94" s="295"/>
      <c r="Q94" s="295"/>
      <c r="R94" s="295"/>
      <c r="S94" s="295"/>
      <c r="T94" s="295"/>
      <c r="U94" s="295"/>
      <c r="V94" s="295"/>
      <c r="W94" s="295"/>
      <c r="X94" s="295"/>
      <c r="Y94" s="295"/>
      <c r="Z94" s="296"/>
      <c r="AA94" s="101"/>
      <c r="AB94" s="101"/>
      <c r="AC94" s="101"/>
      <c r="AD94" s="101"/>
      <c r="AE94" s="101"/>
      <c r="AF94" s="101"/>
      <c r="AG94" s="101"/>
      <c r="AH94" s="101"/>
      <c r="AI94" s="101"/>
      <c r="AJ94" s="101"/>
      <c r="AK94" s="101"/>
      <c r="AL94" s="101"/>
      <c r="AM94" s="101"/>
      <c r="AN94" s="101"/>
    </row>
    <row r="95" spans="1:40">
      <c r="A95" s="101"/>
      <c r="B95" s="101"/>
      <c r="C95" s="101"/>
      <c r="D95" s="101"/>
      <c r="E95" s="295"/>
      <c r="F95" s="295"/>
      <c r="G95" s="295"/>
      <c r="H95" s="295"/>
      <c r="I95" s="295"/>
      <c r="J95" s="295"/>
      <c r="K95" s="295"/>
      <c r="L95" s="295"/>
      <c r="M95" s="295"/>
      <c r="N95" s="295"/>
      <c r="O95" s="295"/>
      <c r="P95" s="295"/>
      <c r="Q95" s="295"/>
      <c r="R95" s="295"/>
      <c r="S95" s="295"/>
      <c r="T95" s="295"/>
      <c r="U95" s="295"/>
      <c r="V95" s="295"/>
      <c r="W95" s="295"/>
      <c r="X95" s="295"/>
      <c r="Y95" s="295"/>
      <c r="Z95" s="296"/>
      <c r="AA95" s="101"/>
      <c r="AB95" s="101"/>
      <c r="AC95" s="101"/>
      <c r="AD95" s="101"/>
      <c r="AE95" s="101"/>
      <c r="AF95" s="101"/>
      <c r="AG95" s="101"/>
      <c r="AH95" s="101"/>
      <c r="AI95" s="101"/>
      <c r="AJ95" s="101"/>
      <c r="AK95" s="101"/>
      <c r="AL95" s="101"/>
      <c r="AM95" s="101"/>
      <c r="AN95" s="101"/>
    </row>
    <row r="96" spans="1:40">
      <c r="A96" s="101"/>
      <c r="B96" s="101"/>
      <c r="C96" s="101"/>
      <c r="D96" s="101"/>
      <c r="E96" s="295"/>
      <c r="F96" s="295"/>
      <c r="G96" s="295"/>
      <c r="H96" s="295"/>
      <c r="I96" s="295"/>
      <c r="J96" s="295"/>
      <c r="K96" s="295"/>
      <c r="L96" s="295"/>
      <c r="M96" s="295"/>
      <c r="N96" s="295"/>
      <c r="O96" s="295"/>
      <c r="P96" s="295"/>
      <c r="Q96" s="295"/>
      <c r="R96" s="295"/>
      <c r="S96" s="295"/>
      <c r="T96" s="295"/>
      <c r="U96" s="295"/>
      <c r="V96" s="295"/>
      <c r="W96" s="295"/>
      <c r="X96" s="295"/>
      <c r="Y96" s="295"/>
      <c r="Z96" s="296"/>
      <c r="AA96" s="101"/>
      <c r="AB96" s="101"/>
      <c r="AC96" s="101"/>
      <c r="AD96" s="101"/>
      <c r="AE96" s="101"/>
      <c r="AF96" s="101"/>
      <c r="AG96" s="101"/>
      <c r="AH96" s="101"/>
      <c r="AI96" s="101"/>
      <c r="AJ96" s="101"/>
      <c r="AK96" s="101"/>
      <c r="AL96" s="101"/>
      <c r="AM96" s="101"/>
      <c r="AN96" s="101"/>
    </row>
    <row r="97" spans="1:40">
      <c r="A97" s="101"/>
      <c r="B97" s="101"/>
      <c r="C97" s="101"/>
      <c r="D97" s="101"/>
      <c r="E97" s="295"/>
      <c r="F97" s="295"/>
      <c r="G97" s="295"/>
      <c r="H97" s="295"/>
      <c r="I97" s="295"/>
      <c r="J97" s="295"/>
      <c r="K97" s="295"/>
      <c r="L97" s="295"/>
      <c r="M97" s="295"/>
      <c r="N97" s="295"/>
      <c r="O97" s="295"/>
      <c r="P97" s="295"/>
      <c r="Q97" s="295"/>
      <c r="R97" s="295"/>
      <c r="S97" s="295"/>
      <c r="T97" s="295"/>
      <c r="U97" s="295"/>
      <c r="V97" s="295"/>
      <c r="W97" s="295"/>
      <c r="X97" s="295"/>
      <c r="Y97" s="295"/>
      <c r="Z97" s="296"/>
      <c r="AA97" s="101"/>
      <c r="AB97" s="101"/>
      <c r="AC97" s="101"/>
      <c r="AD97" s="101"/>
      <c r="AE97" s="101"/>
      <c r="AF97" s="101"/>
      <c r="AG97" s="101"/>
      <c r="AH97" s="101"/>
      <c r="AI97" s="101"/>
      <c r="AJ97" s="101"/>
      <c r="AK97" s="101"/>
      <c r="AL97" s="101"/>
      <c r="AM97" s="101"/>
      <c r="AN97" s="101"/>
    </row>
    <row r="98" spans="1:40">
      <c r="A98" s="101"/>
      <c r="B98" s="101"/>
      <c r="C98" s="101"/>
      <c r="D98" s="101"/>
      <c r="E98" s="295"/>
      <c r="F98" s="295"/>
      <c r="G98" s="295"/>
      <c r="H98" s="295"/>
      <c r="I98" s="295"/>
      <c r="J98" s="295"/>
      <c r="K98" s="295"/>
      <c r="L98" s="295"/>
      <c r="M98" s="295"/>
      <c r="N98" s="295"/>
      <c r="O98" s="295"/>
      <c r="P98" s="295"/>
      <c r="Q98" s="295"/>
      <c r="R98" s="295"/>
      <c r="S98" s="295"/>
      <c r="T98" s="295"/>
      <c r="U98" s="295"/>
      <c r="V98" s="295"/>
      <c r="W98" s="295"/>
      <c r="X98" s="295"/>
      <c r="Y98" s="295"/>
      <c r="Z98" s="296"/>
      <c r="AA98" s="101"/>
      <c r="AB98" s="101"/>
      <c r="AC98" s="101"/>
      <c r="AD98" s="101"/>
      <c r="AE98" s="101"/>
      <c r="AF98" s="101"/>
      <c r="AG98" s="101"/>
      <c r="AH98" s="101"/>
      <c r="AI98" s="101"/>
      <c r="AJ98" s="101"/>
      <c r="AK98" s="101"/>
      <c r="AL98" s="101"/>
      <c r="AM98" s="101"/>
      <c r="AN98" s="101"/>
    </row>
    <row r="99" spans="1:40">
      <c r="A99" s="101"/>
      <c r="B99" s="101"/>
      <c r="C99" s="101"/>
      <c r="D99" s="101"/>
      <c r="E99" s="295"/>
      <c r="F99" s="295"/>
      <c r="G99" s="295"/>
      <c r="H99" s="295"/>
      <c r="I99" s="295"/>
      <c r="J99" s="295"/>
      <c r="K99" s="295"/>
      <c r="L99" s="295"/>
      <c r="M99" s="295"/>
      <c r="N99" s="295"/>
      <c r="O99" s="295"/>
      <c r="P99" s="295"/>
      <c r="Q99" s="295"/>
      <c r="R99" s="295"/>
      <c r="S99" s="295"/>
      <c r="T99" s="295"/>
      <c r="U99" s="295"/>
      <c r="V99" s="295"/>
      <c r="W99" s="295"/>
      <c r="X99" s="295"/>
      <c r="Y99" s="295"/>
      <c r="Z99" s="296"/>
      <c r="AA99" s="101"/>
      <c r="AB99" s="101"/>
      <c r="AC99" s="101"/>
      <c r="AD99" s="101"/>
      <c r="AE99" s="101"/>
      <c r="AF99" s="101"/>
      <c r="AG99" s="101"/>
      <c r="AH99" s="101"/>
      <c r="AI99" s="101"/>
      <c r="AJ99" s="101"/>
      <c r="AK99" s="101"/>
      <c r="AL99" s="101"/>
      <c r="AM99" s="101"/>
      <c r="AN99" s="101"/>
    </row>
    <row r="100" spans="1:40">
      <c r="A100" s="101"/>
      <c r="B100" s="101"/>
      <c r="C100" s="101"/>
      <c r="D100" s="101"/>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6"/>
      <c r="AA100" s="101"/>
      <c r="AB100" s="101"/>
      <c r="AC100" s="101"/>
      <c r="AD100" s="101"/>
      <c r="AE100" s="101"/>
      <c r="AF100" s="101"/>
      <c r="AG100" s="101"/>
      <c r="AH100" s="101"/>
      <c r="AI100" s="101"/>
      <c r="AJ100" s="101"/>
      <c r="AK100" s="101"/>
      <c r="AL100" s="101"/>
      <c r="AM100" s="101"/>
      <c r="AN100" s="101"/>
    </row>
    <row r="101" spans="1:40">
      <c r="A101" s="101"/>
      <c r="B101" s="101"/>
      <c r="C101" s="101"/>
      <c r="D101" s="101"/>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6"/>
      <c r="AA101" s="101"/>
      <c r="AB101" s="101"/>
      <c r="AC101" s="101"/>
      <c r="AD101" s="101"/>
      <c r="AE101" s="101"/>
      <c r="AF101" s="101"/>
      <c r="AG101" s="101"/>
      <c r="AH101" s="101"/>
      <c r="AI101" s="101"/>
      <c r="AJ101" s="101"/>
      <c r="AK101" s="101"/>
      <c r="AL101" s="101"/>
      <c r="AM101" s="101"/>
      <c r="AN101" s="101"/>
    </row>
    <row r="102" spans="1:40">
      <c r="A102" s="101"/>
      <c r="B102" s="101"/>
      <c r="C102" s="101"/>
      <c r="D102" s="101"/>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6"/>
      <c r="AA102" s="101"/>
      <c r="AB102" s="101"/>
      <c r="AC102" s="101"/>
      <c r="AD102" s="101"/>
      <c r="AE102" s="101"/>
      <c r="AF102" s="101"/>
      <c r="AG102" s="101"/>
      <c r="AH102" s="101"/>
      <c r="AI102" s="101"/>
      <c r="AJ102" s="101"/>
      <c r="AK102" s="101"/>
      <c r="AL102" s="101"/>
      <c r="AM102" s="101"/>
      <c r="AN102" s="101"/>
    </row>
    <row r="103" spans="1:40">
      <c r="A103" s="101"/>
      <c r="B103" s="101"/>
      <c r="C103" s="101"/>
      <c r="D103" s="101"/>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6"/>
      <c r="AA103" s="101"/>
      <c r="AB103" s="101"/>
      <c r="AC103" s="101"/>
      <c r="AD103" s="101"/>
      <c r="AE103" s="101"/>
      <c r="AF103" s="101"/>
      <c r="AG103" s="101"/>
      <c r="AH103" s="101"/>
      <c r="AI103" s="101"/>
      <c r="AJ103" s="101"/>
      <c r="AK103" s="101"/>
      <c r="AL103" s="101"/>
      <c r="AM103" s="101"/>
      <c r="AN103" s="101"/>
    </row>
    <row r="104" spans="1:40">
      <c r="A104" s="101"/>
      <c r="B104" s="101"/>
      <c r="C104" s="101"/>
      <c r="D104" s="101"/>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6"/>
      <c r="AA104" s="101"/>
      <c r="AB104" s="101"/>
      <c r="AC104" s="101"/>
      <c r="AD104" s="101"/>
      <c r="AE104" s="101"/>
      <c r="AF104" s="101"/>
      <c r="AG104" s="101"/>
      <c r="AH104" s="101"/>
      <c r="AI104" s="101"/>
      <c r="AJ104" s="101"/>
      <c r="AK104" s="101"/>
      <c r="AL104" s="101"/>
      <c r="AM104" s="101"/>
      <c r="AN104" s="101"/>
    </row>
    <row r="105" spans="1:40">
      <c r="A105" s="101"/>
      <c r="B105" s="101"/>
      <c r="C105" s="101"/>
      <c r="D105" s="101"/>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6"/>
      <c r="AA105" s="101"/>
      <c r="AB105" s="101"/>
      <c r="AC105" s="101"/>
      <c r="AD105" s="101"/>
      <c r="AE105" s="101"/>
      <c r="AF105" s="101"/>
      <c r="AG105" s="101"/>
      <c r="AH105" s="101"/>
      <c r="AI105" s="101"/>
      <c r="AJ105" s="101"/>
      <c r="AK105" s="101"/>
      <c r="AL105" s="101"/>
      <c r="AM105" s="101"/>
      <c r="AN105" s="101"/>
    </row>
    <row r="106" spans="1:40">
      <c r="A106" s="101"/>
      <c r="B106" s="101"/>
      <c r="C106" s="101"/>
      <c r="D106" s="101"/>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6"/>
      <c r="AA106" s="101"/>
      <c r="AB106" s="101"/>
      <c r="AC106" s="101"/>
      <c r="AD106" s="101"/>
      <c r="AE106" s="101"/>
      <c r="AF106" s="101"/>
      <c r="AG106" s="101"/>
      <c r="AH106" s="101"/>
      <c r="AI106" s="101"/>
      <c r="AJ106" s="101"/>
      <c r="AK106" s="101"/>
      <c r="AL106" s="101"/>
      <c r="AM106" s="101"/>
      <c r="AN106" s="101"/>
    </row>
    <row r="107" spans="1:40">
      <c r="A107" s="101"/>
      <c r="B107" s="101"/>
      <c r="C107" s="101"/>
      <c r="D107" s="101"/>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6"/>
      <c r="AA107" s="101"/>
      <c r="AB107" s="101"/>
      <c r="AC107" s="101"/>
      <c r="AD107" s="101"/>
      <c r="AE107" s="101"/>
      <c r="AF107" s="101"/>
      <c r="AG107" s="101"/>
      <c r="AH107" s="101"/>
      <c r="AI107" s="101"/>
      <c r="AJ107" s="101"/>
      <c r="AK107" s="101"/>
      <c r="AL107" s="101"/>
      <c r="AM107" s="101"/>
      <c r="AN107" s="101"/>
    </row>
    <row r="108" spans="1:40">
      <c r="A108" s="101"/>
      <c r="B108" s="101"/>
      <c r="C108" s="101"/>
      <c r="D108" s="101"/>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6"/>
      <c r="AA108" s="101"/>
      <c r="AB108" s="101"/>
      <c r="AC108" s="101"/>
      <c r="AD108" s="101"/>
      <c r="AE108" s="101"/>
      <c r="AF108" s="101"/>
      <c r="AG108" s="101"/>
      <c r="AH108" s="101"/>
      <c r="AI108" s="101"/>
      <c r="AJ108" s="101"/>
      <c r="AK108" s="101"/>
      <c r="AL108" s="101"/>
      <c r="AM108" s="101"/>
      <c r="AN108" s="101"/>
    </row>
    <row r="109" spans="1:40">
      <c r="A109" s="101"/>
      <c r="B109" s="101"/>
      <c r="C109" s="101"/>
      <c r="D109" s="101"/>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6"/>
      <c r="AA109" s="101"/>
      <c r="AB109" s="101"/>
      <c r="AC109" s="101"/>
      <c r="AD109" s="101"/>
      <c r="AE109" s="101"/>
      <c r="AF109" s="101"/>
      <c r="AG109" s="101"/>
      <c r="AH109" s="101"/>
      <c r="AI109" s="101"/>
      <c r="AJ109" s="101"/>
      <c r="AK109" s="101"/>
      <c r="AL109" s="101"/>
      <c r="AM109" s="101"/>
      <c r="AN109" s="101"/>
    </row>
    <row r="110" spans="1:40">
      <c r="A110" s="101"/>
      <c r="B110" s="101"/>
      <c r="C110" s="101"/>
      <c r="D110" s="101"/>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6"/>
      <c r="AA110" s="101"/>
      <c r="AB110" s="101"/>
      <c r="AC110" s="101"/>
      <c r="AD110" s="101"/>
      <c r="AE110" s="101"/>
      <c r="AF110" s="101"/>
      <c r="AG110" s="101"/>
      <c r="AH110" s="101"/>
      <c r="AI110" s="101"/>
      <c r="AJ110" s="101"/>
      <c r="AK110" s="101"/>
      <c r="AL110" s="101"/>
      <c r="AM110" s="101"/>
      <c r="AN110" s="101"/>
    </row>
    <row r="111" spans="1:40">
      <c r="A111" s="101"/>
      <c r="B111" s="101"/>
      <c r="C111" s="101"/>
      <c r="D111" s="101"/>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6"/>
      <c r="AA111" s="101"/>
      <c r="AB111" s="101"/>
      <c r="AC111" s="101"/>
      <c r="AD111" s="101"/>
      <c r="AE111" s="101"/>
      <c r="AF111" s="101"/>
      <c r="AG111" s="101"/>
      <c r="AH111" s="101"/>
      <c r="AI111" s="101"/>
      <c r="AJ111" s="101"/>
      <c r="AK111" s="101"/>
      <c r="AL111" s="101"/>
      <c r="AM111" s="101"/>
      <c r="AN111" s="101"/>
    </row>
    <row r="112" spans="1:40">
      <c r="A112" s="101"/>
      <c r="B112" s="101"/>
      <c r="C112" s="101"/>
      <c r="D112" s="101"/>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6"/>
      <c r="AA112" s="101"/>
      <c r="AB112" s="101"/>
      <c r="AC112" s="101"/>
      <c r="AD112" s="101"/>
      <c r="AE112" s="101"/>
      <c r="AF112" s="101"/>
      <c r="AG112" s="101"/>
      <c r="AH112" s="101"/>
      <c r="AI112" s="101"/>
      <c r="AJ112" s="101"/>
      <c r="AK112" s="101"/>
      <c r="AL112" s="101"/>
      <c r="AM112" s="101"/>
      <c r="AN112" s="101"/>
    </row>
    <row r="113" spans="1:40">
      <c r="A113" s="101"/>
      <c r="B113" s="101"/>
      <c r="C113" s="101"/>
      <c r="D113" s="101"/>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6"/>
      <c r="AA113" s="101"/>
      <c r="AB113" s="101"/>
      <c r="AC113" s="101"/>
      <c r="AD113" s="101"/>
      <c r="AE113" s="101"/>
      <c r="AF113" s="101"/>
      <c r="AG113" s="101"/>
      <c r="AH113" s="101"/>
      <c r="AI113" s="101"/>
      <c r="AJ113" s="101"/>
      <c r="AK113" s="101"/>
      <c r="AL113" s="101"/>
      <c r="AM113" s="101"/>
      <c r="AN113" s="101"/>
    </row>
    <row r="114" spans="1:40">
      <c r="A114" s="101"/>
      <c r="B114" s="101"/>
      <c r="C114" s="101"/>
      <c r="D114" s="101"/>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6"/>
      <c r="AA114" s="101"/>
      <c r="AB114" s="101"/>
      <c r="AC114" s="101"/>
      <c r="AD114" s="101"/>
      <c r="AE114" s="101"/>
      <c r="AF114" s="101"/>
      <c r="AG114" s="101"/>
      <c r="AH114" s="101"/>
      <c r="AI114" s="101"/>
      <c r="AJ114" s="101"/>
      <c r="AK114" s="101"/>
      <c r="AL114" s="101"/>
      <c r="AM114" s="101"/>
      <c r="AN114" s="101"/>
    </row>
    <row r="115" spans="1:40">
      <c r="A115" s="101"/>
      <c r="B115" s="101"/>
      <c r="C115" s="101"/>
      <c r="D115" s="101"/>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6"/>
      <c r="AA115" s="101"/>
      <c r="AB115" s="101"/>
      <c r="AC115" s="101"/>
      <c r="AD115" s="101"/>
      <c r="AE115" s="101"/>
      <c r="AF115" s="101"/>
      <c r="AG115" s="101"/>
      <c r="AH115" s="101"/>
      <c r="AI115" s="101"/>
      <c r="AJ115" s="101"/>
      <c r="AK115" s="101"/>
      <c r="AL115" s="101"/>
      <c r="AM115" s="101"/>
      <c r="AN115" s="101"/>
    </row>
    <row r="116" spans="1:40">
      <c r="A116" s="101"/>
      <c r="B116" s="101"/>
      <c r="C116" s="101"/>
      <c r="D116" s="101"/>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6"/>
      <c r="AA116" s="101"/>
      <c r="AB116" s="101"/>
      <c r="AC116" s="101"/>
      <c r="AD116" s="101"/>
      <c r="AE116" s="101"/>
      <c r="AF116" s="101"/>
      <c r="AG116" s="101"/>
      <c r="AH116" s="101"/>
      <c r="AI116" s="101"/>
      <c r="AJ116" s="101"/>
      <c r="AK116" s="101"/>
      <c r="AL116" s="101"/>
      <c r="AM116" s="101"/>
      <c r="AN116" s="101"/>
    </row>
    <row r="117" spans="1:40">
      <c r="A117" s="101"/>
      <c r="B117" s="101"/>
      <c r="C117" s="101"/>
      <c r="D117" s="101"/>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6"/>
      <c r="AA117" s="101"/>
      <c r="AB117" s="101"/>
      <c r="AC117" s="101"/>
      <c r="AD117" s="101"/>
      <c r="AE117" s="101"/>
      <c r="AF117" s="101"/>
      <c r="AG117" s="101"/>
      <c r="AH117" s="101"/>
      <c r="AI117" s="101"/>
      <c r="AJ117" s="101"/>
      <c r="AK117" s="101"/>
      <c r="AL117" s="101"/>
      <c r="AM117" s="101"/>
      <c r="AN117" s="101"/>
    </row>
    <row r="118" spans="1:40">
      <c r="A118" s="101"/>
      <c r="B118" s="101"/>
      <c r="C118" s="101"/>
      <c r="D118" s="101"/>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6"/>
      <c r="AA118" s="101"/>
      <c r="AB118" s="101"/>
      <c r="AC118" s="101"/>
      <c r="AD118" s="101"/>
      <c r="AE118" s="101"/>
      <c r="AF118" s="101"/>
      <c r="AG118" s="101"/>
      <c r="AH118" s="101"/>
      <c r="AI118" s="101"/>
      <c r="AJ118" s="101"/>
      <c r="AK118" s="101"/>
      <c r="AL118" s="101"/>
      <c r="AM118" s="101"/>
      <c r="AN118" s="101"/>
    </row>
    <row r="119" spans="1:40">
      <c r="A119" s="101"/>
      <c r="B119" s="101"/>
      <c r="C119" s="101"/>
      <c r="D119" s="101"/>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6"/>
      <c r="AA119" s="101"/>
      <c r="AB119" s="101"/>
      <c r="AC119" s="101"/>
      <c r="AD119" s="101"/>
      <c r="AE119" s="101"/>
      <c r="AF119" s="101"/>
      <c r="AG119" s="101"/>
      <c r="AH119" s="101"/>
      <c r="AI119" s="101"/>
      <c r="AJ119" s="101"/>
      <c r="AK119" s="101"/>
      <c r="AL119" s="101"/>
      <c r="AM119" s="101"/>
      <c r="AN119" s="101"/>
    </row>
    <row r="120" spans="1:40">
      <c r="A120" s="101"/>
      <c r="B120" s="101"/>
      <c r="C120" s="101"/>
      <c r="D120" s="101"/>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6"/>
      <c r="AA120" s="101"/>
      <c r="AB120" s="101"/>
      <c r="AC120" s="101"/>
      <c r="AD120" s="101"/>
      <c r="AE120" s="101"/>
      <c r="AF120" s="101"/>
      <c r="AG120" s="101"/>
      <c r="AH120" s="101"/>
      <c r="AI120" s="101"/>
      <c r="AJ120" s="101"/>
      <c r="AK120" s="101"/>
      <c r="AL120" s="101"/>
      <c r="AM120" s="101"/>
      <c r="AN120" s="101"/>
    </row>
    <row r="121" spans="1:40">
      <c r="A121" s="101"/>
      <c r="B121" s="101"/>
      <c r="C121" s="101"/>
      <c r="D121" s="101"/>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6"/>
      <c r="AA121" s="101"/>
      <c r="AB121" s="101"/>
      <c r="AC121" s="101"/>
      <c r="AD121" s="101"/>
      <c r="AE121" s="101"/>
      <c r="AF121" s="101"/>
      <c r="AG121" s="101"/>
      <c r="AH121" s="101"/>
      <c r="AI121" s="101"/>
      <c r="AJ121" s="101"/>
      <c r="AK121" s="101"/>
      <c r="AL121" s="101"/>
      <c r="AM121" s="101"/>
      <c r="AN121" s="101"/>
    </row>
    <row r="122" spans="1:40">
      <c r="A122" s="101"/>
      <c r="B122" s="101"/>
      <c r="C122" s="101"/>
      <c r="D122" s="101"/>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6"/>
      <c r="AA122" s="101"/>
      <c r="AB122" s="101"/>
      <c r="AC122" s="101"/>
      <c r="AD122" s="101"/>
      <c r="AE122" s="101"/>
      <c r="AF122" s="101"/>
      <c r="AG122" s="101"/>
      <c r="AH122" s="101"/>
      <c r="AI122" s="101"/>
      <c r="AJ122" s="101"/>
      <c r="AK122" s="101"/>
      <c r="AL122" s="101"/>
      <c r="AM122" s="101"/>
      <c r="AN122" s="101"/>
    </row>
    <row r="123" spans="1:40">
      <c r="A123" s="101"/>
      <c r="B123" s="101"/>
      <c r="C123" s="101"/>
      <c r="D123" s="101"/>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6"/>
      <c r="AA123" s="101"/>
      <c r="AB123" s="101"/>
      <c r="AC123" s="101"/>
      <c r="AD123" s="101"/>
      <c r="AE123" s="101"/>
      <c r="AF123" s="101"/>
      <c r="AG123" s="101"/>
      <c r="AH123" s="101"/>
      <c r="AI123" s="101"/>
      <c r="AJ123" s="101"/>
      <c r="AK123" s="101"/>
      <c r="AL123" s="101"/>
      <c r="AM123" s="101"/>
      <c r="AN123" s="101"/>
    </row>
    <row r="124" spans="1:40">
      <c r="A124" s="101"/>
      <c r="B124" s="101"/>
      <c r="C124" s="101"/>
      <c r="D124" s="101"/>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6"/>
      <c r="AA124" s="101"/>
      <c r="AB124" s="101"/>
      <c r="AC124" s="101"/>
      <c r="AD124" s="101"/>
      <c r="AE124" s="101"/>
      <c r="AF124" s="101"/>
      <c r="AG124" s="101"/>
      <c r="AH124" s="101"/>
      <c r="AI124" s="101"/>
      <c r="AJ124" s="101"/>
      <c r="AK124" s="101"/>
      <c r="AL124" s="101"/>
      <c r="AM124" s="101"/>
      <c r="AN124" s="101"/>
    </row>
    <row r="125" spans="1:40">
      <c r="A125" s="101"/>
      <c r="B125" s="101"/>
      <c r="C125" s="101"/>
      <c r="D125" s="101"/>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6"/>
      <c r="AA125" s="101"/>
      <c r="AB125" s="101"/>
      <c r="AC125" s="101"/>
      <c r="AD125" s="101"/>
      <c r="AE125" s="101"/>
      <c r="AF125" s="101"/>
      <c r="AG125" s="101"/>
      <c r="AH125" s="101"/>
      <c r="AI125" s="101"/>
      <c r="AJ125" s="101"/>
      <c r="AK125" s="101"/>
      <c r="AL125" s="101"/>
      <c r="AM125" s="101"/>
      <c r="AN125" s="101"/>
    </row>
    <row r="126" spans="1:40">
      <c r="A126" s="101"/>
      <c r="B126" s="101"/>
      <c r="C126" s="101"/>
      <c r="D126" s="101"/>
      <c r="E126" s="29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row>
    <row r="127" spans="1:40" ht="15">
      <c r="A127" s="101"/>
      <c r="B127" s="101"/>
      <c r="C127" s="275"/>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101"/>
      <c r="AB127" s="101"/>
      <c r="AC127" s="101"/>
      <c r="AD127" s="101"/>
      <c r="AE127" s="101"/>
      <c r="AF127" s="101"/>
      <c r="AG127" s="101"/>
      <c r="AH127" s="101"/>
      <c r="AI127" s="101"/>
      <c r="AJ127" s="101"/>
      <c r="AK127" s="101"/>
      <c r="AL127" s="101"/>
      <c r="AM127" s="101"/>
      <c r="AN127" s="101"/>
    </row>
    <row r="128" spans="1:40" ht="15">
      <c r="A128" s="101"/>
      <c r="B128" s="101"/>
      <c r="C128" s="275"/>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101"/>
      <c r="AB128" s="101"/>
      <c r="AC128" s="101"/>
      <c r="AD128" s="101"/>
      <c r="AE128" s="101"/>
      <c r="AF128" s="101"/>
      <c r="AG128" s="101"/>
      <c r="AH128" s="101"/>
      <c r="AI128" s="101"/>
      <c r="AJ128" s="101"/>
      <c r="AK128" s="101"/>
      <c r="AL128" s="101"/>
      <c r="AM128" s="101"/>
      <c r="AN128" s="101"/>
    </row>
    <row r="129" spans="1:40">
      <c r="A129" s="101"/>
      <c r="B129" s="101"/>
      <c r="C129" s="101"/>
      <c r="D129" s="101"/>
      <c r="E129" s="291"/>
      <c r="F129" s="291"/>
      <c r="G129" s="291"/>
      <c r="H129" s="291"/>
      <c r="I129" s="291"/>
      <c r="J129" s="291"/>
      <c r="K129" s="291"/>
      <c r="L129" s="291"/>
      <c r="M129" s="291"/>
      <c r="N129" s="291"/>
      <c r="O129" s="291"/>
      <c r="P129" s="291"/>
      <c r="Q129" s="291"/>
      <c r="R129" s="291"/>
      <c r="S129" s="291"/>
      <c r="T129" s="291"/>
      <c r="U129" s="291"/>
      <c r="V129" s="291"/>
      <c r="W129" s="291"/>
      <c r="X129" s="291"/>
      <c r="Y129" s="291"/>
      <c r="Z129" s="101"/>
      <c r="AA129" s="101"/>
      <c r="AB129" s="101"/>
      <c r="AC129" s="101"/>
      <c r="AD129" s="101"/>
      <c r="AE129" s="101"/>
      <c r="AF129" s="101"/>
      <c r="AG129" s="101"/>
      <c r="AH129" s="101"/>
      <c r="AI129" s="101"/>
      <c r="AJ129" s="101"/>
      <c r="AK129" s="101"/>
      <c r="AL129" s="101"/>
      <c r="AM129" s="101"/>
      <c r="AN129" s="101"/>
    </row>
    <row r="130" spans="1:40">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row>
    <row r="131" spans="1:40">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row>
    <row r="132" spans="1:40">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row>
    <row r="133" spans="1:40" ht="15">
      <c r="A133" s="275"/>
      <c r="B133" s="275"/>
      <c r="C133" s="275"/>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row>
    <row r="134" spans="1:40">
      <c r="A134" s="101"/>
      <c r="B134" s="298"/>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row>
    <row r="135" spans="1:40">
      <c r="A135" s="101"/>
      <c r="B135" s="101"/>
      <c r="C135" s="101"/>
      <c r="D135" s="10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79"/>
      <c r="AA135" s="101"/>
      <c r="AB135" s="101"/>
      <c r="AC135" s="101"/>
      <c r="AD135" s="101"/>
      <c r="AE135" s="101"/>
      <c r="AF135" s="101"/>
      <c r="AG135" s="101"/>
      <c r="AH135" s="101"/>
      <c r="AI135" s="101"/>
      <c r="AJ135" s="101"/>
      <c r="AK135" s="101"/>
      <c r="AL135" s="101"/>
      <c r="AM135" s="101"/>
      <c r="AN135" s="101"/>
    </row>
    <row r="136" spans="1:40">
      <c r="A136" s="101"/>
      <c r="B136" s="101"/>
      <c r="C136" s="101"/>
      <c r="D136" s="101"/>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79"/>
      <c r="AA136" s="101"/>
      <c r="AB136" s="101"/>
      <c r="AC136" s="101"/>
      <c r="AD136" s="101"/>
      <c r="AE136" s="101"/>
      <c r="AF136" s="101"/>
      <c r="AG136" s="101"/>
      <c r="AH136" s="101"/>
      <c r="AI136" s="101"/>
      <c r="AJ136" s="101"/>
      <c r="AK136" s="101"/>
      <c r="AL136" s="101"/>
      <c r="AM136" s="101"/>
      <c r="AN136" s="101"/>
    </row>
    <row r="137" spans="1:40">
      <c r="A137" s="101"/>
      <c r="B137" s="101"/>
      <c r="C137" s="101"/>
      <c r="D137" s="101"/>
      <c r="E137" s="281"/>
      <c r="F137" s="281"/>
      <c r="G137" s="281"/>
      <c r="H137" s="281"/>
      <c r="I137" s="281"/>
      <c r="J137" s="281"/>
      <c r="K137" s="281"/>
      <c r="L137" s="281"/>
      <c r="M137" s="281"/>
      <c r="N137" s="281"/>
      <c r="O137" s="281"/>
      <c r="P137" s="281"/>
      <c r="Q137" s="281"/>
      <c r="R137" s="281"/>
      <c r="S137" s="281"/>
      <c r="T137" s="281"/>
      <c r="U137" s="281"/>
      <c r="V137" s="281"/>
      <c r="W137" s="281"/>
      <c r="X137" s="281"/>
      <c r="Y137" s="281"/>
      <c r="Z137" s="279"/>
      <c r="AA137" s="101"/>
      <c r="AB137" s="101"/>
      <c r="AC137" s="101"/>
      <c r="AD137" s="101"/>
      <c r="AE137" s="101"/>
      <c r="AF137" s="101"/>
      <c r="AG137" s="101"/>
      <c r="AH137" s="101"/>
      <c r="AI137" s="101"/>
      <c r="AJ137" s="101"/>
      <c r="AK137" s="101"/>
      <c r="AL137" s="101"/>
      <c r="AM137" s="101"/>
      <c r="AN137" s="101"/>
    </row>
    <row r="138" spans="1:40">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row>
    <row r="139" spans="1:40">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row>
    <row r="140" spans="1:40">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row>
    <row r="141" spans="1:40">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row>
    <row r="142" spans="1:40">
      <c r="A142" s="101"/>
      <c r="B142" s="101"/>
      <c r="C142" s="101"/>
      <c r="D142" s="10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79"/>
      <c r="AA142" s="101"/>
      <c r="AB142" s="101"/>
      <c r="AC142" s="101"/>
      <c r="AD142" s="101"/>
      <c r="AE142" s="101"/>
      <c r="AF142" s="101"/>
      <c r="AG142" s="101"/>
      <c r="AH142" s="101"/>
      <c r="AI142" s="101"/>
      <c r="AJ142" s="101"/>
      <c r="AK142" s="101"/>
      <c r="AL142" s="101"/>
      <c r="AM142" s="101"/>
      <c r="AN142" s="101"/>
    </row>
    <row r="143" spans="1:40">
      <c r="A143" s="101"/>
      <c r="B143" s="101"/>
      <c r="C143" s="101"/>
      <c r="D143" s="101"/>
      <c r="E143" s="281"/>
      <c r="F143" s="281"/>
      <c r="G143" s="281"/>
      <c r="H143" s="281"/>
      <c r="I143" s="281"/>
      <c r="J143" s="281"/>
      <c r="K143" s="281"/>
      <c r="L143" s="281"/>
      <c r="M143" s="281"/>
      <c r="N143" s="281"/>
      <c r="O143" s="281"/>
      <c r="P143" s="281"/>
      <c r="Q143" s="281"/>
      <c r="R143" s="281"/>
      <c r="S143" s="281"/>
      <c r="T143" s="281"/>
      <c r="U143" s="281"/>
      <c r="V143" s="281"/>
      <c r="W143" s="281"/>
      <c r="X143" s="281"/>
      <c r="Y143" s="281"/>
      <c r="Z143" s="279"/>
      <c r="AA143" s="101"/>
      <c r="AB143" s="101"/>
      <c r="AC143" s="101"/>
      <c r="AD143" s="101"/>
      <c r="AE143" s="101"/>
      <c r="AF143" s="101"/>
      <c r="AG143" s="101"/>
      <c r="AH143" s="101"/>
      <c r="AI143" s="101"/>
      <c r="AJ143" s="101"/>
      <c r="AK143" s="101"/>
      <c r="AL143" s="101"/>
      <c r="AM143" s="101"/>
      <c r="AN143" s="101"/>
    </row>
    <row r="144" spans="1:40">
      <c r="A144" s="101"/>
      <c r="B144" s="101"/>
      <c r="C144" s="101"/>
      <c r="D144" s="10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101"/>
      <c r="AA144" s="101"/>
      <c r="AB144" s="101"/>
      <c r="AC144" s="101"/>
      <c r="AD144" s="101"/>
      <c r="AE144" s="101"/>
      <c r="AF144" s="101"/>
      <c r="AG144" s="101"/>
      <c r="AH144" s="101"/>
      <c r="AI144" s="101"/>
      <c r="AJ144" s="101"/>
      <c r="AK144" s="101"/>
      <c r="AL144" s="101"/>
      <c r="AM144" s="101"/>
      <c r="AN144" s="101"/>
    </row>
    <row r="145" spans="1:40">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row>
    <row r="146" spans="1:40">
      <c r="A146" s="101"/>
      <c r="B146" s="101"/>
      <c r="C146" s="101"/>
      <c r="D146" s="10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79"/>
      <c r="AA146" s="101"/>
      <c r="AB146" s="101"/>
      <c r="AC146" s="101"/>
      <c r="AD146" s="101"/>
      <c r="AE146" s="101"/>
      <c r="AF146" s="101"/>
      <c r="AG146" s="101"/>
      <c r="AH146" s="101"/>
      <c r="AI146" s="101"/>
      <c r="AJ146" s="101"/>
      <c r="AK146" s="101"/>
      <c r="AL146" s="101"/>
      <c r="AM146" s="101"/>
      <c r="AN146" s="101"/>
    </row>
    <row r="147" spans="1:40">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281"/>
      <c r="AA147" s="101"/>
      <c r="AB147" s="101"/>
      <c r="AC147" s="101"/>
      <c r="AD147" s="101"/>
      <c r="AE147" s="101"/>
      <c r="AF147" s="101"/>
      <c r="AG147" s="101"/>
      <c r="AH147" s="101"/>
      <c r="AI147" s="101"/>
      <c r="AJ147" s="101"/>
      <c r="AK147" s="101"/>
      <c r="AL147" s="101"/>
      <c r="AM147" s="101"/>
      <c r="AN147" s="101"/>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dimension ref="A1:AJ162"/>
  <sheetViews>
    <sheetView zoomScaleNormal="100" workbookViewId="0">
      <selection activeCell="C64" sqref="C64"/>
    </sheetView>
  </sheetViews>
  <sheetFormatPr defaultRowHeight="12.75"/>
  <cols>
    <col min="1" max="1" width="40.5703125" customWidth="1"/>
    <col min="2" max="2" width="18.7109375" customWidth="1"/>
    <col min="3" max="3" width="28.7109375" customWidth="1"/>
    <col min="4" max="4" width="28.28515625" customWidth="1"/>
    <col min="5" max="5" width="11" customWidth="1"/>
    <col min="6" max="6" width="10.28515625" bestFit="1" customWidth="1"/>
    <col min="7" max="24" width="11.140625" customWidth="1"/>
    <col min="25" max="25" width="12.140625" customWidth="1"/>
    <col min="26" max="26" width="11.5703125" customWidth="1"/>
    <col min="28" max="28" width="17.42578125" customWidth="1"/>
    <col min="29" max="29" width="12" customWidth="1"/>
    <col min="31" max="31" width="11.7109375" customWidth="1"/>
    <col min="32" max="32" width="13" customWidth="1"/>
  </cols>
  <sheetData>
    <row r="1" spans="1:36">
      <c r="A1" s="62" t="s">
        <v>61</v>
      </c>
      <c r="B1" s="248" t="s">
        <v>624</v>
      </c>
      <c r="C1" s="249"/>
      <c r="D1" s="249"/>
      <c r="E1" s="249"/>
      <c r="F1" s="249"/>
      <c r="G1" s="249"/>
      <c r="H1" s="249"/>
      <c r="I1" s="249"/>
      <c r="J1" s="249"/>
      <c r="K1" s="249"/>
      <c r="L1" s="249"/>
      <c r="M1" s="249"/>
      <c r="N1" s="249"/>
      <c r="O1" s="249"/>
      <c r="P1" s="249"/>
      <c r="Q1" s="249"/>
      <c r="R1" s="249"/>
      <c r="S1" s="250"/>
      <c r="T1" s="63"/>
      <c r="U1" s="63"/>
      <c r="V1" s="63"/>
      <c r="W1" s="63"/>
      <c r="X1" s="24"/>
      <c r="Y1" s="24"/>
      <c r="Z1" s="24"/>
      <c r="AB1" s="24"/>
      <c r="AC1" s="24"/>
      <c r="AD1" s="24"/>
      <c r="AE1" s="24"/>
      <c r="AF1" s="24"/>
      <c r="AG1" s="24"/>
      <c r="AH1" s="24"/>
      <c r="AI1" s="24"/>
      <c r="AJ1" s="24"/>
    </row>
    <row r="2" spans="1:36">
      <c r="A2" s="64"/>
      <c r="B2" s="251"/>
      <c r="C2" s="252"/>
      <c r="D2" s="252"/>
      <c r="E2" s="252"/>
      <c r="F2" s="252"/>
      <c r="G2" s="252"/>
      <c r="H2" s="252"/>
      <c r="I2" s="252"/>
      <c r="J2" s="252"/>
      <c r="K2" s="252"/>
      <c r="L2" s="252"/>
      <c r="M2" s="252"/>
      <c r="N2" s="252"/>
      <c r="O2" s="252"/>
      <c r="P2" s="252"/>
      <c r="Q2" s="252"/>
      <c r="R2" s="252"/>
      <c r="S2" s="253"/>
      <c r="T2" s="65"/>
      <c r="U2" s="65"/>
      <c r="V2" s="65"/>
      <c r="W2" s="65"/>
      <c r="X2" s="24"/>
      <c r="Y2" s="24"/>
      <c r="Z2" s="24"/>
      <c r="AB2" s="24"/>
      <c r="AC2" s="24"/>
      <c r="AD2" s="24"/>
      <c r="AE2" s="24"/>
      <c r="AF2" s="24"/>
      <c r="AG2" s="24"/>
      <c r="AH2" s="24"/>
      <c r="AI2" s="24"/>
      <c r="AJ2" s="24"/>
    </row>
    <row r="3" spans="1:36">
      <c r="A3" s="64"/>
      <c r="B3" s="251"/>
      <c r="C3" s="252"/>
      <c r="D3" s="252"/>
      <c r="E3" s="252"/>
      <c r="F3" s="252"/>
      <c r="G3" s="252"/>
      <c r="H3" s="252"/>
      <c r="I3" s="252"/>
      <c r="J3" s="252"/>
      <c r="K3" s="252"/>
      <c r="L3" s="252"/>
      <c r="M3" s="252"/>
      <c r="N3" s="252"/>
      <c r="O3" s="252"/>
      <c r="P3" s="252"/>
      <c r="Q3" s="252"/>
      <c r="R3" s="252"/>
      <c r="S3" s="253"/>
      <c r="T3" s="65"/>
      <c r="U3" s="65"/>
      <c r="V3" s="65"/>
      <c r="W3" s="65"/>
      <c r="X3" s="24"/>
      <c r="Y3" s="24"/>
      <c r="Z3" s="24"/>
      <c r="AB3" s="24"/>
      <c r="AC3" s="24"/>
      <c r="AD3" s="24"/>
      <c r="AE3" s="24"/>
      <c r="AF3" s="24"/>
      <c r="AG3" s="24"/>
      <c r="AH3" s="24"/>
      <c r="AI3" s="24"/>
      <c r="AJ3" s="24"/>
    </row>
    <row r="4" spans="1:36">
      <c r="A4" s="64"/>
      <c r="B4" s="251"/>
      <c r="C4" s="252"/>
      <c r="D4" s="252"/>
      <c r="E4" s="252"/>
      <c r="F4" s="252"/>
      <c r="G4" s="252"/>
      <c r="H4" s="252"/>
      <c r="I4" s="252"/>
      <c r="J4" s="252"/>
      <c r="K4" s="252"/>
      <c r="L4" s="252"/>
      <c r="M4" s="252"/>
      <c r="N4" s="252"/>
      <c r="O4" s="252"/>
      <c r="P4" s="252"/>
      <c r="Q4" s="252"/>
      <c r="R4" s="252"/>
      <c r="S4" s="253"/>
      <c r="T4" s="65"/>
      <c r="U4" s="65"/>
      <c r="V4" s="65"/>
      <c r="W4" s="65"/>
      <c r="X4" s="24"/>
      <c r="Y4" s="24"/>
      <c r="Z4" s="24"/>
      <c r="AB4" s="24"/>
      <c r="AC4" s="24"/>
      <c r="AD4" s="24"/>
      <c r="AE4" s="24"/>
      <c r="AF4" s="24"/>
      <c r="AG4" s="24"/>
      <c r="AH4" s="24"/>
      <c r="AI4" s="24"/>
      <c r="AJ4" s="24"/>
    </row>
    <row r="5" spans="1:36">
      <c r="A5" s="66" t="s">
        <v>62</v>
      </c>
      <c r="B5" s="251"/>
      <c r="C5" s="252"/>
      <c r="D5" s="254"/>
      <c r="E5" s="254"/>
      <c r="F5" s="254"/>
      <c r="G5" s="254"/>
      <c r="H5" s="254"/>
      <c r="I5" s="254"/>
      <c r="J5" s="254"/>
      <c r="K5" s="254"/>
      <c r="L5" s="254"/>
      <c r="M5" s="254"/>
      <c r="N5" s="254"/>
      <c r="O5" s="254"/>
      <c r="P5" s="254"/>
      <c r="Q5" s="254"/>
      <c r="R5" s="254"/>
      <c r="S5" s="255"/>
      <c r="T5" s="65"/>
      <c r="U5" s="65"/>
      <c r="V5" s="65"/>
      <c r="W5" s="65"/>
      <c r="X5" s="24"/>
      <c r="Y5" s="24"/>
      <c r="Z5" s="24"/>
      <c r="AB5" s="24"/>
      <c r="AC5" s="24"/>
      <c r="AD5" s="24"/>
      <c r="AE5" s="24"/>
      <c r="AF5" s="24"/>
      <c r="AG5" s="24"/>
      <c r="AH5" s="24"/>
      <c r="AI5" s="24"/>
      <c r="AJ5" s="24"/>
    </row>
    <row r="6" spans="1:36">
      <c r="A6" s="67" t="s">
        <v>63</v>
      </c>
      <c r="B6" s="68"/>
      <c r="C6" s="68"/>
      <c r="D6" s="69"/>
      <c r="E6" s="70"/>
      <c r="F6" s="70"/>
      <c r="G6" s="70"/>
      <c r="H6" s="70"/>
      <c r="I6" s="70"/>
      <c r="J6" s="70"/>
      <c r="K6" s="70"/>
      <c r="L6" s="70"/>
      <c r="M6" s="70"/>
      <c r="N6" s="70"/>
      <c r="O6" s="70"/>
      <c r="P6" s="70"/>
      <c r="Q6" s="70"/>
      <c r="R6" s="70"/>
      <c r="S6" s="71"/>
      <c r="T6" s="65"/>
      <c r="U6" s="65"/>
      <c r="V6" s="65"/>
      <c r="W6" s="65"/>
      <c r="X6" s="24"/>
      <c r="Y6" s="24"/>
      <c r="Z6" s="24"/>
      <c r="AB6" s="24"/>
      <c r="AC6" s="24"/>
      <c r="AD6" s="24"/>
      <c r="AE6" s="24"/>
      <c r="AF6" s="24"/>
      <c r="AG6" s="24"/>
      <c r="AH6" s="24"/>
      <c r="AI6" s="24"/>
      <c r="AJ6" s="24"/>
    </row>
    <row r="7" spans="1:36">
      <c r="A7" s="24"/>
      <c r="B7" s="72" t="s">
        <v>64</v>
      </c>
      <c r="C7" s="73" t="s">
        <v>177</v>
      </c>
      <c r="D7" s="73" t="s">
        <v>178</v>
      </c>
      <c r="E7" s="24"/>
      <c r="F7" s="24"/>
      <c r="G7" s="24"/>
      <c r="H7" s="24"/>
      <c r="I7" s="24"/>
      <c r="J7" s="24"/>
      <c r="K7" s="24"/>
      <c r="L7" s="24"/>
      <c r="M7" s="24"/>
      <c r="N7" s="24"/>
      <c r="O7" s="24"/>
      <c r="P7" s="24"/>
      <c r="Q7" s="24"/>
      <c r="R7" s="24"/>
      <c r="S7" s="24"/>
      <c r="T7" s="24"/>
      <c r="U7" s="24"/>
      <c r="V7" s="24"/>
      <c r="W7" s="24"/>
      <c r="X7" s="24"/>
      <c r="Y7" s="24"/>
      <c r="Z7" s="24"/>
      <c r="AB7" s="24"/>
      <c r="AC7" s="24"/>
      <c r="AD7" s="24"/>
      <c r="AE7" s="24"/>
      <c r="AF7" s="24"/>
      <c r="AG7" s="24"/>
      <c r="AH7" s="24"/>
      <c r="AI7" s="24"/>
      <c r="AJ7" s="24"/>
    </row>
    <row r="8" spans="1:36">
      <c r="A8" s="24"/>
      <c r="B8" s="72" t="s">
        <v>65</v>
      </c>
      <c r="C8" s="73" t="str">
        <f>[4]MLIST!$D$72</f>
        <v>Bi-Level Stiarwell Lighting-NR</v>
      </c>
      <c r="D8" s="73" t="s">
        <v>66</v>
      </c>
      <c r="E8" s="74"/>
      <c r="F8" s="24"/>
      <c r="G8" s="24"/>
      <c r="H8" s="24"/>
      <c r="I8" s="24"/>
      <c r="J8" s="24"/>
      <c r="K8" s="24"/>
      <c r="L8" s="24"/>
      <c r="M8" s="24"/>
      <c r="N8" s="24"/>
      <c r="O8" s="24"/>
      <c r="P8" s="24"/>
      <c r="Q8" s="24"/>
      <c r="R8" s="24"/>
      <c r="S8" s="24"/>
      <c r="T8" s="24"/>
      <c r="U8" s="24"/>
      <c r="V8" s="24"/>
      <c r="W8" s="24"/>
      <c r="X8" s="24"/>
      <c r="Y8" s="24"/>
      <c r="Z8" s="24"/>
      <c r="AB8" s="24"/>
      <c r="AC8" s="24"/>
      <c r="AD8" s="24"/>
      <c r="AE8" s="24"/>
      <c r="AF8" s="24"/>
      <c r="AG8" s="24"/>
      <c r="AH8" s="24"/>
      <c r="AI8" s="24"/>
      <c r="AJ8" s="24"/>
    </row>
    <row r="9" spans="1:36">
      <c r="A9" s="24"/>
      <c r="B9" s="75" t="s">
        <v>67</v>
      </c>
      <c r="C9" s="73">
        <f>[1]FILES!$H$4</f>
        <v>2035</v>
      </c>
      <c r="D9" s="73"/>
      <c r="E9" s="76"/>
      <c r="F9" s="24"/>
      <c r="G9" s="24"/>
      <c r="H9" s="24"/>
      <c r="I9" s="24"/>
      <c r="J9" s="24"/>
      <c r="K9" s="24"/>
      <c r="L9" s="24"/>
      <c r="M9" s="24"/>
      <c r="N9" s="24"/>
      <c r="O9" s="24"/>
      <c r="P9" s="24"/>
      <c r="Q9" s="24"/>
      <c r="R9" s="24"/>
      <c r="S9" s="24"/>
      <c r="T9" s="24"/>
      <c r="U9" s="24"/>
      <c r="V9" s="24"/>
      <c r="W9" s="24"/>
      <c r="X9" s="24"/>
      <c r="Y9" s="24"/>
      <c r="Z9" s="24"/>
      <c r="AB9" s="24"/>
      <c r="AC9" s="24"/>
      <c r="AD9" s="24"/>
      <c r="AE9" s="24"/>
      <c r="AF9" s="24"/>
      <c r="AG9" s="24"/>
      <c r="AH9" s="24"/>
      <c r="AI9" s="24"/>
      <c r="AJ9" s="24"/>
    </row>
    <row r="10" spans="1:36">
      <c r="A10" s="24"/>
      <c r="B10" s="72" t="s">
        <v>200</v>
      </c>
      <c r="C10" s="112">
        <f>Y162</f>
        <v>11.858348727423326</v>
      </c>
      <c r="D10" s="24"/>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0" si="1">V10+1</f>
        <v>19</v>
      </c>
      <c r="X10" s="24">
        <f t="shared" si="1"/>
        <v>20</v>
      </c>
      <c r="Y10" s="24"/>
      <c r="Z10" s="24"/>
      <c r="AB10" s="24"/>
      <c r="AC10" s="24"/>
      <c r="AD10" s="24"/>
      <c r="AE10" s="24"/>
      <c r="AF10" s="24"/>
      <c r="AG10" s="24"/>
      <c r="AH10" s="24"/>
      <c r="AI10" s="24"/>
      <c r="AJ10" s="24"/>
    </row>
    <row r="11" spans="1:36" ht="15">
      <c r="A11" s="100" t="s">
        <v>179</v>
      </c>
      <c r="B11" s="72"/>
      <c r="C11" s="72"/>
      <c r="D11" s="72"/>
      <c r="E11" s="72">
        <f>C9-20+1</f>
        <v>2016</v>
      </c>
      <c r="F11" s="72">
        <f>E11+1</f>
        <v>2017</v>
      </c>
      <c r="G11" s="72">
        <f t="shared" si="0"/>
        <v>2018</v>
      </c>
      <c r="H11" s="72">
        <f t="shared" si="0"/>
        <v>2019</v>
      </c>
      <c r="I11" s="72">
        <f t="shared" si="0"/>
        <v>2020</v>
      </c>
      <c r="J11" s="72">
        <f t="shared" si="0"/>
        <v>2021</v>
      </c>
      <c r="K11" s="72">
        <f t="shared" si="0"/>
        <v>2022</v>
      </c>
      <c r="L11" s="72">
        <f t="shared" si="0"/>
        <v>2023</v>
      </c>
      <c r="M11" s="72">
        <f t="shared" si="0"/>
        <v>2024</v>
      </c>
      <c r="N11" s="72">
        <f t="shared" si="0"/>
        <v>2025</v>
      </c>
      <c r="O11" s="72">
        <f t="shared" si="0"/>
        <v>2026</v>
      </c>
      <c r="P11" s="72">
        <f t="shared" si="0"/>
        <v>2027</v>
      </c>
      <c r="Q11" s="72">
        <f t="shared" si="0"/>
        <v>2028</v>
      </c>
      <c r="R11" s="72">
        <f t="shared" si="0"/>
        <v>2029</v>
      </c>
      <c r="S11" s="72">
        <f t="shared" si="0"/>
        <v>2030</v>
      </c>
      <c r="T11" s="72">
        <f t="shared" si="0"/>
        <v>2031</v>
      </c>
      <c r="U11" s="72">
        <f t="shared" si="0"/>
        <v>2032</v>
      </c>
      <c r="V11" s="72">
        <f t="shared" si="0"/>
        <v>2033</v>
      </c>
      <c r="W11" s="72">
        <f>V11+1</f>
        <v>2034</v>
      </c>
      <c r="X11" s="72">
        <f>W11+1</f>
        <v>2035</v>
      </c>
      <c r="Y11" s="226" t="s">
        <v>68</v>
      </c>
      <c r="Z11" s="77" t="s">
        <v>180</v>
      </c>
      <c r="AB11" s="24"/>
      <c r="AC11" s="24"/>
      <c r="AD11" s="24"/>
      <c r="AE11" s="24"/>
      <c r="AF11" s="24"/>
      <c r="AG11" s="24"/>
      <c r="AH11" s="24"/>
      <c r="AI11" s="24"/>
      <c r="AJ11" s="24"/>
    </row>
    <row r="12" spans="1:36">
      <c r="A12" s="72"/>
      <c r="B12" s="72"/>
      <c r="C12" s="72"/>
      <c r="D12" s="72"/>
      <c r="E12" s="72" t="str">
        <f>CONCATENATE("FLOOR_",E11)</f>
        <v>FLOOR_2016</v>
      </c>
      <c r="F12" s="72" t="str">
        <f t="shared" ref="F12:X12" si="2">CONCATENATE("FLOOR_",F11)</f>
        <v>FLOOR_2017</v>
      </c>
      <c r="G12" s="72" t="str">
        <f t="shared" si="2"/>
        <v>FLOOR_2018</v>
      </c>
      <c r="H12" s="72" t="str">
        <f t="shared" si="2"/>
        <v>FLOOR_2019</v>
      </c>
      <c r="I12" s="72" t="str">
        <f t="shared" si="2"/>
        <v>FLOOR_2020</v>
      </c>
      <c r="J12" s="72" t="str">
        <f t="shared" si="2"/>
        <v>FLOOR_2021</v>
      </c>
      <c r="K12" s="72" t="str">
        <f t="shared" si="2"/>
        <v>FLOOR_2022</v>
      </c>
      <c r="L12" s="72" t="str">
        <f t="shared" si="2"/>
        <v>FLOOR_2023</v>
      </c>
      <c r="M12" s="72" t="str">
        <f t="shared" si="2"/>
        <v>FLOOR_2024</v>
      </c>
      <c r="N12" s="72" t="str">
        <f t="shared" si="2"/>
        <v>FLOOR_2025</v>
      </c>
      <c r="O12" s="72" t="str">
        <f t="shared" si="2"/>
        <v>FLOOR_2026</v>
      </c>
      <c r="P12" s="72" t="str">
        <f t="shared" si="2"/>
        <v>FLOOR_2027</v>
      </c>
      <c r="Q12" s="72" t="str">
        <f t="shared" si="2"/>
        <v>FLOOR_2028</v>
      </c>
      <c r="R12" s="72" t="str">
        <f t="shared" si="2"/>
        <v>FLOOR_2029</v>
      </c>
      <c r="S12" s="72" t="str">
        <f t="shared" si="2"/>
        <v>FLOOR_2030</v>
      </c>
      <c r="T12" s="72" t="str">
        <f t="shared" si="2"/>
        <v>FLOOR_2031</v>
      </c>
      <c r="U12" s="72" t="str">
        <f t="shared" si="2"/>
        <v>FLOOR_2032</v>
      </c>
      <c r="V12" s="72" t="str">
        <f t="shared" si="2"/>
        <v>FLOOR_2033</v>
      </c>
      <c r="W12" s="72" t="str">
        <f t="shared" si="2"/>
        <v>FLOOR_2034</v>
      </c>
      <c r="X12" s="72" t="str">
        <f t="shared" si="2"/>
        <v>FLOOR_2035</v>
      </c>
      <c r="Y12" s="227">
        <v>0.85</v>
      </c>
      <c r="Z12" s="77" t="s">
        <v>180</v>
      </c>
      <c r="AB12" s="24"/>
      <c r="AC12" s="24"/>
      <c r="AD12" s="24"/>
      <c r="AE12" s="24"/>
      <c r="AF12" s="24"/>
      <c r="AG12" s="24"/>
      <c r="AH12" s="24"/>
      <c r="AI12" s="24"/>
      <c r="AJ12" s="24"/>
    </row>
    <row r="13" spans="1:36">
      <c r="A13" s="24"/>
      <c r="B13" s="24" t="s">
        <v>625</v>
      </c>
      <c r="D13" s="24" t="s">
        <v>626</v>
      </c>
      <c r="E13" s="228">
        <f>'[5]Com Forecast (Base Case)'!AJ187</f>
        <v>380.08828477966154</v>
      </c>
      <c r="F13" s="228">
        <f>'[5]Com Forecast (Base Case)'!AK187</f>
        <v>378.94801992532251</v>
      </c>
      <c r="G13" s="228">
        <f>'[5]Com Forecast (Base Case)'!AL187</f>
        <v>377.81117586554655</v>
      </c>
      <c r="H13" s="228">
        <f>'[5]Com Forecast (Base Case)'!AM187</f>
        <v>376.67774233794995</v>
      </c>
      <c r="I13" s="228">
        <f>'[5]Com Forecast (Base Case)'!AN187</f>
        <v>375.54770911093607</v>
      </c>
      <c r="J13" s="228">
        <f>'[5]Com Forecast (Base Case)'!AO187</f>
        <v>374.42106598360328</v>
      </c>
      <c r="K13" s="228">
        <f>'[5]Com Forecast (Base Case)'!AP187</f>
        <v>373.29780278565244</v>
      </c>
      <c r="L13" s="228">
        <f>'[5]Com Forecast (Base Case)'!AQ187</f>
        <v>372.17790937729552</v>
      </c>
      <c r="M13" s="228">
        <f>'[5]Com Forecast (Base Case)'!AR187</f>
        <v>371.06137564916361</v>
      </c>
      <c r="N13" s="228">
        <f>'[5]Com Forecast (Base Case)'!AS187</f>
        <v>369.94819152221612</v>
      </c>
      <c r="O13" s="228">
        <f>'[5]Com Forecast (Base Case)'!AT187</f>
        <v>368.83834694764948</v>
      </c>
      <c r="P13" s="228">
        <f>'[5]Com Forecast (Base Case)'!AU187</f>
        <v>367.73183190680658</v>
      </c>
      <c r="Q13" s="228">
        <f>'[5]Com Forecast (Base Case)'!AV187</f>
        <v>366.62863641108612</v>
      </c>
      <c r="R13" s="228">
        <f>'[5]Com Forecast (Base Case)'!AW187</f>
        <v>365.52875050185287</v>
      </c>
      <c r="S13" s="228">
        <f>'[5]Com Forecast (Base Case)'!AX187</f>
        <v>364.43216425034728</v>
      </c>
      <c r="T13" s="228">
        <f>'[5]Com Forecast (Base Case)'!AY187</f>
        <v>363.33886775759629</v>
      </c>
      <c r="U13" s="228">
        <f>'[5]Com Forecast (Base Case)'!AZ187</f>
        <v>362.24885115432346</v>
      </c>
      <c r="V13" s="228">
        <f>'[5]Com Forecast (Base Case)'!BA187</f>
        <v>361.16210460086046</v>
      </c>
      <c r="W13" s="228">
        <f>'[5]Com Forecast (Base Case)'!BB187</f>
        <v>360.07861828705791</v>
      </c>
      <c r="X13" s="228">
        <f>'[5]Com Forecast (Base Case)'!BC187</f>
        <v>358.99838243219671</v>
      </c>
      <c r="Z13" s="127">
        <f t="shared" ref="Z13:Z30" si="3">X13</f>
        <v>358.99838243219671</v>
      </c>
      <c r="AB13" s="24"/>
      <c r="AC13" s="24"/>
      <c r="AD13" s="24"/>
      <c r="AE13" s="24"/>
      <c r="AF13" s="24"/>
      <c r="AG13" s="24"/>
      <c r="AH13" s="24"/>
      <c r="AI13" s="24"/>
      <c r="AJ13" s="24"/>
    </row>
    <row r="14" spans="1:36">
      <c r="A14" s="24"/>
      <c r="B14" s="24" t="s">
        <v>625</v>
      </c>
      <c r="D14" s="24" t="s">
        <v>627</v>
      </c>
      <c r="E14" s="228">
        <f>'[5]Com Forecast (Base Case)'!AJ188</f>
        <v>190.73687138333023</v>
      </c>
      <c r="F14" s="228">
        <f>'[5]Com Forecast (Base Case)'!AK188</f>
        <v>190.16466076918024</v>
      </c>
      <c r="G14" s="228">
        <f>'[5]Com Forecast (Base Case)'!AL188</f>
        <v>189.59416678687271</v>
      </c>
      <c r="H14" s="228">
        <f>'[5]Com Forecast (Base Case)'!AM188</f>
        <v>189.02538428651209</v>
      </c>
      <c r="I14" s="228">
        <f>'[5]Com Forecast (Base Case)'!AN188</f>
        <v>188.45830813365254</v>
      </c>
      <c r="J14" s="228">
        <f>'[5]Com Forecast (Base Case)'!AO188</f>
        <v>187.89293320925157</v>
      </c>
      <c r="K14" s="228">
        <f>'[5]Com Forecast (Base Case)'!AP188</f>
        <v>187.32925440962381</v>
      </c>
      <c r="L14" s="228">
        <f>'[5]Com Forecast (Base Case)'!AQ188</f>
        <v>186.76726664639497</v>
      </c>
      <c r="M14" s="228">
        <f>'[5]Com Forecast (Base Case)'!AR188</f>
        <v>186.20696484645578</v>
      </c>
      <c r="N14" s="228">
        <f>'[5]Com Forecast (Base Case)'!AS188</f>
        <v>185.64834395191642</v>
      </c>
      <c r="O14" s="228">
        <f>'[5]Com Forecast (Base Case)'!AT188</f>
        <v>185.09139892006067</v>
      </c>
      <c r="P14" s="228">
        <f>'[5]Com Forecast (Base Case)'!AU188</f>
        <v>184.5361247233005</v>
      </c>
      <c r="Q14" s="228">
        <f>'[5]Com Forecast (Base Case)'!AV188</f>
        <v>183.98251634913058</v>
      </c>
      <c r="R14" s="228">
        <f>'[5]Com Forecast (Base Case)'!AW188</f>
        <v>183.43056880008319</v>
      </c>
      <c r="S14" s="228">
        <f>'[5]Com Forecast (Base Case)'!AX188</f>
        <v>182.88027709368296</v>
      </c>
      <c r="T14" s="228">
        <f>'[5]Com Forecast (Base Case)'!AY188</f>
        <v>182.33163626240187</v>
      </c>
      <c r="U14" s="228">
        <f>'[5]Com Forecast (Base Case)'!AZ188</f>
        <v>181.78464135361469</v>
      </c>
      <c r="V14" s="228">
        <f>'[5]Com Forecast (Base Case)'!BA188</f>
        <v>181.23928742955383</v>
      </c>
      <c r="W14" s="228">
        <f>'[5]Com Forecast (Base Case)'!BB188</f>
        <v>180.69556956726515</v>
      </c>
      <c r="X14" s="228">
        <f>'[5]Com Forecast (Base Case)'!BC188</f>
        <v>180.15348285856339</v>
      </c>
      <c r="Z14" s="127">
        <f t="shared" si="3"/>
        <v>180.15348285856339</v>
      </c>
      <c r="AB14" s="24"/>
      <c r="AC14" s="24"/>
      <c r="AD14" s="24"/>
      <c r="AE14" s="24"/>
      <c r="AF14" s="24"/>
      <c r="AG14" s="24"/>
      <c r="AH14" s="24"/>
      <c r="AI14" s="24"/>
      <c r="AJ14" s="24"/>
    </row>
    <row r="15" spans="1:36">
      <c r="A15" s="24"/>
      <c r="B15" s="24" t="s">
        <v>625</v>
      </c>
      <c r="D15" s="24" t="s">
        <v>628</v>
      </c>
      <c r="E15" s="228">
        <f>'[5]Com Forecast (Base Case)'!AJ189</f>
        <v>184.0913556049378</v>
      </c>
      <c r="F15" s="228">
        <f>'[5]Com Forecast (Base Case)'!AK189</f>
        <v>183.53908153812301</v>
      </c>
      <c r="G15" s="228">
        <f>'[5]Com Forecast (Base Case)'!AL189</f>
        <v>182.98846429350866</v>
      </c>
      <c r="H15" s="228">
        <f>'[5]Com Forecast (Base Case)'!AM189</f>
        <v>182.43949890062811</v>
      </c>
      <c r="I15" s="228">
        <f>'[5]Com Forecast (Base Case)'!AN189</f>
        <v>181.89218040392623</v>
      </c>
      <c r="J15" s="228">
        <f>'[5]Com Forecast (Base Case)'!AO189</f>
        <v>181.34650386271446</v>
      </c>
      <c r="K15" s="228">
        <f>'[5]Com Forecast (Base Case)'!AP189</f>
        <v>180.80246435112633</v>
      </c>
      <c r="L15" s="228">
        <f>'[5]Com Forecast (Base Case)'!AQ189</f>
        <v>180.26005695807294</v>
      </c>
      <c r="M15" s="228">
        <f>'[5]Com Forecast (Base Case)'!AR189</f>
        <v>179.71927678719871</v>
      </c>
      <c r="N15" s="228">
        <f>'[5]Com Forecast (Base Case)'!AS189</f>
        <v>179.18011895683713</v>
      </c>
      <c r="O15" s="228">
        <f>'[5]Com Forecast (Base Case)'!AT189</f>
        <v>178.64257859996661</v>
      </c>
      <c r="P15" s="228">
        <f>'[5]Com Forecast (Base Case)'!AU189</f>
        <v>178.10665086416668</v>
      </c>
      <c r="Q15" s="228">
        <f>'[5]Com Forecast (Base Case)'!AV189</f>
        <v>177.57233091157423</v>
      </c>
      <c r="R15" s="228">
        <f>'[5]Com Forecast (Base Case)'!AW189</f>
        <v>177.03961391883951</v>
      </c>
      <c r="S15" s="228">
        <f>'[5]Com Forecast (Base Case)'!AX189</f>
        <v>176.50849507708296</v>
      </c>
      <c r="T15" s="228">
        <f>'[5]Com Forecast (Base Case)'!AY189</f>
        <v>175.97896959185172</v>
      </c>
      <c r="U15" s="228">
        <f>'[5]Com Forecast (Base Case)'!AZ189</f>
        <v>175.45103268307616</v>
      </c>
      <c r="V15" s="228">
        <f>'[5]Com Forecast (Base Case)'!BA189</f>
        <v>174.92467958502692</v>
      </c>
      <c r="W15" s="228">
        <f>'[5]Com Forecast (Base Case)'!BB189</f>
        <v>174.39990554627184</v>
      </c>
      <c r="X15" s="228">
        <f>'[5]Com Forecast (Base Case)'!BC189</f>
        <v>173.87670582963304</v>
      </c>
      <c r="Z15" s="127">
        <f t="shared" si="3"/>
        <v>173.87670582963304</v>
      </c>
      <c r="AB15" s="24"/>
      <c r="AC15" s="24"/>
      <c r="AD15" s="24"/>
      <c r="AE15" s="24"/>
      <c r="AF15" s="24"/>
      <c r="AG15" s="24"/>
      <c r="AH15" s="24"/>
      <c r="AI15" s="24"/>
      <c r="AJ15" s="24"/>
    </row>
    <row r="16" spans="1:36">
      <c r="A16" s="24"/>
      <c r="B16" s="24" t="s">
        <v>629</v>
      </c>
      <c r="D16" s="229" t="s">
        <v>630</v>
      </c>
      <c r="E16" s="228">
        <f>'[5]Com Forecast (Base Case)'!AJ190</f>
        <v>138.35734062238015</v>
      </c>
      <c r="F16" s="228">
        <f>'[5]Com Forecast (Base Case)'!AK190</f>
        <v>137.7208968555172</v>
      </c>
      <c r="G16" s="228">
        <f>'[5]Com Forecast (Base Case)'!AL190</f>
        <v>137.08738072998179</v>
      </c>
      <c r="H16" s="228">
        <f>'[5]Com Forecast (Base Case)'!AM190</f>
        <v>136.45677877862389</v>
      </c>
      <c r="I16" s="228">
        <f>'[5]Com Forecast (Base Case)'!AN190</f>
        <v>135.8290775962422</v>
      </c>
      <c r="J16" s="228">
        <f>'[5]Com Forecast (Base Case)'!AO190</f>
        <v>135.20426383929947</v>
      </c>
      <c r="K16" s="228">
        <f>'[5]Com Forecast (Base Case)'!AP190</f>
        <v>134.5823242256387</v>
      </c>
      <c r="L16" s="228">
        <f>'[5]Com Forecast (Base Case)'!AQ190</f>
        <v>133.96324553420075</v>
      </c>
      <c r="M16" s="228">
        <f>'[5]Com Forecast (Base Case)'!AR190</f>
        <v>133.34701460474344</v>
      </c>
      <c r="N16" s="228">
        <f>'[5]Com Forecast (Base Case)'!AS190</f>
        <v>132.73361833756161</v>
      </c>
      <c r="O16" s="228">
        <f>'[5]Com Forecast (Base Case)'!AT190</f>
        <v>132.12304369320884</v>
      </c>
      <c r="P16" s="228">
        <f>'[5]Com Forecast (Base Case)'!AU190</f>
        <v>131.51527769222005</v>
      </c>
      <c r="Q16" s="228">
        <f>'[5]Com Forecast (Base Case)'!AV190</f>
        <v>130.91030741483584</v>
      </c>
      <c r="R16" s="228">
        <f>'[5]Com Forecast (Base Case)'!AW190</f>
        <v>130.3081200007276</v>
      </c>
      <c r="S16" s="228">
        <f>'[5]Com Forecast (Base Case)'!AX190</f>
        <v>129.70870264872423</v>
      </c>
      <c r="T16" s="228">
        <f>'[5]Com Forecast (Base Case)'!AY190</f>
        <v>129.11204261654012</v>
      </c>
      <c r="U16" s="228">
        <f>'[5]Com Forecast (Base Case)'!AZ190</f>
        <v>128.51812722050403</v>
      </c>
      <c r="V16" s="228">
        <f>'[5]Com Forecast (Base Case)'!BA190</f>
        <v>127.92694383528971</v>
      </c>
      <c r="W16" s="228">
        <f>'[5]Com Forecast (Base Case)'!BB190</f>
        <v>127.33847989364737</v>
      </c>
      <c r="X16" s="228">
        <f>'[5]Com Forecast (Base Case)'!BC190</f>
        <v>126.75272288613657</v>
      </c>
      <c r="Z16" s="127">
        <f t="shared" si="3"/>
        <v>126.75272288613657</v>
      </c>
      <c r="AB16" s="24"/>
      <c r="AC16" s="24"/>
      <c r="AD16" s="24"/>
      <c r="AE16" s="24"/>
      <c r="AF16" s="24"/>
      <c r="AG16" s="24"/>
      <c r="AH16" s="24"/>
      <c r="AI16" s="24"/>
      <c r="AJ16" s="24"/>
    </row>
    <row r="17" spans="1:36">
      <c r="A17" s="24"/>
      <c r="B17" s="24" t="s">
        <v>629</v>
      </c>
      <c r="D17" s="229" t="s">
        <v>631</v>
      </c>
      <c r="E17" s="228">
        <f>'[5]Com Forecast (Base Case)'!AJ191</f>
        <v>208.9574509880029</v>
      </c>
      <c r="F17" s="228">
        <f>'[5]Com Forecast (Base Case)'!AK191</f>
        <v>207.99624671345808</v>
      </c>
      <c r="G17" s="228">
        <f>'[5]Com Forecast (Base Case)'!AL191</f>
        <v>207.03946397857615</v>
      </c>
      <c r="H17" s="228">
        <f>'[5]Com Forecast (Base Case)'!AM191</f>
        <v>206.0870824442747</v>
      </c>
      <c r="I17" s="228">
        <f>'[5]Com Forecast (Base Case)'!AN191</f>
        <v>205.13908186503102</v>
      </c>
      <c r="J17" s="228">
        <f>'[5]Com Forecast (Base Case)'!AO191</f>
        <v>204.1954420884519</v>
      </c>
      <c r="K17" s="228">
        <f>'[5]Com Forecast (Base Case)'!AP191</f>
        <v>203.25614305484498</v>
      </c>
      <c r="L17" s="228">
        <f>'[5]Com Forecast (Base Case)'!AQ191</f>
        <v>202.32116479679266</v>
      </c>
      <c r="M17" s="228">
        <f>'[5]Com Forecast (Base Case)'!AR191</f>
        <v>201.3904874387274</v>
      </c>
      <c r="N17" s="228">
        <f>'[5]Com Forecast (Base Case)'!AS191</f>
        <v>200.46409119650929</v>
      </c>
      <c r="O17" s="228">
        <f>'[5]Com Forecast (Base Case)'!AT191</f>
        <v>199.54195637700533</v>
      </c>
      <c r="P17" s="228">
        <f>'[5]Com Forecast (Base Case)'!AU191</f>
        <v>198.62406337767112</v>
      </c>
      <c r="Q17" s="228">
        <f>'[5]Com Forecast (Base Case)'!AV191</f>
        <v>197.71039268613379</v>
      </c>
      <c r="R17" s="228">
        <f>'[5]Com Forecast (Base Case)'!AW191</f>
        <v>196.8009248797776</v>
      </c>
      <c r="S17" s="228">
        <f>'[5]Com Forecast (Base Case)'!AX191</f>
        <v>195.8956406253306</v>
      </c>
      <c r="T17" s="228">
        <f>'[5]Com Forecast (Base Case)'!AY191</f>
        <v>194.99452067845405</v>
      </c>
      <c r="U17" s="228">
        <f>'[5]Com Forecast (Base Case)'!AZ191</f>
        <v>194.09754588333314</v>
      </c>
      <c r="V17" s="228">
        <f>'[5]Com Forecast (Base Case)'!BA191</f>
        <v>193.20469717226982</v>
      </c>
      <c r="W17" s="228">
        <f>'[5]Com Forecast (Base Case)'!BB191</f>
        <v>192.31595556527733</v>
      </c>
      <c r="X17" s="228">
        <f>'[5]Com Forecast (Base Case)'!BC191</f>
        <v>191.43130216967708</v>
      </c>
      <c r="Z17" s="127">
        <f t="shared" si="3"/>
        <v>191.43130216967708</v>
      </c>
      <c r="AB17" s="24"/>
      <c r="AC17" s="24"/>
      <c r="AD17" s="24"/>
      <c r="AE17" s="24"/>
      <c r="AF17" s="24"/>
      <c r="AG17" s="24"/>
      <c r="AH17" s="24"/>
      <c r="AI17" s="24"/>
      <c r="AJ17" s="24"/>
    </row>
    <row r="18" spans="1:36">
      <c r="A18" s="24"/>
      <c r="B18" s="24" t="s">
        <v>629</v>
      </c>
      <c r="D18" s="229" t="s">
        <v>632</v>
      </c>
      <c r="E18" s="228">
        <f>'[5]Com Forecast (Base Case)'!AJ192</f>
        <v>97.115689913224898</v>
      </c>
      <c r="F18" s="228">
        <f>'[5]Com Forecast (Base Case)'!AK192</f>
        <v>96.668957739624062</v>
      </c>
      <c r="G18" s="228">
        <f>'[5]Com Forecast (Base Case)'!AL192</f>
        <v>96.224280534021787</v>
      </c>
      <c r="H18" s="228">
        <f>'[5]Com Forecast (Base Case)'!AM192</f>
        <v>95.781648843565293</v>
      </c>
      <c r="I18" s="228">
        <f>'[5]Com Forecast (Base Case)'!AN192</f>
        <v>95.34105325888487</v>
      </c>
      <c r="J18" s="228">
        <f>'[5]Com Forecast (Base Case)'!AO192</f>
        <v>94.902484413894001</v>
      </c>
      <c r="K18" s="228">
        <f>'[5]Com Forecast (Base Case)'!AP192</f>
        <v>94.465932985590086</v>
      </c>
      <c r="L18" s="228">
        <f>'[5]Com Forecast (Base Case)'!AQ192</f>
        <v>94.031389693856369</v>
      </c>
      <c r="M18" s="228">
        <f>'[5]Com Forecast (Base Case)'!AR192</f>
        <v>93.598845301264618</v>
      </c>
      <c r="N18" s="228">
        <f>'[5]Com Forecast (Base Case)'!AS192</f>
        <v>93.168290612878806</v>
      </c>
      <c r="O18" s="228">
        <f>'[5]Com Forecast (Base Case)'!AT192</f>
        <v>92.739716476059556</v>
      </c>
      <c r="P18" s="228">
        <f>'[5]Com Forecast (Base Case)'!AU192</f>
        <v>92.313113780269674</v>
      </c>
      <c r="Q18" s="228">
        <f>'[5]Com Forecast (Base Case)'!AV192</f>
        <v>91.888473456880433</v>
      </c>
      <c r="R18" s="228">
        <f>'[5]Com Forecast (Base Case)'!AW192</f>
        <v>91.465786478978771</v>
      </c>
      <c r="S18" s="228">
        <f>'[5]Com Forecast (Base Case)'!AX192</f>
        <v>91.045043861175472</v>
      </c>
      <c r="T18" s="228">
        <f>'[5]Com Forecast (Base Case)'!AY192</f>
        <v>90.626236659414062</v>
      </c>
      <c r="U18" s="228">
        <f>'[5]Com Forecast (Base Case)'!AZ192</f>
        <v>90.209355970780734</v>
      </c>
      <c r="V18" s="228">
        <f>'[5]Com Forecast (Base Case)'!BA192</f>
        <v>89.794392933315152</v>
      </c>
      <c r="W18" s="228">
        <f>'[5]Com Forecast (Base Case)'!BB192</f>
        <v>89.381338725821905</v>
      </c>
      <c r="X18" s="228">
        <f>'[5]Com Forecast (Base Case)'!BC192</f>
        <v>88.97018456768312</v>
      </c>
      <c r="Z18" s="127">
        <f t="shared" si="3"/>
        <v>88.97018456768312</v>
      </c>
      <c r="AB18" s="24"/>
      <c r="AC18" s="24"/>
      <c r="AD18" s="24"/>
      <c r="AE18" s="24"/>
      <c r="AF18" s="24"/>
      <c r="AG18" s="24"/>
      <c r="AH18" s="24"/>
      <c r="AI18" s="24"/>
      <c r="AJ18" s="24"/>
    </row>
    <row r="19" spans="1:36">
      <c r="A19" s="24"/>
      <c r="B19" s="24" t="s">
        <v>629</v>
      </c>
      <c r="D19" s="229" t="s">
        <v>633</v>
      </c>
      <c r="E19" s="228">
        <f>'[5]Com Forecast (Base Case)'!AJ193</f>
        <v>109.47966092768364</v>
      </c>
      <c r="F19" s="228">
        <f>'[5]Com Forecast (Base Case)'!AK193</f>
        <v>108.97605448741629</v>
      </c>
      <c r="G19" s="228">
        <f>'[5]Com Forecast (Base Case)'!AL193</f>
        <v>108.47476463677417</v>
      </c>
      <c r="H19" s="228">
        <f>'[5]Com Forecast (Base Case)'!AM193</f>
        <v>107.975780719445</v>
      </c>
      <c r="I19" s="228">
        <f>'[5]Com Forecast (Base Case)'!AN193</f>
        <v>107.47909212813555</v>
      </c>
      <c r="J19" s="228">
        <f>'[5]Com Forecast (Base Case)'!AO193</f>
        <v>106.98468830434612</v>
      </c>
      <c r="K19" s="228">
        <f>'[5]Com Forecast (Base Case)'!AP193</f>
        <v>106.49255873814613</v>
      </c>
      <c r="L19" s="228">
        <f>'[5]Com Forecast (Base Case)'!AQ193</f>
        <v>106.00269296795065</v>
      </c>
      <c r="M19" s="228">
        <f>'[5]Com Forecast (Base Case)'!AR193</f>
        <v>105.51508058029808</v>
      </c>
      <c r="N19" s="228">
        <f>'[5]Com Forecast (Base Case)'!AS193</f>
        <v>105.0297112096287</v>
      </c>
      <c r="O19" s="228">
        <f>'[5]Com Forecast (Base Case)'!AT193</f>
        <v>104.54657453806439</v>
      </c>
      <c r="P19" s="228">
        <f>'[5]Com Forecast (Base Case)'!AU193</f>
        <v>104.0656602951893</v>
      </c>
      <c r="Q19" s="228">
        <f>'[5]Com Forecast (Base Case)'!AV193</f>
        <v>103.58695825783141</v>
      </c>
      <c r="R19" s="228">
        <f>'[5]Com Forecast (Base Case)'!AW193</f>
        <v>103.11045824984539</v>
      </c>
      <c r="S19" s="228">
        <f>'[5]Com Forecast (Base Case)'!AX193</f>
        <v>102.6361501418961</v>
      </c>
      <c r="T19" s="228">
        <f>'[5]Com Forecast (Base Case)'!AY193</f>
        <v>102.16402385124337</v>
      </c>
      <c r="U19" s="228">
        <f>'[5]Com Forecast (Base Case)'!AZ193</f>
        <v>101.69406934152764</v>
      </c>
      <c r="V19" s="228">
        <f>'[5]Com Forecast (Base Case)'!BA193</f>
        <v>101.2262766225566</v>
      </c>
      <c r="W19" s="228">
        <f>'[5]Com Forecast (Base Case)'!BB193</f>
        <v>100.76063575009285</v>
      </c>
      <c r="X19" s="228">
        <f>'[5]Com Forecast (Base Case)'!BC193</f>
        <v>100.29713682564241</v>
      </c>
      <c r="Z19" s="127">
        <f t="shared" si="3"/>
        <v>100.29713682564241</v>
      </c>
      <c r="AB19" s="24"/>
      <c r="AC19" s="24"/>
      <c r="AD19" s="24"/>
      <c r="AE19" s="24"/>
      <c r="AF19" s="24"/>
      <c r="AG19" s="24"/>
      <c r="AH19" s="24"/>
      <c r="AI19" s="24"/>
      <c r="AJ19" s="24"/>
    </row>
    <row r="20" spans="1:36">
      <c r="A20" s="24"/>
      <c r="B20" s="24" t="s">
        <v>634</v>
      </c>
      <c r="D20" s="24" t="s">
        <v>323</v>
      </c>
      <c r="E20" s="228">
        <f>'[5]Com Forecast (Base Case)'!AJ194</f>
        <v>241.11763975818661</v>
      </c>
      <c r="F20" s="228">
        <f>'[5]Com Forecast (Base Case)'!AK194</f>
        <v>240.12905743517803</v>
      </c>
      <c r="G20" s="228">
        <f>'[5]Com Forecast (Base Case)'!AL194</f>
        <v>239.14452829969383</v>
      </c>
      <c r="H20" s="228">
        <f>'[5]Com Forecast (Base Case)'!AM194</f>
        <v>238.16403573366509</v>
      </c>
      <c r="I20" s="228">
        <f>'[5]Com Forecast (Base Case)'!AN194</f>
        <v>237.18756318715711</v>
      </c>
      <c r="J20" s="228">
        <f>'[5]Com Forecast (Base Case)'!AO194</f>
        <v>236.21509417808971</v>
      </c>
      <c r="K20" s="228">
        <f>'[5]Com Forecast (Base Case)'!AP194</f>
        <v>235.24661229195956</v>
      </c>
      <c r="L20" s="228">
        <f>'[5]Com Forecast (Base Case)'!AQ194</f>
        <v>234.28210118156252</v>
      </c>
      <c r="M20" s="228">
        <f>'[5]Com Forecast (Base Case)'!AR194</f>
        <v>233.32154456671807</v>
      </c>
      <c r="N20" s="228">
        <f>'[5]Com Forecast (Base Case)'!AS194</f>
        <v>232.36492623399457</v>
      </c>
      <c r="O20" s="228">
        <f>'[5]Com Forecast (Base Case)'!AT194</f>
        <v>231.41223003643518</v>
      </c>
      <c r="P20" s="228">
        <f>'[5]Com Forecast (Base Case)'!AU194</f>
        <v>230.46343989328579</v>
      </c>
      <c r="Q20" s="228">
        <f>'[5]Com Forecast (Base Case)'!AV194</f>
        <v>229.51853978972335</v>
      </c>
      <c r="R20" s="228">
        <f>'[5]Com Forecast (Base Case)'!AW194</f>
        <v>228.57751377658545</v>
      </c>
      <c r="S20" s="228">
        <f>'[5]Com Forecast (Base Case)'!AX194</f>
        <v>227.64034597010144</v>
      </c>
      <c r="T20" s="228">
        <f>'[5]Com Forecast (Base Case)'!AY194</f>
        <v>226.70702055162403</v>
      </c>
      <c r="U20" s="228">
        <f>'[5]Com Forecast (Base Case)'!AZ194</f>
        <v>225.77752176736234</v>
      </c>
      <c r="V20" s="228">
        <f>'[5]Com Forecast (Base Case)'!BA194</f>
        <v>224.85183392811618</v>
      </c>
      <c r="W20" s="228">
        <f>'[5]Com Forecast (Base Case)'!BB194</f>
        <v>223.92994140901092</v>
      </c>
      <c r="X20" s="228">
        <f>'[5]Com Forecast (Base Case)'!BC194</f>
        <v>223.01182864923393</v>
      </c>
      <c r="Z20" s="127">
        <f t="shared" si="3"/>
        <v>223.01182864923393</v>
      </c>
      <c r="AB20" s="24"/>
      <c r="AC20" s="24"/>
      <c r="AD20" s="24"/>
      <c r="AE20" s="24"/>
      <c r="AF20" s="24"/>
      <c r="AG20" s="24"/>
      <c r="AH20" s="24"/>
      <c r="AI20" s="24"/>
      <c r="AJ20" s="24"/>
    </row>
    <row r="21" spans="1:36">
      <c r="A21" s="24"/>
      <c r="B21" s="24" t="s">
        <v>635</v>
      </c>
      <c r="D21" s="24" t="s">
        <v>636</v>
      </c>
      <c r="E21" s="228">
        <f>'[5]Com Forecast (Base Case)'!AJ195</f>
        <v>122.15340627232256</v>
      </c>
      <c r="F21" s="228">
        <f>'[5]Com Forecast (Base Case)'!AK195</f>
        <v>121.65257730660603</v>
      </c>
      <c r="G21" s="228">
        <f>'[5]Com Forecast (Base Case)'!AL195</f>
        <v>121.15380173964894</v>
      </c>
      <c r="H21" s="228">
        <f>'[5]Com Forecast (Base Case)'!AM195</f>
        <v>120.65707115251638</v>
      </c>
      <c r="I21" s="228">
        <f>'[5]Com Forecast (Base Case)'!AN195</f>
        <v>120.16237716079107</v>
      </c>
      <c r="J21" s="228">
        <f>'[5]Com Forecast (Base Case)'!AO195</f>
        <v>119.66971141443182</v>
      </c>
      <c r="K21" s="228">
        <f>'[5]Com Forecast (Base Case)'!AP195</f>
        <v>119.17906559763266</v>
      </c>
      <c r="L21" s="228">
        <f>'[5]Com Forecast (Base Case)'!AQ195</f>
        <v>118.69043142868237</v>
      </c>
      <c r="M21" s="228">
        <f>'[5]Com Forecast (Base Case)'!AR195</f>
        <v>118.20380065982476</v>
      </c>
      <c r="N21" s="228">
        <f>'[5]Com Forecast (Base Case)'!AS195</f>
        <v>117.71916507711948</v>
      </c>
      <c r="O21" s="228">
        <f>'[5]Com Forecast (Base Case)'!AT195</f>
        <v>117.23651650030328</v>
      </c>
      <c r="P21" s="228">
        <f>'[5]Com Forecast (Base Case)'!AU195</f>
        <v>116.75584678265207</v>
      </c>
      <c r="Q21" s="228">
        <f>'[5]Com Forecast (Base Case)'!AV195</f>
        <v>116.27714781084319</v>
      </c>
      <c r="R21" s="228">
        <f>'[5]Com Forecast (Base Case)'!AW195</f>
        <v>115.80041150481873</v>
      </c>
      <c r="S21" s="228">
        <f>'[5]Com Forecast (Base Case)'!AX195</f>
        <v>115.32562981764897</v>
      </c>
      <c r="T21" s="228">
        <f>'[5]Com Forecast (Base Case)'!AY195</f>
        <v>114.8527947353966</v>
      </c>
      <c r="U21" s="228">
        <f>'[5]Com Forecast (Base Case)'!AZ195</f>
        <v>114.38189827698147</v>
      </c>
      <c r="V21" s="228">
        <f>'[5]Com Forecast (Base Case)'!BA195</f>
        <v>113.91293249404585</v>
      </c>
      <c r="W21" s="228">
        <f>'[5]Com Forecast (Base Case)'!BB195</f>
        <v>113.44588947082025</v>
      </c>
      <c r="X21" s="228">
        <f>'[5]Com Forecast (Base Case)'!BC195</f>
        <v>112.98076132398991</v>
      </c>
      <c r="Z21" s="127">
        <f t="shared" si="3"/>
        <v>112.98076132398991</v>
      </c>
      <c r="AB21" s="24"/>
      <c r="AC21" s="24"/>
      <c r="AD21" s="24"/>
      <c r="AE21" s="24"/>
      <c r="AF21" s="24"/>
      <c r="AG21" s="24"/>
      <c r="AH21" s="24"/>
      <c r="AI21" s="24"/>
      <c r="AJ21" s="24"/>
    </row>
    <row r="22" spans="1:36">
      <c r="A22" s="24"/>
      <c r="B22" s="24" t="s">
        <v>637</v>
      </c>
      <c r="D22" s="24" t="s">
        <v>324</v>
      </c>
      <c r="E22" s="228">
        <f>'[5]Com Forecast (Base Case)'!AJ196</f>
        <v>448.69829599576161</v>
      </c>
      <c r="F22" s="228">
        <f>'[5]Com Forecast (Base Case)'!AK196</f>
        <v>447.03811230057732</v>
      </c>
      <c r="G22" s="228">
        <f>'[5]Com Forecast (Base Case)'!AL196</f>
        <v>445.3840712850652</v>
      </c>
      <c r="H22" s="228">
        <f>'[5]Com Forecast (Base Case)'!AM196</f>
        <v>443.73615022131042</v>
      </c>
      <c r="I22" s="228">
        <f>'[5]Com Forecast (Base Case)'!AN196</f>
        <v>442.09432646549152</v>
      </c>
      <c r="J22" s="228">
        <f>'[5]Com Forecast (Base Case)'!AO196</f>
        <v>440.45857745756916</v>
      </c>
      <c r="K22" s="228">
        <f>'[5]Com Forecast (Base Case)'!AP196</f>
        <v>438.82888072097626</v>
      </c>
      <c r="L22" s="228">
        <f>'[5]Com Forecast (Base Case)'!AQ196</f>
        <v>437.2052138623086</v>
      </c>
      <c r="M22" s="228">
        <f>'[5]Com Forecast (Base Case)'!AR196</f>
        <v>435.58755457101802</v>
      </c>
      <c r="N22" s="228">
        <f>'[5]Com Forecast (Base Case)'!AS196</f>
        <v>433.97588061910528</v>
      </c>
      <c r="O22" s="228">
        <f>'[5]Com Forecast (Base Case)'!AT196</f>
        <v>432.37016986081449</v>
      </c>
      <c r="P22" s="228">
        <f>'[5]Com Forecast (Base Case)'!AU196</f>
        <v>430.77040023232951</v>
      </c>
      <c r="Q22" s="228">
        <f>'[5]Com Forecast (Base Case)'!AV196</f>
        <v>429.17654975146979</v>
      </c>
      <c r="R22" s="228">
        <f>'[5]Com Forecast (Base Case)'!AW196</f>
        <v>427.58859651738936</v>
      </c>
      <c r="S22" s="228">
        <f>'[5]Com Forecast (Base Case)'!AX196</f>
        <v>426.00651871027503</v>
      </c>
      <c r="T22" s="228">
        <f>'[5]Com Forecast (Base Case)'!AY196</f>
        <v>424.43029459104702</v>
      </c>
      <c r="U22" s="228">
        <f>'[5]Com Forecast (Base Case)'!AZ196</f>
        <v>422.85990250106011</v>
      </c>
      <c r="V22" s="228">
        <f>'[5]Com Forecast (Base Case)'!BA196</f>
        <v>421.2953208618062</v>
      </c>
      <c r="W22" s="228">
        <f>'[5]Com Forecast (Base Case)'!BB196</f>
        <v>419.73652817461749</v>
      </c>
      <c r="X22" s="228">
        <f>'[5]Com Forecast (Base Case)'!BC196</f>
        <v>418.18350302037135</v>
      </c>
      <c r="Z22" s="127">
        <f t="shared" si="3"/>
        <v>418.18350302037135</v>
      </c>
      <c r="AB22" s="24"/>
      <c r="AC22" s="24"/>
      <c r="AD22" s="24"/>
      <c r="AE22" s="24"/>
      <c r="AF22" s="24"/>
      <c r="AG22" s="24"/>
      <c r="AH22" s="24"/>
      <c r="AI22" s="24"/>
      <c r="AJ22" s="24"/>
    </row>
    <row r="23" spans="1:36">
      <c r="A23" s="24"/>
      <c r="B23" s="24" t="s">
        <v>638</v>
      </c>
      <c r="D23" s="24" t="s">
        <v>639</v>
      </c>
      <c r="E23" s="228">
        <f>'[5]Com Forecast (Base Case)'!AJ197</f>
        <v>53.720939527021244</v>
      </c>
      <c r="F23" s="228">
        <f>'[5]Com Forecast (Base Case)'!AK197</f>
        <v>53.237451071278059</v>
      </c>
      <c r="G23" s="228">
        <f>'[5]Com Forecast (Base Case)'!AL197</f>
        <v>52.758314011636557</v>
      </c>
      <c r="H23" s="228">
        <f>'[5]Com Forecast (Base Case)'!AM197</f>
        <v>52.283489185531828</v>
      </c>
      <c r="I23" s="228">
        <f>'[5]Com Forecast (Base Case)'!AN197</f>
        <v>51.812937782862043</v>
      </c>
      <c r="J23" s="228">
        <f>'[5]Com Forecast (Base Case)'!AO197</f>
        <v>51.346621342816277</v>
      </c>
      <c r="K23" s="228">
        <f>'[5]Com Forecast (Base Case)'!AP197</f>
        <v>50.884501750730934</v>
      </c>
      <c r="L23" s="228">
        <f>'[5]Com Forecast (Base Case)'!AQ197</f>
        <v>50.426541234974358</v>
      </c>
      <c r="M23" s="228">
        <f>'[5]Com Forecast (Base Case)'!AR197</f>
        <v>49.97270236385959</v>
      </c>
      <c r="N23" s="228">
        <f>'[5]Com Forecast (Base Case)'!AS197</f>
        <v>49.522948042584851</v>
      </c>
      <c r="O23" s="228">
        <f>'[5]Com Forecast (Base Case)'!AT197</f>
        <v>49.077241510201581</v>
      </c>
      <c r="P23" s="228">
        <f>'[5]Com Forecast (Base Case)'!AU197</f>
        <v>48.635546336609778</v>
      </c>
      <c r="Q23" s="228">
        <f>'[5]Com Forecast (Base Case)'!AV197</f>
        <v>48.197826419580288</v>
      </c>
      <c r="R23" s="228">
        <f>'[5]Com Forecast (Base Case)'!AW197</f>
        <v>47.76404598180406</v>
      </c>
      <c r="S23" s="228">
        <f>'[5]Com Forecast (Base Case)'!AX197</f>
        <v>47.33416956796782</v>
      </c>
      <c r="T23" s="228">
        <f>'[5]Com Forecast (Base Case)'!AY197</f>
        <v>46.908162041856116</v>
      </c>
      <c r="U23" s="228">
        <f>'[5]Com Forecast (Base Case)'!AZ197</f>
        <v>46.485988583479411</v>
      </c>
      <c r="V23" s="228">
        <f>'[5]Com Forecast (Base Case)'!BA197</f>
        <v>46.067614686228097</v>
      </c>
      <c r="W23" s="228">
        <f>'[5]Com Forecast (Base Case)'!BB197</f>
        <v>45.653006154052044</v>
      </c>
      <c r="X23" s="228">
        <f>'[5]Com Forecast (Base Case)'!BC197</f>
        <v>45.242129098665572</v>
      </c>
      <c r="Z23" s="127">
        <f t="shared" si="3"/>
        <v>45.242129098665572</v>
      </c>
      <c r="AB23" s="24"/>
      <c r="AC23" s="24"/>
      <c r="AD23" s="24"/>
      <c r="AE23" s="24"/>
      <c r="AF23" s="24"/>
      <c r="AG23" s="24"/>
      <c r="AH23" s="24"/>
      <c r="AI23" s="24"/>
      <c r="AJ23" s="24"/>
    </row>
    <row r="24" spans="1:36">
      <c r="A24" s="24"/>
      <c r="B24" s="24" t="s">
        <v>640</v>
      </c>
      <c r="D24" s="24" t="s">
        <v>641</v>
      </c>
      <c r="E24" s="228">
        <f>'[5]Com Forecast (Base Case)'!AJ198</f>
        <v>22.491017060912501</v>
      </c>
      <c r="F24" s="228">
        <f>'[5]Com Forecast (Base Case)'!AK198</f>
        <v>22.384859460384995</v>
      </c>
      <c r="G24" s="228">
        <f>'[5]Com Forecast (Base Case)'!AL198</f>
        <v>22.279202923731983</v>
      </c>
      <c r="H24" s="228">
        <f>'[5]Com Forecast (Base Case)'!AM198</f>
        <v>22.174045085931969</v>
      </c>
      <c r="I24" s="228">
        <f>'[5]Com Forecast (Base Case)'!AN198</f>
        <v>22.069383593126368</v>
      </c>
      <c r="J24" s="228">
        <f>'[5]Com Forecast (Base Case)'!AO198</f>
        <v>21.965216102566814</v>
      </c>
      <c r="K24" s="228">
        <f>'[5]Com Forecast (Base Case)'!AP198</f>
        <v>21.8615402825627</v>
      </c>
      <c r="L24" s="228">
        <f>'[5]Com Forecast (Base Case)'!AQ198</f>
        <v>21.758353812429004</v>
      </c>
      <c r="M24" s="228">
        <f>'[5]Com Forecast (Base Case)'!AR198</f>
        <v>21.655654382434342</v>
      </c>
      <c r="N24" s="228">
        <f>'[5]Com Forecast (Base Case)'!AS198</f>
        <v>21.553439693749251</v>
      </c>
      <c r="O24" s="228">
        <f>'[5]Com Forecast (Base Case)'!AT198</f>
        <v>21.451707458394754</v>
      </c>
      <c r="P24" s="228">
        <f>'[5]Com Forecast (Base Case)'!AU198</f>
        <v>21.350455399191134</v>
      </c>
      <c r="Q24" s="228">
        <f>'[5]Com Forecast (Base Case)'!AV198</f>
        <v>21.249681249706953</v>
      </c>
      <c r="R24" s="228">
        <f>'[5]Com Forecast (Base Case)'!AW198</f>
        <v>21.149382754208336</v>
      </c>
      <c r="S24" s="228">
        <f>'[5]Com Forecast (Base Case)'!AX198</f>
        <v>21.049557667608472</v>
      </c>
      <c r="T24" s="228">
        <f>'[5]Com Forecast (Base Case)'!AY198</f>
        <v>20.950203755417366</v>
      </c>
      <c r="U24" s="228">
        <f>'[5]Com Forecast (Base Case)'!AZ198</f>
        <v>20.851318793691796</v>
      </c>
      <c r="V24" s="228">
        <f>'[5]Com Forecast (Base Case)'!BA198</f>
        <v>20.75290056898557</v>
      </c>
      <c r="W24" s="228">
        <f>'[5]Com Forecast (Base Case)'!BB198</f>
        <v>20.654946878299963</v>
      </c>
      <c r="X24" s="228">
        <f>'[5]Com Forecast (Base Case)'!BC198</f>
        <v>20.557455529034385</v>
      </c>
      <c r="Z24" s="127">
        <f t="shared" si="3"/>
        <v>20.557455529034385</v>
      </c>
      <c r="AB24" s="24"/>
      <c r="AC24" s="24"/>
      <c r="AD24" s="24"/>
      <c r="AE24" s="24"/>
      <c r="AF24" s="24"/>
      <c r="AG24" s="24"/>
      <c r="AH24" s="24"/>
      <c r="AI24" s="24"/>
      <c r="AJ24" s="24"/>
    </row>
    <row r="25" spans="1:36">
      <c r="A25" s="24"/>
      <c r="B25" s="24" t="s">
        <v>642</v>
      </c>
      <c r="D25" s="24" t="s">
        <v>321</v>
      </c>
      <c r="E25" s="228">
        <f>'[5]Com Forecast (Base Case)'!AJ199</f>
        <v>51.550857208753726</v>
      </c>
      <c r="F25" s="228">
        <f>'[5]Com Forecast (Base Case)'!AK199</f>
        <v>51.307537162728408</v>
      </c>
      <c r="G25" s="228">
        <f>'[5]Com Forecast (Base Case)'!AL199</f>
        <v>51.065365587320336</v>
      </c>
      <c r="H25" s="228">
        <f>'[5]Com Forecast (Base Case)'!AM199</f>
        <v>50.824337061748189</v>
      </c>
      <c r="I25" s="228">
        <f>'[5]Com Forecast (Base Case)'!AN199</f>
        <v>50.584446190816735</v>
      </c>
      <c r="J25" s="228">
        <f>'[5]Com Forecast (Base Case)'!AO199</f>
        <v>50.345687604796083</v>
      </c>
      <c r="K25" s="228">
        <f>'[5]Com Forecast (Base Case)'!AP199</f>
        <v>50.108055959301453</v>
      </c>
      <c r="L25" s="228">
        <f>'[5]Com Forecast (Base Case)'!AQ199</f>
        <v>49.871545935173543</v>
      </c>
      <c r="M25" s="228">
        <f>'[5]Com Forecast (Base Case)'!AR199</f>
        <v>49.636152238359529</v>
      </c>
      <c r="N25" s="228">
        <f>'[5]Com Forecast (Base Case)'!AS199</f>
        <v>49.40186959979448</v>
      </c>
      <c r="O25" s="228">
        <f>'[5]Com Forecast (Base Case)'!AT199</f>
        <v>49.168692775283453</v>
      </c>
      <c r="P25" s="228">
        <f>'[5]Com Forecast (Base Case)'!AU199</f>
        <v>48.936616545384119</v>
      </c>
      <c r="Q25" s="228">
        <f>'[5]Com Forecast (Base Case)'!AV199</f>
        <v>48.705635715289908</v>
      </c>
      <c r="R25" s="228">
        <f>'[5]Com Forecast (Base Case)'!AW199</f>
        <v>48.475745114713739</v>
      </c>
      <c r="S25" s="228">
        <f>'[5]Com Forecast (Base Case)'!AX199</f>
        <v>48.246939597772297</v>
      </c>
      <c r="T25" s="228">
        <f>'[5]Com Forecast (Base Case)'!AY199</f>
        <v>48.019214042870807</v>
      </c>
      <c r="U25" s="228">
        <f>'[5]Com Forecast (Base Case)'!AZ199</f>
        <v>47.792563352588466</v>
      </c>
      <c r="V25" s="228">
        <f>'[5]Com Forecast (Base Case)'!BA199</f>
        <v>47.56698245356425</v>
      </c>
      <c r="W25" s="228">
        <f>'[5]Com Forecast (Base Case)'!BB199</f>
        <v>47.342466296383435</v>
      </c>
      <c r="X25" s="228">
        <f>'[5]Com Forecast (Base Case)'!BC199</f>
        <v>47.119009855464505</v>
      </c>
      <c r="Z25" s="127">
        <f t="shared" si="3"/>
        <v>47.119009855464505</v>
      </c>
      <c r="AB25" s="24"/>
      <c r="AC25" s="24"/>
      <c r="AD25" s="24"/>
      <c r="AE25" s="24"/>
      <c r="AF25" s="24"/>
      <c r="AG25" s="24"/>
      <c r="AH25" s="24"/>
      <c r="AI25" s="24"/>
      <c r="AJ25" s="24"/>
    </row>
    <row r="26" spans="1:36">
      <c r="A26" s="24"/>
      <c r="B26" s="24" t="s">
        <v>643</v>
      </c>
      <c r="D26" s="24" t="s">
        <v>318</v>
      </c>
      <c r="E26" s="228">
        <f>'[5]Com Forecast (Base Case)'!AJ200</f>
        <v>170.15189589049527</v>
      </c>
      <c r="F26" s="228">
        <f>'[5]Com Forecast (Base Case)'!AK200</f>
        <v>169.74353134035809</v>
      </c>
      <c r="G26" s="228">
        <f>'[5]Com Forecast (Base Case)'!AL200</f>
        <v>169.33614686514122</v>
      </c>
      <c r="H26" s="228">
        <f>'[5]Com Forecast (Base Case)'!AM200</f>
        <v>168.92974011266489</v>
      </c>
      <c r="I26" s="228">
        <f>'[5]Com Forecast (Base Case)'!AN200</f>
        <v>168.52430873639449</v>
      </c>
      <c r="J26" s="228">
        <f>'[5]Com Forecast (Base Case)'!AO200</f>
        <v>168.11985039542716</v>
      </c>
      <c r="K26" s="228">
        <f>'[5]Com Forecast (Base Case)'!AP200</f>
        <v>167.71636275447813</v>
      </c>
      <c r="L26" s="228">
        <f>'[5]Com Forecast (Base Case)'!AQ200</f>
        <v>167.31384348386743</v>
      </c>
      <c r="M26" s="228">
        <f>'[5]Com Forecast (Base Case)'!AR200</f>
        <v>166.91229025950614</v>
      </c>
      <c r="N26" s="228">
        <f>'[5]Com Forecast (Base Case)'!AS200</f>
        <v>166.51170076288332</v>
      </c>
      <c r="O26" s="228">
        <f>'[5]Com Forecast (Base Case)'!AT200</f>
        <v>166.11207268105238</v>
      </c>
      <c r="P26" s="228">
        <f>'[5]Com Forecast (Base Case)'!AU200</f>
        <v>165.7134037066179</v>
      </c>
      <c r="Q26" s="228">
        <f>'[5]Com Forecast (Base Case)'!AV200</f>
        <v>165.31569153772202</v>
      </c>
      <c r="R26" s="228">
        <f>'[5]Com Forecast (Base Case)'!AW200</f>
        <v>164.91893387803151</v>
      </c>
      <c r="S26" s="228">
        <f>'[5]Com Forecast (Base Case)'!AX200</f>
        <v>164.52312843672422</v>
      </c>
      <c r="T26" s="228">
        <f>'[5]Com Forecast (Base Case)'!AY200</f>
        <v>164.12827292847609</v>
      </c>
      <c r="U26" s="228">
        <f>'[5]Com Forecast (Base Case)'!AZ200</f>
        <v>163.73436507344778</v>
      </c>
      <c r="V26" s="228">
        <f>'[5]Com Forecast (Base Case)'!BA200</f>
        <v>163.3414025972715</v>
      </c>
      <c r="W26" s="228">
        <f>'[5]Com Forecast (Base Case)'!BB200</f>
        <v>162.94938323103807</v>
      </c>
      <c r="X26" s="228">
        <f>'[5]Com Forecast (Base Case)'!BC200</f>
        <v>162.55830471128357</v>
      </c>
      <c r="Z26" s="127">
        <f t="shared" si="3"/>
        <v>162.55830471128357</v>
      </c>
      <c r="AB26" s="24"/>
      <c r="AC26" s="24"/>
      <c r="AD26" s="24"/>
      <c r="AE26" s="24"/>
      <c r="AF26" s="24"/>
      <c r="AG26" s="24"/>
      <c r="AH26" s="24"/>
      <c r="AI26" s="24"/>
      <c r="AJ26" s="24"/>
    </row>
    <row r="27" spans="1:36">
      <c r="A27" s="24"/>
      <c r="B27" s="24" t="s">
        <v>644</v>
      </c>
      <c r="D27" s="24" t="s">
        <v>645</v>
      </c>
      <c r="E27" s="228">
        <f>'[5]Com Forecast (Base Case)'!AJ201</f>
        <v>105.02947953487826</v>
      </c>
      <c r="F27" s="228">
        <f>'[5]Com Forecast (Base Case)'!AK201</f>
        <v>104.80891762785501</v>
      </c>
      <c r="G27" s="228">
        <f>'[5]Com Forecast (Base Case)'!AL201</f>
        <v>104.58881890083651</v>
      </c>
      <c r="H27" s="228">
        <f>'[5]Com Forecast (Base Case)'!AM201</f>
        <v>104.36918238114475</v>
      </c>
      <c r="I27" s="228">
        <f>'[5]Com Forecast (Base Case)'!AN201</f>
        <v>104.15000709814436</v>
      </c>
      <c r="J27" s="228">
        <f>'[5]Com Forecast (Base Case)'!AO201</f>
        <v>103.93129208323826</v>
      </c>
      <c r="K27" s="228">
        <f>'[5]Com Forecast (Base Case)'!AP201</f>
        <v>103.71303636986346</v>
      </c>
      <c r="L27" s="228">
        <f>'[5]Com Forecast (Base Case)'!AQ201</f>
        <v>103.49523899348674</v>
      </c>
      <c r="M27" s="228">
        <f>'[5]Com Forecast (Base Case)'!AR201</f>
        <v>103.27789899160042</v>
      </c>
      <c r="N27" s="228">
        <f>'[5]Com Forecast (Base Case)'!AS201</f>
        <v>103.06101540371807</v>
      </c>
      <c r="O27" s="228">
        <f>'[5]Com Forecast (Base Case)'!AT201</f>
        <v>102.84458727137024</v>
      </c>
      <c r="P27" s="228">
        <f>'[5]Com Forecast (Base Case)'!AU201</f>
        <v>102.62861363810038</v>
      </c>
      <c r="Q27" s="228">
        <f>'[5]Com Forecast (Base Case)'!AV201</f>
        <v>102.41309354946036</v>
      </c>
      <c r="R27" s="228">
        <f>'[5]Com Forecast (Base Case)'!AW201</f>
        <v>102.19802605300649</v>
      </c>
      <c r="S27" s="228">
        <f>'[5]Com Forecast (Base Case)'!AX201</f>
        <v>101.98341019829519</v>
      </c>
      <c r="T27" s="228">
        <f>'[5]Com Forecast (Base Case)'!AY201</f>
        <v>101.76924503687877</v>
      </c>
      <c r="U27" s="228">
        <f>'[5]Com Forecast (Base Case)'!AZ201</f>
        <v>101.55552962230132</v>
      </c>
      <c r="V27" s="228">
        <f>'[5]Com Forecast (Base Case)'!BA201</f>
        <v>101.3422630100945</v>
      </c>
      <c r="W27" s="228">
        <f>'[5]Com Forecast (Base Case)'!BB201</f>
        <v>101.1294442577733</v>
      </c>
      <c r="X27" s="228">
        <f>'[5]Com Forecast (Base Case)'!BC201</f>
        <v>100.91707242483197</v>
      </c>
      <c r="Z27" s="127">
        <f t="shared" si="3"/>
        <v>100.91707242483197</v>
      </c>
      <c r="AB27" s="24"/>
      <c r="AC27" s="24"/>
      <c r="AD27" s="24"/>
      <c r="AE27" s="24"/>
      <c r="AF27" s="24"/>
      <c r="AG27" s="24"/>
      <c r="AH27" s="24"/>
      <c r="AI27" s="24"/>
      <c r="AJ27" s="24"/>
    </row>
    <row r="28" spans="1:36">
      <c r="A28" s="24"/>
      <c r="B28" s="24" t="s">
        <v>646</v>
      </c>
      <c r="D28" s="229" t="s">
        <v>320</v>
      </c>
      <c r="E28" s="228">
        <f>'[5]Com Forecast (Base Case)'!AJ202</f>
        <v>128.74820917277606</v>
      </c>
      <c r="F28" s="228">
        <f>'[5]Com Forecast (Base Case)'!AK202</f>
        <v>128.43921347076139</v>
      </c>
      <c r="G28" s="228">
        <f>'[5]Com Forecast (Base Case)'!AL202</f>
        <v>128.1309593584316</v>
      </c>
      <c r="H28" s="228">
        <f>'[5]Com Forecast (Base Case)'!AM202</f>
        <v>127.82344505597135</v>
      </c>
      <c r="I28" s="228">
        <f>'[5]Com Forecast (Base Case)'!AN202</f>
        <v>127.51666878783702</v>
      </c>
      <c r="J28" s="228">
        <f>'[5]Com Forecast (Base Case)'!AO202</f>
        <v>127.21062878274621</v>
      </c>
      <c r="K28" s="228">
        <f>'[5]Com Forecast (Base Case)'!AP202</f>
        <v>126.90532327366765</v>
      </c>
      <c r="L28" s="228">
        <f>'[5]Com Forecast (Base Case)'!AQ202</f>
        <v>126.60075049781085</v>
      </c>
      <c r="M28" s="228">
        <f>'[5]Com Forecast (Base Case)'!AR202</f>
        <v>126.29690869661611</v>
      </c>
      <c r="N28" s="228">
        <f>'[5]Com Forecast (Base Case)'!AS202</f>
        <v>125.99379611574425</v>
      </c>
      <c r="O28" s="228">
        <f>'[5]Com Forecast (Base Case)'!AT202</f>
        <v>125.69141100506647</v>
      </c>
      <c r="P28" s="228">
        <f>'[5]Com Forecast (Base Case)'!AU202</f>
        <v>125.3897516186543</v>
      </c>
      <c r="Q28" s="228">
        <f>'[5]Com Forecast (Base Case)'!AV202</f>
        <v>125.08881621476955</v>
      </c>
      <c r="R28" s="228">
        <f>'[5]Com Forecast (Base Case)'!AW202</f>
        <v>124.78860305585408</v>
      </c>
      <c r="S28" s="228">
        <f>'[5]Com Forecast (Base Case)'!AX202</f>
        <v>124.48911040852005</v>
      </c>
      <c r="T28" s="228">
        <f>'[5]Com Forecast (Base Case)'!AY202</f>
        <v>124.1903365435396</v>
      </c>
      <c r="U28" s="228">
        <f>'[5]Com Forecast (Base Case)'!AZ202</f>
        <v>123.8922797358351</v>
      </c>
      <c r="V28" s="228">
        <f>'[5]Com Forecast (Base Case)'!BA202</f>
        <v>123.59493826446912</v>
      </c>
      <c r="W28" s="228">
        <f>'[5]Com Forecast (Base Case)'!BB202</f>
        <v>123.29831041263438</v>
      </c>
      <c r="X28" s="228">
        <f>'[5]Com Forecast (Base Case)'!BC202</f>
        <v>123.00239446764408</v>
      </c>
      <c r="Z28" s="127">
        <f t="shared" si="3"/>
        <v>123.00239446764408</v>
      </c>
      <c r="AB28" s="24"/>
      <c r="AC28" s="24"/>
      <c r="AD28" s="24"/>
      <c r="AE28" s="24"/>
      <c r="AF28" s="24"/>
      <c r="AG28" s="24"/>
      <c r="AH28" s="24"/>
      <c r="AI28" s="24"/>
      <c r="AJ28" s="24"/>
    </row>
    <row r="29" spans="1:36">
      <c r="A29" s="24"/>
      <c r="B29" s="24" t="s">
        <v>647</v>
      </c>
      <c r="D29" s="24" t="s">
        <v>316</v>
      </c>
      <c r="E29" s="228">
        <f>'[5]Com Forecast (Base Case)'!AJ203</f>
        <v>375.90224900649127</v>
      </c>
      <c r="F29" s="228">
        <f>'[5]Com Forecast (Base Case)'!AK203</f>
        <v>374.21570091594884</v>
      </c>
      <c r="G29" s="228">
        <f>'[5]Com Forecast (Base Case)'!AL203</f>
        <v>372.53671980450594</v>
      </c>
      <c r="H29" s="228">
        <f>'[5]Com Forecast (Base Case)'!AM203</f>
        <v>370.86527172164978</v>
      </c>
      <c r="I29" s="228">
        <f>'[5]Com Forecast (Base Case)'!AN203</f>
        <v>369.20132286919198</v>
      </c>
      <c r="J29" s="228">
        <f>'[5]Com Forecast (Base Case)'!AO203</f>
        <v>367.54483960058553</v>
      </c>
      <c r="K29" s="228">
        <f>'[5]Com Forecast (Base Case)'!AP203</f>
        <v>365.89578842024423</v>
      </c>
      <c r="L29" s="228">
        <f>'[5]Com Forecast (Base Case)'!AQ203</f>
        <v>364.25413598286536</v>
      </c>
      <c r="M29" s="228">
        <f>'[5]Com Forecast (Base Case)'!AR203</f>
        <v>362.6198490927556</v>
      </c>
      <c r="N29" s="228">
        <f>'[5]Com Forecast (Base Case)'!AS203</f>
        <v>360.99289470315949</v>
      </c>
      <c r="O29" s="228">
        <f>'[5]Com Forecast (Base Case)'!AT203</f>
        <v>359.37323991559134</v>
      </c>
      <c r="P29" s="228">
        <f>'[5]Com Forecast (Base Case)'!AU203</f>
        <v>357.76085197917007</v>
      </c>
      <c r="Q29" s="228">
        <f>'[5]Com Forecast (Base Case)'!AV203</f>
        <v>356.15569828995689</v>
      </c>
      <c r="R29" s="228">
        <f>'[5]Com Forecast (Base Case)'!AW203</f>
        <v>354.55774639029596</v>
      </c>
      <c r="S29" s="228">
        <f>'[5]Com Forecast (Base Case)'!AX203</f>
        <v>352.96696396815821</v>
      </c>
      <c r="T29" s="228">
        <f>'[5]Com Forecast (Base Case)'!AY203</f>
        <v>351.38331885648773</v>
      </c>
      <c r="U29" s="228">
        <f>'[5]Com Forecast (Base Case)'!AZ203</f>
        <v>349.80677903255156</v>
      </c>
      <c r="V29" s="228">
        <f>'[5]Com Forecast (Base Case)'!BA203</f>
        <v>348.23731261729228</v>
      </c>
      <c r="W29" s="228">
        <f>'[5]Com Forecast (Base Case)'!BB203</f>
        <v>346.67488787468267</v>
      </c>
      <c r="X29" s="228">
        <f>'[5]Com Forecast (Base Case)'!BC203</f>
        <v>345.11947321108494</v>
      </c>
      <c r="Z29" s="127">
        <f t="shared" si="3"/>
        <v>345.11947321108494</v>
      </c>
      <c r="AB29" s="24"/>
      <c r="AC29" s="24"/>
      <c r="AD29" s="24"/>
      <c r="AE29" s="24"/>
      <c r="AF29" s="24"/>
      <c r="AG29" s="24"/>
      <c r="AH29" s="24"/>
      <c r="AI29" s="24"/>
      <c r="AJ29" s="24"/>
    </row>
    <row r="30" spans="1:36">
      <c r="A30" s="24"/>
      <c r="B30" s="24" t="s">
        <v>648</v>
      </c>
      <c r="D30" s="24" t="s">
        <v>319</v>
      </c>
      <c r="E30" s="228">
        <f>'[5]Com Forecast (Base Case)'!AJ204</f>
        <v>342.64988330108076</v>
      </c>
      <c r="F30" s="228">
        <f>'[5]Com Forecast (Base Case)'!AK204</f>
        <v>339.56603435137106</v>
      </c>
      <c r="G30" s="228">
        <f>'[5]Com Forecast (Base Case)'!AL204</f>
        <v>336.50994004220871</v>
      </c>
      <c r="H30" s="228">
        <f>'[5]Com Forecast (Base Case)'!AM204</f>
        <v>333.48135058182885</v>
      </c>
      <c r="I30" s="228">
        <f>'[5]Com Forecast (Base Case)'!AN204</f>
        <v>330.48001842659238</v>
      </c>
      <c r="J30" s="228">
        <f>'[5]Com Forecast (Base Case)'!AO204</f>
        <v>327.50569826075304</v>
      </c>
      <c r="K30" s="228">
        <f>'[5]Com Forecast (Base Case)'!AP204</f>
        <v>324.55814697640625</v>
      </c>
      <c r="L30" s="228">
        <f>'[5]Com Forecast (Base Case)'!AQ204</f>
        <v>321.63712365361863</v>
      </c>
      <c r="M30" s="228">
        <f>'[5]Com Forecast (Base Case)'!AR204</f>
        <v>318.7423895407361</v>
      </c>
      <c r="N30" s="228">
        <f>'[5]Com Forecast (Base Case)'!AS204</f>
        <v>315.87370803486942</v>
      </c>
      <c r="O30" s="228">
        <f>'[5]Com Forecast (Base Case)'!AT204</f>
        <v>313.03084466255564</v>
      </c>
      <c r="P30" s="228">
        <f>'[5]Com Forecast (Base Case)'!AU204</f>
        <v>310.21356706059254</v>
      </c>
      <c r="Q30" s="228">
        <f>'[5]Com Forecast (Base Case)'!AV204</f>
        <v>307.42164495704725</v>
      </c>
      <c r="R30" s="228">
        <f>'[5]Com Forecast (Base Case)'!AW204</f>
        <v>304.65485015243382</v>
      </c>
      <c r="S30" s="228">
        <f>'[5]Com Forecast (Base Case)'!AX204</f>
        <v>301.9129565010619</v>
      </c>
      <c r="T30" s="228">
        <f>'[5]Com Forecast (Base Case)'!AY204</f>
        <v>299.19573989255235</v>
      </c>
      <c r="U30" s="228">
        <f>'[5]Com Forecast (Base Case)'!AZ204</f>
        <v>296.50297823351934</v>
      </c>
      <c r="V30" s="228">
        <f>'[5]Com Forecast (Base Case)'!BA204</f>
        <v>293.83445142941764</v>
      </c>
      <c r="W30" s="228">
        <f>'[5]Com Forecast (Base Case)'!BB204</f>
        <v>291.18994136655289</v>
      </c>
      <c r="X30" s="228">
        <f>'[5]Com Forecast (Base Case)'!BC204</f>
        <v>288.5692318942539</v>
      </c>
      <c r="Z30" s="127">
        <f t="shared" si="3"/>
        <v>288.5692318942539</v>
      </c>
      <c r="AB30" s="24"/>
      <c r="AC30" s="24"/>
      <c r="AD30" s="24"/>
      <c r="AE30" s="24"/>
      <c r="AF30" s="24"/>
      <c r="AG30" s="24"/>
      <c r="AH30" s="24"/>
      <c r="AI30" s="24"/>
      <c r="AJ30" s="24"/>
    </row>
    <row r="31" spans="1:36">
      <c r="A31" s="24"/>
      <c r="B31" s="24"/>
      <c r="D31" s="24"/>
      <c r="E31" s="228"/>
      <c r="F31" s="228"/>
      <c r="G31" s="228"/>
      <c r="H31" s="228"/>
      <c r="I31" s="228"/>
      <c r="J31" s="228"/>
      <c r="K31" s="228"/>
      <c r="L31" s="228"/>
      <c r="M31" s="228"/>
      <c r="N31" s="228"/>
      <c r="O31" s="228"/>
      <c r="P31" s="228"/>
      <c r="Q31" s="228"/>
      <c r="R31" s="228"/>
      <c r="S31" s="228"/>
      <c r="T31" s="228"/>
      <c r="U31" s="228"/>
      <c r="V31" s="228"/>
      <c r="W31" s="228"/>
      <c r="X31" s="228"/>
      <c r="Z31" s="127"/>
      <c r="AB31" s="24"/>
      <c r="AC31" s="24"/>
      <c r="AD31" s="24"/>
      <c r="AE31" s="24"/>
      <c r="AF31" s="24"/>
      <c r="AG31" s="24"/>
      <c r="AH31" s="24"/>
      <c r="AI31" s="24"/>
      <c r="AJ31" s="24"/>
    </row>
    <row r="32" spans="1:36">
      <c r="A32" s="24"/>
      <c r="B32" s="230"/>
      <c r="C32" s="24"/>
      <c r="D32" s="24" t="s">
        <v>548</v>
      </c>
      <c r="E32" s="231">
        <f>SUM(E13:E30)</f>
        <v>3371.0405269479006</v>
      </c>
      <c r="F32" s="231">
        <f t="shared" ref="F32:X32" si="4">SUM(F13:F30)</f>
        <v>3356.5369104716883</v>
      </c>
      <c r="G32" s="231">
        <f t="shared" si="4"/>
        <v>3342.1075656435023</v>
      </c>
      <c r="H32" s="231">
        <f t="shared" si="4"/>
        <v>3327.7520346049623</v>
      </c>
      <c r="I32" s="231">
        <f t="shared" si="4"/>
        <v>3313.4698627952139</v>
      </c>
      <c r="J32" s="231">
        <f t="shared" si="4"/>
        <v>3299.2605989245808</v>
      </c>
      <c r="K32" s="231">
        <f t="shared" si="4"/>
        <v>3285.1237949484457</v>
      </c>
      <c r="L32" s="231">
        <f t="shared" si="4"/>
        <v>3271.0590060413433</v>
      </c>
      <c r="M32" s="231">
        <f t="shared" si="4"/>
        <v>3257.0657905712806</v>
      </c>
      <c r="N32" s="231">
        <f t="shared" si="4"/>
        <v>3243.1437100742696</v>
      </c>
      <c r="O32" s="231">
        <f t="shared" si="4"/>
        <v>3229.2923292290834</v>
      </c>
      <c r="P32" s="231">
        <f t="shared" si="4"/>
        <v>3215.5112158322117</v>
      </c>
      <c r="Q32" s="231">
        <f t="shared" si="4"/>
        <v>3201.7999407730422</v>
      </c>
      <c r="R32" s="231">
        <f t="shared" si="4"/>
        <v>3188.1580780092468</v>
      </c>
      <c r="S32" s="231">
        <f t="shared" si="4"/>
        <v>3174.5852045423726</v>
      </c>
      <c r="T32" s="231">
        <f t="shared" si="4"/>
        <v>3161.0809003936483</v>
      </c>
      <c r="U32" s="231">
        <f t="shared" si="4"/>
        <v>3147.644748579979</v>
      </c>
      <c r="V32" s="231">
        <f t="shared" si="4"/>
        <v>3134.2763350901637</v>
      </c>
      <c r="W32" s="231">
        <f t="shared" si="4"/>
        <v>3120.9752488612994</v>
      </c>
      <c r="X32" s="231">
        <f t="shared" si="4"/>
        <v>3107.74108175539</v>
      </c>
      <c r="Z32" s="127">
        <f>X32</f>
        <v>3107.74108175539</v>
      </c>
      <c r="AB32" s="24"/>
      <c r="AC32" s="24"/>
      <c r="AD32" s="24"/>
      <c r="AE32" s="24"/>
      <c r="AF32" s="24"/>
      <c r="AG32" s="24"/>
      <c r="AH32" s="24"/>
      <c r="AI32" s="24"/>
      <c r="AJ32" s="24"/>
    </row>
    <row r="33" spans="1:36">
      <c r="A33" s="24"/>
      <c r="D33" t="s">
        <v>649</v>
      </c>
      <c r="E33" s="232">
        <f>CBSA!$C$15/1000000</f>
        <v>1680</v>
      </c>
      <c r="F33" s="143">
        <f>E33*(F32/E32)</f>
        <v>1672.7719422281473</v>
      </c>
      <c r="G33" s="143">
        <f t="shared" ref="G33:X33" si="5">F33*(G32/F32)</f>
        <v>1665.5808986564166</v>
      </c>
      <c r="H33" s="143">
        <f t="shared" si="5"/>
        <v>1658.4266411053859</v>
      </c>
      <c r="I33" s="143">
        <f t="shared" si="5"/>
        <v>1651.3089430389964</v>
      </c>
      <c r="J33" s="143">
        <f t="shared" si="5"/>
        <v>1644.2275795514215</v>
      </c>
      <c r="K33" s="143">
        <f t="shared" si="5"/>
        <v>1637.1823273540504</v>
      </c>
      <c r="L33" s="143">
        <f t="shared" si="5"/>
        <v>1630.1729647625762</v>
      </c>
      <c r="M33" s="143">
        <f t="shared" si="5"/>
        <v>1623.1992716841989</v>
      </c>
      <c r="N33" s="143">
        <f t="shared" si="5"/>
        <v>1616.2610296049338</v>
      </c>
      <c r="O33" s="143">
        <f t="shared" si="5"/>
        <v>1609.3580215770294</v>
      </c>
      <c r="P33" s="143">
        <f t="shared" si="5"/>
        <v>1602.4900322064875</v>
      </c>
      <c r="Q33" s="143">
        <f t="shared" si="5"/>
        <v>1595.656847640694</v>
      </c>
      <c r="R33" s="143">
        <f t="shared" si="5"/>
        <v>1588.8582555561527</v>
      </c>
      <c r="S33" s="143">
        <f t="shared" si="5"/>
        <v>1582.09404514632</v>
      </c>
      <c r="T33" s="143">
        <f t="shared" si="5"/>
        <v>1575.3640071095488</v>
      </c>
      <c r="U33" s="143">
        <f t="shared" si="5"/>
        <v>1568.667933637124</v>
      </c>
      <c r="V33" s="143">
        <f t="shared" si="5"/>
        <v>1562.0056184014113</v>
      </c>
      <c r="W33" s="143">
        <f t="shared" si="5"/>
        <v>1555.3768565440973</v>
      </c>
      <c r="X33" s="143">
        <f t="shared" si="5"/>
        <v>1548.7814446645323</v>
      </c>
      <c r="Y33" s="127">
        <f>$Y$12*Z33</f>
        <v>1316.4642279648524</v>
      </c>
      <c r="Z33" s="127">
        <f>X33</f>
        <v>1548.7814446645323</v>
      </c>
      <c r="AB33" s="24"/>
      <c r="AC33" s="24"/>
      <c r="AD33" s="24"/>
      <c r="AE33" s="24"/>
      <c r="AF33" s="24"/>
      <c r="AG33" s="24"/>
      <c r="AH33" s="24"/>
      <c r="AI33" s="24"/>
      <c r="AJ33" s="24"/>
    </row>
    <row r="34" spans="1:36">
      <c r="A34" s="24"/>
      <c r="B34" s="24"/>
      <c r="C34" s="109">
        <f>'Back of Envelope'!C8</f>
        <v>0.04</v>
      </c>
      <c r="D34" s="24" t="s">
        <v>660</v>
      </c>
      <c r="E34" s="80">
        <f>E33*$C$34</f>
        <v>67.2</v>
      </c>
      <c r="F34" s="80">
        <f t="shared" ref="F34:X34" si="6">F33*$C$34</f>
        <v>66.910877689125897</v>
      </c>
      <c r="G34" s="80">
        <f t="shared" si="6"/>
        <v>66.623235946256671</v>
      </c>
      <c r="H34" s="80">
        <f t="shared" si="6"/>
        <v>66.337065644215443</v>
      </c>
      <c r="I34" s="80">
        <f t="shared" si="6"/>
        <v>66.052357721559858</v>
      </c>
      <c r="J34" s="80">
        <f t="shared" si="6"/>
        <v>65.769103182056867</v>
      </c>
      <c r="K34" s="80">
        <f t="shared" si="6"/>
        <v>65.487293094162013</v>
      </c>
      <c r="L34" s="80">
        <f t="shared" si="6"/>
        <v>65.206918590503051</v>
      </c>
      <c r="M34" s="80">
        <f t="shared" si="6"/>
        <v>64.927970867367961</v>
      </c>
      <c r="N34" s="80">
        <f t="shared" si="6"/>
        <v>64.650441184197348</v>
      </c>
      <c r="O34" s="80">
        <f t="shared" si="6"/>
        <v>64.374320863081181</v>
      </c>
      <c r="P34" s="80">
        <f t="shared" si="6"/>
        <v>64.099601288259507</v>
      </c>
      <c r="Q34" s="80">
        <f t="shared" si="6"/>
        <v>63.826273905627758</v>
      </c>
      <c r="R34" s="80">
        <f t="shared" si="6"/>
        <v>63.554330222246108</v>
      </c>
      <c r="S34" s="80">
        <f t="shared" si="6"/>
        <v>63.283761805852805</v>
      </c>
      <c r="T34" s="80">
        <f t="shared" si="6"/>
        <v>63.01456028438195</v>
      </c>
      <c r="U34" s="80">
        <f t="shared" si="6"/>
        <v>62.74671734548496</v>
      </c>
      <c r="V34" s="80">
        <f t="shared" si="6"/>
        <v>62.480224736056456</v>
      </c>
      <c r="W34" s="80">
        <f t="shared" si="6"/>
        <v>62.215074261763895</v>
      </c>
      <c r="X34" s="80">
        <f t="shared" si="6"/>
        <v>61.951257786581294</v>
      </c>
      <c r="Y34" s="127">
        <f>$Y$12*Z34</f>
        <v>52.658569118594102</v>
      </c>
      <c r="Z34" s="127">
        <f>X34</f>
        <v>61.951257786581294</v>
      </c>
      <c r="AB34" s="24"/>
      <c r="AC34" s="24"/>
      <c r="AD34" s="24"/>
      <c r="AE34" s="24"/>
      <c r="AF34" s="24"/>
      <c r="AG34" s="24"/>
      <c r="AH34" s="24"/>
      <c r="AI34" s="24"/>
      <c r="AJ34" s="24"/>
    </row>
    <row r="35" spans="1:36">
      <c r="A35" s="24"/>
      <c r="B35" s="24"/>
      <c r="C35" s="24"/>
      <c r="D35" s="24"/>
      <c r="E35" s="80"/>
      <c r="F35" s="80"/>
      <c r="G35" s="80"/>
      <c r="H35" s="80"/>
      <c r="I35" s="80"/>
      <c r="J35" s="80"/>
      <c r="K35" s="80"/>
      <c r="L35" s="80"/>
      <c r="M35" s="80"/>
      <c r="N35" s="80"/>
      <c r="O35" s="80"/>
      <c r="P35" s="80"/>
      <c r="Q35" s="80"/>
      <c r="R35" s="80"/>
      <c r="S35" s="80"/>
      <c r="T35" s="80"/>
      <c r="U35" s="80"/>
      <c r="V35" s="80"/>
      <c r="W35" s="80"/>
      <c r="X35" s="80"/>
      <c r="Y35" s="24"/>
      <c r="Z35" s="80"/>
      <c r="AB35" s="24"/>
      <c r="AC35" s="24"/>
      <c r="AD35" s="24"/>
      <c r="AE35" s="24"/>
      <c r="AF35" s="24"/>
      <c r="AG35" s="24"/>
      <c r="AH35" s="24"/>
      <c r="AI35" s="24"/>
      <c r="AJ35" s="24"/>
    </row>
    <row r="36" spans="1:36">
      <c r="A36" s="24"/>
      <c r="B36" s="24"/>
      <c r="C36" s="24"/>
      <c r="D36" s="24"/>
      <c r="E36" s="80"/>
      <c r="F36" s="80"/>
      <c r="G36" s="80"/>
      <c r="H36" s="80"/>
      <c r="I36" s="80"/>
      <c r="J36" s="80"/>
      <c r="K36" s="80"/>
      <c r="L36" s="80"/>
      <c r="M36" s="80"/>
      <c r="N36" s="80"/>
      <c r="O36" s="80"/>
      <c r="P36" s="80"/>
      <c r="Q36" s="80"/>
      <c r="R36" s="80"/>
      <c r="S36" s="80"/>
      <c r="T36" s="80"/>
      <c r="U36" s="80"/>
      <c r="V36" s="80"/>
      <c r="W36" s="80"/>
      <c r="X36" s="80"/>
      <c r="Y36" s="24"/>
      <c r="Z36" s="80"/>
      <c r="AB36" s="24"/>
      <c r="AC36" s="24"/>
      <c r="AD36" s="24"/>
      <c r="AE36" s="24"/>
      <c r="AF36" s="24"/>
      <c r="AG36" s="24"/>
      <c r="AH36" s="24"/>
      <c r="AI36" s="24"/>
      <c r="AJ36" s="24"/>
    </row>
    <row r="37" spans="1:36">
      <c r="A37" s="24"/>
      <c r="B37" s="24"/>
      <c r="C37" s="24"/>
      <c r="D37" s="24"/>
      <c r="E37" s="80"/>
      <c r="F37" s="80"/>
      <c r="G37" s="80"/>
      <c r="H37" s="80"/>
      <c r="I37" s="80"/>
      <c r="J37" s="80"/>
      <c r="K37" s="80"/>
      <c r="L37" s="80"/>
      <c r="M37" s="80"/>
      <c r="N37" s="80"/>
      <c r="O37" s="80"/>
      <c r="P37" s="80"/>
      <c r="Q37" s="80"/>
      <c r="R37" s="80"/>
      <c r="S37" s="80"/>
      <c r="T37" s="80"/>
      <c r="U37" s="80"/>
      <c r="V37" s="80"/>
      <c r="W37" s="80"/>
      <c r="X37" s="80"/>
      <c r="Y37" s="24"/>
      <c r="Z37" s="80"/>
      <c r="AB37" s="24"/>
      <c r="AC37" s="24"/>
      <c r="AD37" s="24"/>
      <c r="AE37" s="24"/>
      <c r="AF37" s="24"/>
      <c r="AG37" s="24"/>
      <c r="AH37" s="24"/>
      <c r="AI37" s="24"/>
      <c r="AJ37" s="24"/>
    </row>
    <row r="38" spans="1:36">
      <c r="A38" s="24"/>
      <c r="B38" s="24"/>
      <c r="C38" s="24"/>
      <c r="D38" s="24"/>
      <c r="E38" s="80"/>
      <c r="F38" s="80"/>
      <c r="G38" s="80"/>
      <c r="H38" s="80"/>
      <c r="I38" s="80"/>
      <c r="J38" s="80"/>
      <c r="K38" s="80"/>
      <c r="L38" s="80"/>
      <c r="M38" s="80"/>
      <c r="N38" s="80"/>
      <c r="O38" s="80"/>
      <c r="P38" s="80"/>
      <c r="Q38" s="80"/>
      <c r="R38" s="80"/>
      <c r="S38" s="80"/>
      <c r="T38" s="80"/>
      <c r="U38" s="80"/>
      <c r="V38" s="80"/>
      <c r="W38" s="80"/>
      <c r="X38" s="80"/>
      <c r="Y38" s="24"/>
      <c r="Z38" s="80"/>
      <c r="AB38" s="24"/>
      <c r="AC38" s="24"/>
      <c r="AD38" s="24"/>
      <c r="AE38" s="24"/>
      <c r="AF38" s="24"/>
      <c r="AG38" s="24"/>
      <c r="AH38" s="24"/>
      <c r="AI38" s="24"/>
      <c r="AJ38" s="24"/>
    </row>
    <row r="39" spans="1:36">
      <c r="A39" s="24"/>
      <c r="B39" s="24"/>
      <c r="C39" s="24"/>
      <c r="D39" s="24"/>
      <c r="E39" s="80"/>
      <c r="F39" s="80"/>
      <c r="G39" s="80"/>
      <c r="H39" s="80"/>
      <c r="I39" s="80"/>
      <c r="J39" s="80"/>
      <c r="K39" s="80"/>
      <c r="L39" s="80"/>
      <c r="M39" s="80"/>
      <c r="N39" s="80"/>
      <c r="O39" s="80"/>
      <c r="P39" s="80"/>
      <c r="Q39" s="80"/>
      <c r="R39" s="80"/>
      <c r="S39" s="80"/>
      <c r="T39" s="80"/>
      <c r="U39" s="80"/>
      <c r="V39" s="80"/>
      <c r="W39" s="80"/>
      <c r="X39" s="80"/>
      <c r="Y39" s="24"/>
      <c r="Z39" s="80"/>
      <c r="AB39" s="24"/>
      <c r="AC39" s="24"/>
      <c r="AD39" s="24"/>
      <c r="AE39" s="24"/>
      <c r="AF39" s="24"/>
      <c r="AG39" s="24"/>
      <c r="AH39" s="24"/>
      <c r="AI39" s="24"/>
      <c r="AJ39" s="24"/>
    </row>
    <row r="40" spans="1:36">
      <c r="A40" s="24"/>
      <c r="B40" s="24"/>
      <c r="C40" s="24"/>
      <c r="D40" s="79"/>
      <c r="E40" s="80"/>
      <c r="F40" s="80"/>
      <c r="G40" s="80"/>
      <c r="H40" s="80"/>
      <c r="I40" s="80"/>
      <c r="J40" s="80"/>
      <c r="K40" s="80"/>
      <c r="L40" s="80"/>
      <c r="M40" s="80"/>
      <c r="N40" s="80"/>
      <c r="O40" s="80"/>
      <c r="P40" s="80"/>
      <c r="Q40" s="80"/>
      <c r="R40" s="80"/>
      <c r="S40" s="80"/>
      <c r="T40" s="80"/>
      <c r="U40" s="80"/>
      <c r="V40" s="80"/>
      <c r="W40" s="80"/>
      <c r="X40" s="80"/>
      <c r="Y40" s="24"/>
      <c r="Z40" s="80"/>
      <c r="AB40" s="24"/>
      <c r="AC40" s="24"/>
      <c r="AD40" s="24"/>
      <c r="AE40" s="24"/>
      <c r="AF40" s="24"/>
      <c r="AG40" s="24"/>
      <c r="AH40" s="24"/>
      <c r="AI40" s="24"/>
      <c r="AJ40" s="24"/>
    </row>
    <row r="41" spans="1:36" ht="15">
      <c r="A41" s="100" t="s">
        <v>182</v>
      </c>
      <c r="B41" s="100"/>
      <c r="C41" s="24"/>
      <c r="D41" s="79"/>
      <c r="E41" s="102">
        <v>1</v>
      </c>
      <c r="F41" s="102">
        <v>2</v>
      </c>
      <c r="G41" s="102">
        <v>3</v>
      </c>
      <c r="H41" s="102">
        <v>4</v>
      </c>
      <c r="I41" s="102">
        <v>5</v>
      </c>
      <c r="J41" s="102">
        <v>6</v>
      </c>
      <c r="K41" s="102">
        <v>7</v>
      </c>
      <c r="L41" s="102">
        <v>8</v>
      </c>
      <c r="M41" s="102">
        <v>9</v>
      </c>
      <c r="N41" s="102">
        <v>10</v>
      </c>
      <c r="O41" s="102">
        <v>11</v>
      </c>
      <c r="P41" s="102">
        <v>12</v>
      </c>
      <c r="Q41" s="102">
        <v>13</v>
      </c>
      <c r="R41" s="102">
        <v>14</v>
      </c>
      <c r="S41" s="102">
        <v>15</v>
      </c>
      <c r="T41" s="102">
        <v>16</v>
      </c>
      <c r="U41" s="102">
        <v>17</v>
      </c>
      <c r="V41" s="102">
        <v>18</v>
      </c>
      <c r="W41" s="102">
        <v>19</v>
      </c>
      <c r="X41" s="102">
        <v>20</v>
      </c>
      <c r="Y41" s="24"/>
      <c r="Z41" s="77" t="s">
        <v>180</v>
      </c>
      <c r="AB41" s="24"/>
      <c r="AC41" s="24"/>
      <c r="AD41" s="24"/>
      <c r="AE41" s="24"/>
      <c r="AF41" s="24"/>
      <c r="AG41" s="24"/>
      <c r="AH41" s="24"/>
      <c r="AI41" s="24"/>
      <c r="AJ41" s="24"/>
    </row>
    <row r="42" spans="1:36">
      <c r="A42" s="78" t="s">
        <v>176</v>
      </c>
      <c r="B42" s="78" t="e">
        <f>1/VLOOKUP($C$11,[1]TURN!TURN,MATCH($C$12,[1]!BLDGTYPE,0),FALSE)</f>
        <v>#N/A</v>
      </c>
      <c r="C42" s="24" t="s">
        <v>181</v>
      </c>
      <c r="D42" s="24" t="s">
        <v>649</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s="80">
        <v>0</v>
      </c>
      <c r="W42" s="80">
        <v>0</v>
      </c>
      <c r="X42" s="80">
        <v>0</v>
      </c>
      <c r="Y42" s="24"/>
      <c r="Z42" s="80">
        <f>SUM(E42:X42)</f>
        <v>0</v>
      </c>
      <c r="AB42" s="24"/>
      <c r="AC42" s="24"/>
      <c r="AD42" s="24"/>
      <c r="AE42" s="24"/>
      <c r="AF42" s="24"/>
      <c r="AG42" s="24"/>
      <c r="AH42" s="24"/>
      <c r="AI42" s="24"/>
      <c r="AJ42" s="24"/>
    </row>
    <row r="43" spans="1:36" ht="13.5" thickBot="1">
      <c r="A43" s="24"/>
      <c r="B43" s="24"/>
      <c r="C43" s="24"/>
      <c r="D43" s="79"/>
      <c r="E43" s="80"/>
      <c r="F43" s="80"/>
      <c r="G43" s="80"/>
      <c r="H43" s="80"/>
      <c r="I43" s="80"/>
      <c r="J43" s="80"/>
      <c r="K43" s="80"/>
      <c r="L43" s="80"/>
      <c r="M43" s="80"/>
      <c r="N43" s="80"/>
      <c r="O43" s="80"/>
      <c r="P43" s="80"/>
      <c r="Q43" s="80"/>
      <c r="R43" s="80"/>
      <c r="S43" s="80"/>
      <c r="T43" s="80"/>
      <c r="U43" s="80"/>
      <c r="V43" s="80"/>
      <c r="W43" s="80"/>
      <c r="X43" s="80"/>
      <c r="Y43" s="24"/>
      <c r="Z43" s="80"/>
      <c r="AB43" s="24"/>
      <c r="AC43" s="24"/>
      <c r="AD43" s="24"/>
      <c r="AE43" s="24"/>
      <c r="AF43" s="24"/>
      <c r="AG43" s="24"/>
      <c r="AH43" s="24"/>
      <c r="AI43" s="24"/>
      <c r="AJ43" s="24"/>
    </row>
    <row r="44" spans="1:36" ht="14.25" thickTop="1" thickBot="1">
      <c r="A44" s="24"/>
      <c r="B44" s="24"/>
      <c r="C44" s="24"/>
      <c r="D44" s="79"/>
      <c r="E44" s="80"/>
      <c r="F44" s="80"/>
      <c r="G44" s="80"/>
      <c r="H44" s="80"/>
      <c r="I44" s="80"/>
      <c r="J44" s="80"/>
      <c r="K44" s="80"/>
      <c r="L44" s="80"/>
      <c r="M44" s="80"/>
      <c r="N44" s="80"/>
      <c r="O44" s="80"/>
      <c r="P44" s="80"/>
      <c r="Q44" s="80"/>
      <c r="R44" s="80"/>
      <c r="S44" s="80"/>
      <c r="T44" s="80"/>
      <c r="U44" s="80"/>
      <c r="V44" s="80"/>
      <c r="W44" s="80"/>
      <c r="X44" s="80"/>
      <c r="Y44" s="103">
        <v>0.85</v>
      </c>
      <c r="Z44" s="24"/>
      <c r="AB44" s="24"/>
      <c r="AC44" s="24"/>
      <c r="AD44" s="24"/>
      <c r="AE44" s="24"/>
      <c r="AF44" s="24"/>
      <c r="AG44" s="24"/>
      <c r="AH44" s="24"/>
      <c r="AI44" s="24"/>
      <c r="AJ44" s="24"/>
    </row>
    <row r="45" spans="1:36" ht="15.75" thickTop="1">
      <c r="A45" s="100" t="s">
        <v>183</v>
      </c>
      <c r="B45" s="100"/>
      <c r="C45" s="24"/>
      <c r="D45" s="79"/>
      <c r="E45" s="72">
        <f>E11</f>
        <v>2016</v>
      </c>
      <c r="F45" s="72">
        <f t="shared" ref="F45:X45" si="7">F11</f>
        <v>2017</v>
      </c>
      <c r="G45" s="72">
        <f t="shared" si="7"/>
        <v>2018</v>
      </c>
      <c r="H45" s="72">
        <f t="shared" si="7"/>
        <v>2019</v>
      </c>
      <c r="I45" s="72">
        <f t="shared" si="7"/>
        <v>2020</v>
      </c>
      <c r="J45" s="72">
        <f t="shared" si="7"/>
        <v>2021</v>
      </c>
      <c r="K45" s="72">
        <f t="shared" si="7"/>
        <v>2022</v>
      </c>
      <c r="L45" s="72">
        <f t="shared" si="7"/>
        <v>2023</v>
      </c>
      <c r="M45" s="72">
        <f t="shared" si="7"/>
        <v>2024</v>
      </c>
      <c r="N45" s="72">
        <f t="shared" si="7"/>
        <v>2025</v>
      </c>
      <c r="O45" s="72">
        <f t="shared" si="7"/>
        <v>2026</v>
      </c>
      <c r="P45" s="72">
        <f t="shared" si="7"/>
        <v>2027</v>
      </c>
      <c r="Q45" s="72">
        <f t="shared" si="7"/>
        <v>2028</v>
      </c>
      <c r="R45" s="72">
        <f t="shared" si="7"/>
        <v>2029</v>
      </c>
      <c r="S45" s="72">
        <f t="shared" si="7"/>
        <v>2030</v>
      </c>
      <c r="T45" s="72">
        <f t="shared" si="7"/>
        <v>2031</v>
      </c>
      <c r="U45" s="72">
        <f t="shared" si="7"/>
        <v>2032</v>
      </c>
      <c r="V45" s="72">
        <f t="shared" si="7"/>
        <v>2033</v>
      </c>
      <c r="W45" s="72">
        <f t="shared" si="7"/>
        <v>2034</v>
      </c>
      <c r="X45" s="72">
        <f t="shared" si="7"/>
        <v>2035</v>
      </c>
      <c r="Y45" s="77" t="s">
        <v>68</v>
      </c>
      <c r="Z45" s="77" t="s">
        <v>180</v>
      </c>
      <c r="AB45" s="24"/>
      <c r="AC45" s="24"/>
      <c r="AD45" s="24"/>
      <c r="AE45" s="24"/>
      <c r="AF45" s="24"/>
      <c r="AG45" s="24"/>
      <c r="AH45" s="24"/>
      <c r="AI45" s="24"/>
      <c r="AJ45" s="24"/>
    </row>
    <row r="46" spans="1:36">
      <c r="A46" s="24"/>
      <c r="B46" s="24"/>
      <c r="C46" s="24" t="s">
        <v>184</v>
      </c>
      <c r="D46" s="79"/>
      <c r="E46" s="80">
        <f>SUM(E34,E42)</f>
        <v>67.2</v>
      </c>
      <c r="F46" s="80">
        <f t="shared" ref="F46:X46" si="8">SUM(F34,F42)</f>
        <v>66.910877689125897</v>
      </c>
      <c r="G46" s="80">
        <f t="shared" si="8"/>
        <v>66.623235946256671</v>
      </c>
      <c r="H46" s="80">
        <f t="shared" si="8"/>
        <v>66.337065644215443</v>
      </c>
      <c r="I46" s="80">
        <f t="shared" si="8"/>
        <v>66.052357721559858</v>
      </c>
      <c r="J46" s="80">
        <f t="shared" si="8"/>
        <v>65.769103182056867</v>
      </c>
      <c r="K46" s="80">
        <f t="shared" si="8"/>
        <v>65.487293094162013</v>
      </c>
      <c r="L46" s="80">
        <f t="shared" si="8"/>
        <v>65.206918590503051</v>
      </c>
      <c r="M46" s="80">
        <f t="shared" si="8"/>
        <v>64.927970867367961</v>
      </c>
      <c r="N46" s="80">
        <f t="shared" si="8"/>
        <v>64.650441184197348</v>
      </c>
      <c r="O46" s="80">
        <f t="shared" si="8"/>
        <v>64.374320863081181</v>
      </c>
      <c r="P46" s="80">
        <f t="shared" si="8"/>
        <v>64.099601288259507</v>
      </c>
      <c r="Q46" s="80">
        <f t="shared" si="8"/>
        <v>63.826273905627758</v>
      </c>
      <c r="R46" s="80">
        <f t="shared" si="8"/>
        <v>63.554330222246108</v>
      </c>
      <c r="S46" s="80">
        <f t="shared" si="8"/>
        <v>63.283761805852805</v>
      </c>
      <c r="T46" s="80">
        <f t="shared" si="8"/>
        <v>63.01456028438195</v>
      </c>
      <c r="U46" s="80">
        <f t="shared" si="8"/>
        <v>62.74671734548496</v>
      </c>
      <c r="V46" s="80">
        <f t="shared" si="8"/>
        <v>62.480224736056456</v>
      </c>
      <c r="W46" s="80">
        <f t="shared" si="8"/>
        <v>62.215074261763895</v>
      </c>
      <c r="X46" s="80">
        <f t="shared" si="8"/>
        <v>61.951257786581294</v>
      </c>
      <c r="Y46" s="104">
        <f>Y34</f>
        <v>52.658569118594102</v>
      </c>
      <c r="Z46" s="82"/>
      <c r="AB46" s="24"/>
      <c r="AC46" s="24"/>
      <c r="AD46" s="24"/>
      <c r="AE46" s="24"/>
      <c r="AF46" s="24"/>
      <c r="AG46" s="24"/>
      <c r="AH46" s="24"/>
      <c r="AI46" s="24"/>
      <c r="AJ46" s="24"/>
    </row>
    <row r="47" spans="1:36">
      <c r="A47" s="24"/>
      <c r="B47" s="24"/>
      <c r="C47" s="24"/>
      <c r="D47" s="79"/>
      <c r="E47" s="80"/>
      <c r="F47" s="80"/>
      <c r="G47" s="80"/>
      <c r="H47" s="80"/>
      <c r="I47" s="80"/>
      <c r="J47" s="80"/>
      <c r="K47" s="80"/>
      <c r="L47" s="80"/>
      <c r="M47" s="80"/>
      <c r="N47" s="80"/>
      <c r="O47" s="80"/>
      <c r="P47" s="80"/>
      <c r="Q47" s="80"/>
      <c r="R47" s="80"/>
      <c r="S47" s="80"/>
      <c r="T47" s="80"/>
      <c r="U47" s="80"/>
      <c r="V47" s="80"/>
      <c r="W47" s="80"/>
      <c r="X47" s="80"/>
      <c r="Y47" s="24"/>
      <c r="Z47" s="24"/>
      <c r="AB47" s="24"/>
      <c r="AC47" s="24"/>
      <c r="AD47" s="24"/>
      <c r="AE47" s="24"/>
      <c r="AF47" s="24"/>
      <c r="AG47" s="24"/>
      <c r="AH47" s="24"/>
      <c r="AI47" s="24"/>
      <c r="AJ47" s="24"/>
    </row>
    <row r="48" spans="1:36">
      <c r="A48" s="24"/>
      <c r="B48" s="24"/>
      <c r="C48" s="24"/>
      <c r="D48" s="79"/>
      <c r="E48" s="80"/>
      <c r="F48" s="80"/>
      <c r="G48" s="80"/>
      <c r="H48" s="80"/>
      <c r="I48" s="80"/>
      <c r="J48" s="80"/>
      <c r="K48" s="80"/>
      <c r="L48" s="80"/>
      <c r="M48" s="80"/>
      <c r="N48" s="80"/>
      <c r="O48" s="80"/>
      <c r="P48" s="80"/>
      <c r="Q48" s="80"/>
      <c r="R48" s="80"/>
      <c r="S48" s="80"/>
      <c r="T48" s="80"/>
      <c r="U48" s="80"/>
      <c r="V48" s="80"/>
      <c r="W48" s="80"/>
      <c r="X48" s="80"/>
      <c r="Y48" s="24"/>
      <c r="Z48" s="24"/>
      <c r="AB48" s="24"/>
      <c r="AC48" s="24"/>
      <c r="AD48" s="24"/>
      <c r="AE48" s="24"/>
      <c r="AF48" s="24"/>
      <c r="AG48" s="24"/>
      <c r="AH48" s="24"/>
      <c r="AI48" s="24"/>
      <c r="AJ48" s="24"/>
    </row>
    <row r="49" spans="1:36">
      <c r="A49" s="238" t="s">
        <v>656</v>
      </c>
      <c r="B49" s="238" t="s">
        <v>658</v>
      </c>
      <c r="C49" s="24"/>
      <c r="D49" s="24"/>
      <c r="E49" s="80"/>
      <c r="F49" s="80"/>
      <c r="G49" s="80"/>
      <c r="H49" s="80"/>
      <c r="I49" s="80"/>
      <c r="J49" s="80"/>
      <c r="K49" s="80"/>
      <c r="L49" s="80"/>
      <c r="M49" s="80"/>
      <c r="N49" s="80"/>
      <c r="O49" s="80"/>
      <c r="P49" s="80"/>
      <c r="Q49" s="80"/>
      <c r="R49" s="80"/>
      <c r="S49" s="80"/>
      <c r="T49" s="80"/>
      <c r="U49" s="80"/>
      <c r="V49" s="80"/>
      <c r="W49" s="80"/>
      <c r="X49" s="80"/>
      <c r="Y49" s="24"/>
      <c r="Z49" s="80"/>
      <c r="AB49" s="24"/>
      <c r="AC49" s="24"/>
      <c r="AD49" s="24"/>
      <c r="AE49" s="24"/>
      <c r="AF49" s="24"/>
      <c r="AG49" s="24"/>
      <c r="AH49" s="24"/>
      <c r="AI49" s="24"/>
      <c r="AJ49" s="24"/>
    </row>
    <row r="50" spans="1:36" ht="15">
      <c r="A50" s="105" t="s">
        <v>185</v>
      </c>
      <c r="B50" s="105"/>
      <c r="C50" s="24"/>
      <c r="D50" s="24" t="s">
        <v>186</v>
      </c>
      <c r="E50" s="80"/>
      <c r="F50" s="80"/>
      <c r="G50" s="80"/>
      <c r="H50" s="80"/>
      <c r="I50" s="80"/>
      <c r="J50" s="80"/>
      <c r="K50" s="80"/>
      <c r="L50" s="80"/>
      <c r="M50" s="80"/>
      <c r="N50" s="80"/>
      <c r="O50" s="80"/>
      <c r="P50" s="80"/>
      <c r="Q50" s="80"/>
      <c r="R50" s="80"/>
      <c r="S50" s="80"/>
      <c r="T50" s="80"/>
      <c r="U50" s="80"/>
      <c r="V50" s="80"/>
      <c r="W50" s="80"/>
      <c r="X50" s="80"/>
      <c r="Y50" s="24"/>
      <c r="Z50" s="24"/>
      <c r="AB50" s="24"/>
      <c r="AC50" s="24"/>
      <c r="AD50" s="24"/>
      <c r="AE50" s="24"/>
      <c r="AF50" s="24"/>
      <c r="AG50" s="24"/>
      <c r="AH50" s="24"/>
      <c r="AI50" s="24"/>
      <c r="AJ50" s="24"/>
    </row>
    <row r="51" spans="1:36" ht="15">
      <c r="A51" s="85" t="s">
        <v>187</v>
      </c>
      <c r="B51" s="85" t="s">
        <v>659</v>
      </c>
      <c r="C51" s="85" t="s">
        <v>189</v>
      </c>
      <c r="D51" s="85" t="str">
        <f>$C$8</f>
        <v>Bi-Level Stiarwell Lighting-NR</v>
      </c>
      <c r="E51" s="106">
        <f>E11</f>
        <v>2016</v>
      </c>
      <c r="F51" s="106">
        <f t="shared" ref="F51:X51" si="9">F11</f>
        <v>2017</v>
      </c>
      <c r="G51" s="106">
        <f t="shared" si="9"/>
        <v>2018</v>
      </c>
      <c r="H51" s="106">
        <f t="shared" si="9"/>
        <v>2019</v>
      </c>
      <c r="I51" s="106">
        <f t="shared" si="9"/>
        <v>2020</v>
      </c>
      <c r="J51" s="106">
        <f t="shared" si="9"/>
        <v>2021</v>
      </c>
      <c r="K51" s="106">
        <f t="shared" si="9"/>
        <v>2022</v>
      </c>
      <c r="L51" s="106">
        <f t="shared" si="9"/>
        <v>2023</v>
      </c>
      <c r="M51" s="106">
        <f t="shared" si="9"/>
        <v>2024</v>
      </c>
      <c r="N51" s="106">
        <f t="shared" si="9"/>
        <v>2025</v>
      </c>
      <c r="O51" s="106">
        <f t="shared" si="9"/>
        <v>2026</v>
      </c>
      <c r="P51" s="106">
        <f t="shared" si="9"/>
        <v>2027</v>
      </c>
      <c r="Q51" s="106">
        <f t="shared" si="9"/>
        <v>2028</v>
      </c>
      <c r="R51" s="106">
        <f t="shared" si="9"/>
        <v>2029</v>
      </c>
      <c r="S51" s="106">
        <f t="shared" si="9"/>
        <v>2030</v>
      </c>
      <c r="T51" s="106">
        <f t="shared" si="9"/>
        <v>2031</v>
      </c>
      <c r="U51" s="106">
        <f t="shared" si="9"/>
        <v>2032</v>
      </c>
      <c r="V51" s="106">
        <f t="shared" si="9"/>
        <v>2033</v>
      </c>
      <c r="W51" s="106">
        <f t="shared" si="9"/>
        <v>2034</v>
      </c>
      <c r="X51" s="106">
        <f t="shared" si="9"/>
        <v>2035</v>
      </c>
      <c r="Y51" s="77" t="s">
        <v>68</v>
      </c>
      <c r="Z51" s="77" t="s">
        <v>180</v>
      </c>
      <c r="AB51" s="24"/>
      <c r="AC51" s="24"/>
      <c r="AD51" s="24"/>
      <c r="AE51" s="24"/>
      <c r="AF51" s="24"/>
      <c r="AG51" s="24"/>
      <c r="AH51" s="24"/>
      <c r="AI51" s="24"/>
      <c r="AJ51" s="24"/>
    </row>
    <row r="52" spans="1:36">
      <c r="A52" s="239">
        <f>VLOOKUP($D52,MMap,MATCH(A$49,MMap!$B$8:$BR$8,0),FALSE)</f>
        <v>0.56282414293317573</v>
      </c>
      <c r="B52" s="239">
        <f>1-VLOOKUP($D52,MMap,MATCH(B$49,MMap!$B$8:$BR$8,0),FALSE)</f>
        <v>0.9</v>
      </c>
      <c r="C52" s="107">
        <f>'Back of Envelope'!$C$34</f>
        <v>0.06</v>
      </c>
      <c r="D52" s="47" t="s">
        <v>436</v>
      </c>
      <c r="E52" s="244">
        <f>E$46*$C52*$B52*$A52</f>
        <v>2.0423762498759079</v>
      </c>
      <c r="F52" s="244">
        <f t="shared" ref="F52:X53" si="10">F$46*$C52*$B52*$A52</f>
        <v>2.0335890989675969</v>
      </c>
      <c r="G52" s="244">
        <f t="shared" si="10"/>
        <v>2.0248469462278793</v>
      </c>
      <c r="H52" s="244">
        <f t="shared" si="10"/>
        <v>2.0161495142589985</v>
      </c>
      <c r="I52" s="244">
        <f t="shared" si="10"/>
        <v>2.0074965276610328</v>
      </c>
      <c r="J52" s="244">
        <f t="shared" si="10"/>
        <v>1.9988877130159368</v>
      </c>
      <c r="K52" s="244">
        <f t="shared" si="10"/>
        <v>1.9903227988717125</v>
      </c>
      <c r="L52" s="244">
        <f t="shared" si="10"/>
        <v>1.9818015157267153</v>
      </c>
      <c r="M52" s="244">
        <f t="shared" si="10"/>
        <v>1.9733235960140951</v>
      </c>
      <c r="N52" s="244">
        <f t="shared" si="10"/>
        <v>1.9648887740863681</v>
      </c>
      <c r="O52" s="244">
        <f t="shared" si="10"/>
        <v>1.9564967862001217</v>
      </c>
      <c r="P52" s="244">
        <f t="shared" si="10"/>
        <v>1.948147370500839</v>
      </c>
      <c r="Q52" s="244">
        <f t="shared" si="10"/>
        <v>1.9398402670078652</v>
      </c>
      <c r="R52" s="244">
        <f t="shared" si="10"/>
        <v>1.9315752175994954</v>
      </c>
      <c r="S52" s="244">
        <f t="shared" si="10"/>
        <v>1.9233519659981826</v>
      </c>
      <c r="T52" s="244">
        <f t="shared" si="10"/>
        <v>1.9151702577558831</v>
      </c>
      <c r="U52" s="244">
        <f t="shared" si="10"/>
        <v>1.9070298402395114</v>
      </c>
      <c r="V52" s="244">
        <f t="shared" si="10"/>
        <v>1.8989304626165318</v>
      </c>
      <c r="W52" s="244">
        <f t="shared" si="10"/>
        <v>1.8908718758406617</v>
      </c>
      <c r="X52" s="244">
        <f t="shared" si="10"/>
        <v>1.8828538326377016</v>
      </c>
      <c r="Y52" s="104">
        <f>$Y$46*A52*B52</f>
        <v>26.673762629034108</v>
      </c>
      <c r="Z52" s="82">
        <f>SUM(E52:X52)</f>
        <v>39.227950611103033</v>
      </c>
      <c r="AB52" s="24"/>
      <c r="AC52" s="24"/>
      <c r="AD52" s="24"/>
      <c r="AE52" s="24"/>
      <c r="AF52" s="24"/>
      <c r="AG52" s="24"/>
      <c r="AH52" s="24"/>
      <c r="AI52" s="24"/>
      <c r="AJ52" s="24"/>
    </row>
    <row r="53" spans="1:36">
      <c r="A53" s="239">
        <f>VLOOKUP($D53,MMap,MATCH(A$49,MMap!$B$8:$BR$8,0),FALSE)</f>
        <v>0.17627989647690012</v>
      </c>
      <c r="B53" s="239">
        <f>1-VLOOKUP($D53,MMap,MATCH(B$49,MMap!$B$8:$BR$8,0),FALSE)</f>
        <v>0.9</v>
      </c>
      <c r="C53" s="107">
        <f>'Back of Envelope'!$C$34</f>
        <v>0.06</v>
      </c>
      <c r="D53" s="47" t="s">
        <v>437</v>
      </c>
      <c r="E53" s="244">
        <f>E$46*$C53*$B53*$A53</f>
        <v>0.63968448833537517</v>
      </c>
      <c r="F53" s="244">
        <f t="shared" si="10"/>
        <v>0.63693229997975254</v>
      </c>
      <c r="G53" s="244">
        <f t="shared" si="10"/>
        <v>0.63419420532035975</v>
      </c>
      <c r="H53" s="244">
        <f t="shared" si="10"/>
        <v>0.63147011747455584</v>
      </c>
      <c r="I53" s="244">
        <f t="shared" si="10"/>
        <v>0.62875995018543429</v>
      </c>
      <c r="J53" s="244">
        <f t="shared" si="10"/>
        <v>0.62606361781682351</v>
      </c>
      <c r="K53" s="244">
        <f t="shared" si="10"/>
        <v>0.62338103534833</v>
      </c>
      <c r="L53" s="244">
        <f t="shared" si="10"/>
        <v>0.62071211837042273</v>
      </c>
      <c r="M53" s="244">
        <f t="shared" si="10"/>
        <v>0.6180567830795598</v>
      </c>
      <c r="N53" s="244">
        <f t="shared" si="10"/>
        <v>0.61541494627335636</v>
      </c>
      <c r="O53" s="244">
        <f t="shared" si="10"/>
        <v>0.61278652534579392</v>
      </c>
      <c r="P53" s="244">
        <f t="shared" si="10"/>
        <v>0.61017143828246778</v>
      </c>
      <c r="Q53" s="244">
        <f t="shared" si="10"/>
        <v>0.60756960365587798</v>
      </c>
      <c r="R53" s="244">
        <f t="shared" si="10"/>
        <v>0.60498094062075847</v>
      </c>
      <c r="S53" s="244">
        <f t="shared" si="10"/>
        <v>0.60240536890944496</v>
      </c>
      <c r="T53" s="244">
        <f t="shared" si="10"/>
        <v>0.59984280882728458</v>
      </c>
      <c r="U53" s="244">
        <f t="shared" si="10"/>
        <v>0.59729318124807973</v>
      </c>
      <c r="V53" s="244">
        <f t="shared" si="10"/>
        <v>0.59475640760957627</v>
      </c>
      <c r="W53" s="244">
        <f t="shared" si="10"/>
        <v>0.59223240990898518</v>
      </c>
      <c r="X53" s="244">
        <f t="shared" si="10"/>
        <v>0.58972111069854438</v>
      </c>
      <c r="Y53" s="104">
        <f>$Y$46*A53*B53</f>
        <v>8.3543824015627131</v>
      </c>
      <c r="Z53" s="82">
        <f t="shared" ref="Z53:Z55" si="11">SUM(E53:X53)</f>
        <v>12.286429357290785</v>
      </c>
      <c r="AB53" s="24"/>
      <c r="AC53" s="24"/>
      <c r="AD53" s="24"/>
      <c r="AE53" s="24"/>
      <c r="AF53" s="24"/>
      <c r="AG53" s="24"/>
      <c r="AH53" s="24"/>
      <c r="AI53" s="24"/>
      <c r="AJ53" s="24"/>
    </row>
    <row r="54" spans="1:36">
      <c r="A54" s="24"/>
      <c r="B54" s="24"/>
      <c r="C54" s="24"/>
      <c r="D54" s="79"/>
      <c r="E54" s="245"/>
      <c r="F54" s="245"/>
      <c r="G54" s="245"/>
      <c r="H54" s="245"/>
      <c r="I54" s="245"/>
      <c r="J54" s="245"/>
      <c r="K54" s="245"/>
      <c r="L54" s="245"/>
      <c r="M54" s="245"/>
      <c r="N54" s="245"/>
      <c r="O54" s="245"/>
      <c r="P54" s="245"/>
      <c r="Q54" s="245"/>
      <c r="R54" s="245"/>
      <c r="S54" s="245"/>
      <c r="T54" s="245"/>
      <c r="U54" s="245"/>
      <c r="V54" s="245"/>
      <c r="W54" s="245"/>
      <c r="X54" s="245"/>
      <c r="Y54" s="77"/>
      <c r="Z54" s="82"/>
      <c r="AB54" s="24"/>
      <c r="AC54" s="24"/>
      <c r="AD54" s="24"/>
      <c r="AE54" s="24"/>
      <c r="AF54" s="24"/>
      <c r="AG54" s="24"/>
      <c r="AH54" s="24"/>
      <c r="AI54" s="24"/>
      <c r="AJ54" s="24"/>
    </row>
    <row r="55" spans="1:36">
      <c r="A55" s="24"/>
      <c r="B55" s="24"/>
      <c r="C55" s="24"/>
      <c r="D55" s="79" t="s">
        <v>190</v>
      </c>
      <c r="E55" s="245">
        <f>SUM(E52:E53)</f>
        <v>2.6820607382112831</v>
      </c>
      <c r="F55" s="245">
        <f t="shared" ref="F55:X55" si="12">SUM(F52:F53)</f>
        <v>2.6705213989473493</v>
      </c>
      <c r="G55" s="245">
        <f t="shared" si="12"/>
        <v>2.6590411515482391</v>
      </c>
      <c r="H55" s="245">
        <f t="shared" si="12"/>
        <v>2.6476196317335541</v>
      </c>
      <c r="I55" s="245">
        <f t="shared" si="12"/>
        <v>2.6362564778464672</v>
      </c>
      <c r="J55" s="245">
        <f t="shared" si="12"/>
        <v>2.6249513308327606</v>
      </c>
      <c r="K55" s="245">
        <f t="shared" si="12"/>
        <v>2.6137038342200425</v>
      </c>
      <c r="L55" s="245">
        <f t="shared" si="12"/>
        <v>2.602513634097138</v>
      </c>
      <c r="M55" s="245">
        <f t="shared" si="12"/>
        <v>2.5913803790936552</v>
      </c>
      <c r="N55" s="245">
        <f t="shared" si="12"/>
        <v>2.5803037203597246</v>
      </c>
      <c r="O55" s="245">
        <f t="shared" si="12"/>
        <v>2.5692833115459157</v>
      </c>
      <c r="P55" s="245">
        <f t="shared" si="12"/>
        <v>2.5583188087833069</v>
      </c>
      <c r="Q55" s="245">
        <f t="shared" si="12"/>
        <v>2.5474098706637429</v>
      </c>
      <c r="R55" s="245">
        <f t="shared" si="12"/>
        <v>2.5365561582202538</v>
      </c>
      <c r="S55" s="245">
        <f t="shared" si="12"/>
        <v>2.5257573349076274</v>
      </c>
      <c r="T55" s="245">
        <f t="shared" si="12"/>
        <v>2.5150130665831676</v>
      </c>
      <c r="U55" s="245">
        <f t="shared" si="12"/>
        <v>2.5043230214875911</v>
      </c>
      <c r="V55" s="245">
        <f t="shared" si="12"/>
        <v>2.4936868702261079</v>
      </c>
      <c r="W55" s="245">
        <f t="shared" si="12"/>
        <v>2.483104285749647</v>
      </c>
      <c r="X55" s="245">
        <f t="shared" si="12"/>
        <v>2.4725749433362458</v>
      </c>
      <c r="Y55" s="82">
        <f>SUM(Y52:Y53)</f>
        <v>35.028145030596818</v>
      </c>
      <c r="Z55" s="82">
        <f t="shared" si="11"/>
        <v>51.514379968393811</v>
      </c>
      <c r="AB55" s="84">
        <f>Y55/Z55</f>
        <v>0.67996829335979636</v>
      </c>
      <c r="AC55" s="24"/>
      <c r="AD55" s="24"/>
      <c r="AE55" s="24"/>
      <c r="AF55" s="24"/>
      <c r="AG55" s="24"/>
      <c r="AH55" s="24"/>
      <c r="AI55" s="24"/>
      <c r="AJ55" s="24"/>
    </row>
    <row r="56" spans="1:36">
      <c r="A56" s="238" t="s">
        <v>656</v>
      </c>
      <c r="B56" s="238" t="s">
        <v>658</v>
      </c>
      <c r="C56" s="24"/>
      <c r="D56" s="79"/>
      <c r="E56" s="80"/>
      <c r="F56" s="80"/>
      <c r="G56" s="80"/>
      <c r="H56" s="80"/>
      <c r="I56" s="80"/>
      <c r="J56" s="80"/>
      <c r="K56" s="80"/>
      <c r="L56" s="80"/>
      <c r="M56" s="80"/>
      <c r="N56" s="80"/>
      <c r="O56" s="80"/>
      <c r="P56" s="80"/>
      <c r="Q56" s="80"/>
      <c r="R56" s="80"/>
      <c r="S56" s="80"/>
      <c r="T56" s="80"/>
      <c r="U56" s="80"/>
      <c r="V56" s="80"/>
      <c r="W56" s="80"/>
      <c r="X56" s="80"/>
      <c r="Y56" s="24"/>
      <c r="Z56" s="80"/>
      <c r="AB56" s="24"/>
      <c r="AC56" s="24"/>
      <c r="AD56" s="24"/>
      <c r="AE56" s="24"/>
      <c r="AF56" s="24"/>
      <c r="AG56" s="24"/>
      <c r="AH56" s="24"/>
      <c r="AI56" s="24"/>
      <c r="AJ56" s="24"/>
    </row>
    <row r="57" spans="1:36" ht="15">
      <c r="A57" s="105" t="s">
        <v>185</v>
      </c>
      <c r="B57" s="105"/>
      <c r="C57" s="24"/>
      <c r="D57" s="24" t="s">
        <v>191</v>
      </c>
      <c r="E57" s="63"/>
      <c r="F57" s="63"/>
      <c r="G57" s="79"/>
      <c r="H57" s="79"/>
      <c r="I57" s="79"/>
      <c r="J57" s="79"/>
      <c r="K57" s="79"/>
      <c r="L57" s="79"/>
      <c r="M57" s="79"/>
      <c r="N57" s="79"/>
      <c r="O57" s="79"/>
      <c r="P57" s="79"/>
      <c r="Q57" s="79"/>
      <c r="R57" s="79"/>
      <c r="S57" s="79"/>
      <c r="T57" s="79"/>
      <c r="U57" s="79"/>
      <c r="V57" s="79"/>
      <c r="W57" s="79"/>
      <c r="X57" s="79"/>
      <c r="Y57" s="24"/>
      <c r="Z57" s="79"/>
      <c r="AB57" s="24"/>
      <c r="AC57" s="24"/>
      <c r="AD57" s="24"/>
      <c r="AE57" s="24"/>
      <c r="AF57" s="24"/>
      <c r="AG57" s="24"/>
      <c r="AH57" s="24"/>
      <c r="AI57" s="24"/>
      <c r="AJ57" s="24"/>
    </row>
    <row r="58" spans="1:36" ht="15">
      <c r="A58" s="85" t="s">
        <v>187</v>
      </c>
      <c r="B58" s="85" t="s">
        <v>188</v>
      </c>
      <c r="C58" s="85" t="s">
        <v>189</v>
      </c>
      <c r="D58" s="85" t="str">
        <f>$C$8</f>
        <v>Bi-Level Stiarwell Lighting-NR</v>
      </c>
      <c r="E58" s="106">
        <f>E11</f>
        <v>2016</v>
      </c>
      <c r="F58" s="106">
        <f t="shared" ref="F58:X58" si="13">F11</f>
        <v>2017</v>
      </c>
      <c r="G58" s="106">
        <f t="shared" si="13"/>
        <v>2018</v>
      </c>
      <c r="H58" s="106">
        <f t="shared" si="13"/>
        <v>2019</v>
      </c>
      <c r="I58" s="106">
        <f t="shared" si="13"/>
        <v>2020</v>
      </c>
      <c r="J58" s="106">
        <f t="shared" si="13"/>
        <v>2021</v>
      </c>
      <c r="K58" s="106">
        <f t="shared" si="13"/>
        <v>2022</v>
      </c>
      <c r="L58" s="106">
        <f t="shared" si="13"/>
        <v>2023</v>
      </c>
      <c r="M58" s="106">
        <f t="shared" si="13"/>
        <v>2024</v>
      </c>
      <c r="N58" s="106">
        <f t="shared" si="13"/>
        <v>2025</v>
      </c>
      <c r="O58" s="106">
        <f t="shared" si="13"/>
        <v>2026</v>
      </c>
      <c r="P58" s="106">
        <f t="shared" si="13"/>
        <v>2027</v>
      </c>
      <c r="Q58" s="106">
        <f t="shared" si="13"/>
        <v>2028</v>
      </c>
      <c r="R58" s="106">
        <f t="shared" si="13"/>
        <v>2029</v>
      </c>
      <c r="S58" s="106">
        <f t="shared" si="13"/>
        <v>2030</v>
      </c>
      <c r="T58" s="106">
        <f t="shared" si="13"/>
        <v>2031</v>
      </c>
      <c r="U58" s="106">
        <f t="shared" si="13"/>
        <v>2032</v>
      </c>
      <c r="V58" s="106">
        <f t="shared" si="13"/>
        <v>2033</v>
      </c>
      <c r="W58" s="106">
        <f t="shared" si="13"/>
        <v>2034</v>
      </c>
      <c r="X58" s="106">
        <f t="shared" si="13"/>
        <v>2035</v>
      </c>
      <c r="Y58" s="77" t="s">
        <v>68</v>
      </c>
      <c r="Z58" s="77" t="s">
        <v>180</v>
      </c>
      <c r="AB58" s="24"/>
      <c r="AC58" s="24"/>
      <c r="AD58" s="24"/>
      <c r="AE58" s="24"/>
      <c r="AF58" s="24"/>
      <c r="AG58" s="24"/>
      <c r="AH58" s="24"/>
      <c r="AI58" s="24"/>
      <c r="AJ58" s="24"/>
    </row>
    <row r="59" spans="1:36">
      <c r="A59" s="239">
        <f>VLOOKUP($D59,MMap,MATCH(A$49,MMap!$B$8:$BR$8,0),FALSE)</f>
        <v>0.56282414293317573</v>
      </c>
      <c r="B59" s="239">
        <f>1-VLOOKUP($D59,MMap,MATCH(B$49,MMap!$B$8:$BR$8,0),FALSE)</f>
        <v>0.9</v>
      </c>
      <c r="C59" s="107">
        <f>'Back of Envelope'!$C$34</f>
        <v>0.06</v>
      </c>
      <c r="D59" s="47" t="str">
        <f>D52</f>
        <v>NR_LFStairwell8760_Fix_Repl_from LF_2018 to LF_Bi-Level_Fix</v>
      </c>
      <c r="E59" s="83">
        <f>E$42*$C59*$B59*$A59</f>
        <v>0</v>
      </c>
      <c r="F59" s="83">
        <f t="shared" ref="F59:X59" si="14">F$42*$C59*$B59*$A59</f>
        <v>0</v>
      </c>
      <c r="G59" s="83">
        <f t="shared" si="14"/>
        <v>0</v>
      </c>
      <c r="H59" s="83">
        <f t="shared" si="14"/>
        <v>0</v>
      </c>
      <c r="I59" s="83">
        <f t="shared" si="14"/>
        <v>0</v>
      </c>
      <c r="J59" s="83">
        <f t="shared" si="14"/>
        <v>0</v>
      </c>
      <c r="K59" s="83">
        <f t="shared" si="14"/>
        <v>0</v>
      </c>
      <c r="L59" s="83">
        <f t="shared" si="14"/>
        <v>0</v>
      </c>
      <c r="M59" s="83">
        <f t="shared" si="14"/>
        <v>0</v>
      </c>
      <c r="N59" s="83">
        <f t="shared" si="14"/>
        <v>0</v>
      </c>
      <c r="O59" s="83">
        <f t="shared" si="14"/>
        <v>0</v>
      </c>
      <c r="P59" s="83">
        <f t="shared" si="14"/>
        <v>0</v>
      </c>
      <c r="Q59" s="83">
        <f t="shared" si="14"/>
        <v>0</v>
      </c>
      <c r="R59" s="83">
        <f t="shared" si="14"/>
        <v>0</v>
      </c>
      <c r="S59" s="83">
        <f t="shared" si="14"/>
        <v>0</v>
      </c>
      <c r="T59" s="83">
        <f t="shared" si="14"/>
        <v>0</v>
      </c>
      <c r="U59" s="83">
        <f t="shared" si="14"/>
        <v>0</v>
      </c>
      <c r="V59" s="83">
        <f t="shared" si="14"/>
        <v>0</v>
      </c>
      <c r="W59" s="83">
        <f t="shared" si="14"/>
        <v>0</v>
      </c>
      <c r="X59" s="83">
        <f t="shared" si="14"/>
        <v>0</v>
      </c>
      <c r="Y59" s="82">
        <f>Z59*$Y$44</f>
        <v>0</v>
      </c>
      <c r="Z59" s="82">
        <f>$Z$42*B59</f>
        <v>0</v>
      </c>
      <c r="AB59" s="24"/>
      <c r="AC59" s="24"/>
      <c r="AD59" s="24"/>
      <c r="AE59" s="24"/>
      <c r="AF59" s="24"/>
      <c r="AG59" s="24"/>
      <c r="AH59" s="24"/>
      <c r="AI59" s="24"/>
      <c r="AJ59" s="24"/>
    </row>
    <row r="60" spans="1:36">
      <c r="A60" s="239">
        <f>VLOOKUP($D60,MMap,MATCH(A$49,MMap!$B$8:$BR$8,0),FALSE)</f>
        <v>0.17627989647690012</v>
      </c>
      <c r="B60" s="239">
        <f>1-VLOOKUP($D60,MMap,MATCH(B$49,MMap!$B$8:$BR$8,0),FALSE)</f>
        <v>0.9</v>
      </c>
      <c r="C60" s="107">
        <f>'Back of Envelope'!$C$34</f>
        <v>0.06</v>
      </c>
      <c r="D60" s="47" t="str">
        <f>D53</f>
        <v>NR_LFStairwell3600_Fix_Repl_from LF_2019 to LF_Bi-Level_Fix</v>
      </c>
      <c r="E60" s="83">
        <f t="shared" ref="E60:X60" si="15">E$42*$C60*$B60*$A60</f>
        <v>0</v>
      </c>
      <c r="F60" s="83">
        <f t="shared" si="15"/>
        <v>0</v>
      </c>
      <c r="G60" s="83">
        <f t="shared" si="15"/>
        <v>0</v>
      </c>
      <c r="H60" s="83">
        <f t="shared" si="15"/>
        <v>0</v>
      </c>
      <c r="I60" s="83">
        <f t="shared" si="15"/>
        <v>0</v>
      </c>
      <c r="J60" s="83">
        <f t="shared" si="15"/>
        <v>0</v>
      </c>
      <c r="K60" s="83">
        <f t="shared" si="15"/>
        <v>0</v>
      </c>
      <c r="L60" s="83">
        <f t="shared" si="15"/>
        <v>0</v>
      </c>
      <c r="M60" s="83">
        <f t="shared" si="15"/>
        <v>0</v>
      </c>
      <c r="N60" s="83">
        <f t="shared" si="15"/>
        <v>0</v>
      </c>
      <c r="O60" s="83">
        <f t="shared" si="15"/>
        <v>0</v>
      </c>
      <c r="P60" s="83">
        <f t="shared" si="15"/>
        <v>0</v>
      </c>
      <c r="Q60" s="83">
        <f t="shared" si="15"/>
        <v>0</v>
      </c>
      <c r="R60" s="83">
        <f t="shared" si="15"/>
        <v>0</v>
      </c>
      <c r="S60" s="83">
        <f t="shared" si="15"/>
        <v>0</v>
      </c>
      <c r="T60" s="83">
        <f t="shared" si="15"/>
        <v>0</v>
      </c>
      <c r="U60" s="83">
        <f t="shared" si="15"/>
        <v>0</v>
      </c>
      <c r="V60" s="83">
        <f t="shared" si="15"/>
        <v>0</v>
      </c>
      <c r="W60" s="83">
        <f t="shared" si="15"/>
        <v>0</v>
      </c>
      <c r="X60" s="83">
        <f t="shared" si="15"/>
        <v>0</v>
      </c>
      <c r="Y60" s="82">
        <f>Z60*$Y$44</f>
        <v>0</v>
      </c>
      <c r="Z60" s="82">
        <f t="shared" ref="Z60:Z62" si="16">$Z$42*B60</f>
        <v>0</v>
      </c>
      <c r="AB60" s="24"/>
      <c r="AC60" s="24"/>
      <c r="AD60" s="24"/>
      <c r="AE60" s="24"/>
      <c r="AF60" s="24"/>
      <c r="AG60" s="24"/>
      <c r="AH60" s="24"/>
      <c r="AI60" s="24"/>
      <c r="AJ60" s="24"/>
    </row>
    <row r="61" spans="1:36">
      <c r="A61" s="24"/>
      <c r="B61" s="24"/>
      <c r="C61" s="24"/>
      <c r="D61" s="24"/>
      <c r="E61" s="81"/>
      <c r="F61" s="81"/>
      <c r="G61" s="81"/>
      <c r="H61" s="81"/>
      <c r="I61" s="81"/>
      <c r="J61" s="81"/>
      <c r="K61" s="81"/>
      <c r="L61" s="81"/>
      <c r="M61" s="81"/>
      <c r="N61" s="81"/>
      <c r="O61" s="81"/>
      <c r="P61" s="81"/>
      <c r="Q61" s="81"/>
      <c r="R61" s="81"/>
      <c r="S61" s="81"/>
      <c r="T61" s="81"/>
      <c r="U61" s="81"/>
      <c r="V61" s="81"/>
      <c r="W61" s="81"/>
      <c r="X61" s="81"/>
      <c r="Y61" s="108"/>
      <c r="Z61" s="82">
        <f t="shared" si="16"/>
        <v>0</v>
      </c>
      <c r="AB61" s="24"/>
      <c r="AC61" s="24"/>
      <c r="AD61" s="24"/>
      <c r="AE61" s="24"/>
      <c r="AF61" s="24"/>
      <c r="AG61" s="24"/>
      <c r="AH61" s="24"/>
      <c r="AI61" s="24"/>
      <c r="AJ61" s="24"/>
    </row>
    <row r="62" spans="1:36">
      <c r="A62" s="24"/>
      <c r="B62" s="24"/>
      <c r="C62" s="24"/>
      <c r="D62" s="87" t="s">
        <v>190</v>
      </c>
      <c r="E62" s="83">
        <f>SUM(E59:E60)</f>
        <v>0</v>
      </c>
      <c r="F62" s="83">
        <f t="shared" ref="F62:X62" si="17">SUM(F59:F60)</f>
        <v>0</v>
      </c>
      <c r="G62" s="83">
        <f t="shared" si="17"/>
        <v>0</v>
      </c>
      <c r="H62" s="83">
        <f t="shared" si="17"/>
        <v>0</v>
      </c>
      <c r="I62" s="83">
        <f t="shared" si="17"/>
        <v>0</v>
      </c>
      <c r="J62" s="83">
        <f t="shared" si="17"/>
        <v>0</v>
      </c>
      <c r="K62" s="83">
        <f t="shared" si="17"/>
        <v>0</v>
      </c>
      <c r="L62" s="83">
        <f t="shared" si="17"/>
        <v>0</v>
      </c>
      <c r="M62" s="83">
        <f t="shared" si="17"/>
        <v>0</v>
      </c>
      <c r="N62" s="83">
        <f t="shared" si="17"/>
        <v>0</v>
      </c>
      <c r="O62" s="83">
        <f t="shared" si="17"/>
        <v>0</v>
      </c>
      <c r="P62" s="83">
        <f t="shared" si="17"/>
        <v>0</v>
      </c>
      <c r="Q62" s="83">
        <f t="shared" si="17"/>
        <v>0</v>
      </c>
      <c r="R62" s="83">
        <f t="shared" si="17"/>
        <v>0</v>
      </c>
      <c r="S62" s="83">
        <f t="shared" si="17"/>
        <v>0</v>
      </c>
      <c r="T62" s="83">
        <f t="shared" si="17"/>
        <v>0</v>
      </c>
      <c r="U62" s="83">
        <f t="shared" si="17"/>
        <v>0</v>
      </c>
      <c r="V62" s="83">
        <f t="shared" si="17"/>
        <v>0</v>
      </c>
      <c r="W62" s="83">
        <f t="shared" si="17"/>
        <v>0</v>
      </c>
      <c r="X62" s="83">
        <f t="shared" si="17"/>
        <v>0</v>
      </c>
      <c r="Y62" s="82">
        <f>SUM(Y59:Y60)</f>
        <v>0</v>
      </c>
      <c r="Z62" s="82">
        <f t="shared" si="16"/>
        <v>0</v>
      </c>
      <c r="AB62" s="24"/>
      <c r="AC62" s="24"/>
      <c r="AD62" s="24"/>
      <c r="AE62" s="24"/>
      <c r="AF62" s="24"/>
      <c r="AG62" s="24"/>
      <c r="AH62" s="24"/>
      <c r="AI62" s="24"/>
      <c r="AJ62" s="24"/>
    </row>
    <row r="63" spans="1:36">
      <c r="A63" s="24"/>
      <c r="B63" s="24"/>
      <c r="C63" s="24"/>
      <c r="D63" s="87"/>
      <c r="E63" s="83"/>
      <c r="F63" s="83"/>
      <c r="G63" s="83"/>
      <c r="H63" s="83"/>
      <c r="I63" s="83"/>
      <c r="J63" s="83"/>
      <c r="K63" s="83"/>
      <c r="L63" s="83"/>
      <c r="M63" s="83"/>
      <c r="N63" s="83"/>
      <c r="O63" s="83"/>
      <c r="P63" s="83"/>
      <c r="Q63" s="83"/>
      <c r="R63" s="83"/>
      <c r="S63" s="83"/>
      <c r="T63" s="83"/>
      <c r="U63" s="83"/>
      <c r="V63" s="83"/>
      <c r="W63" s="83"/>
      <c r="X63" s="83"/>
      <c r="Y63" s="24"/>
      <c r="Z63" s="80"/>
      <c r="AB63" s="24"/>
      <c r="AC63" s="24"/>
      <c r="AD63" s="24"/>
      <c r="AE63" s="24"/>
      <c r="AF63" s="24"/>
      <c r="AG63" s="24"/>
      <c r="AH63" s="24"/>
      <c r="AI63" s="24"/>
      <c r="AJ63" s="24"/>
    </row>
    <row r="64" spans="1:36" ht="15">
      <c r="A64" s="24"/>
      <c r="B64" s="24"/>
      <c r="C64" s="85" t="str">
        <f>VLOOKUP($D$65,ACHIEV,MATCH(E$11,$E$11:$Z$11,0)+1,FALSE)</f>
        <v>LO12Med</v>
      </c>
      <c r="D64" s="85" t="s">
        <v>70</v>
      </c>
      <c r="E64" s="24"/>
      <c r="F64" s="24"/>
      <c r="G64" s="24"/>
      <c r="H64" s="24"/>
      <c r="I64" s="24"/>
      <c r="J64" s="24"/>
      <c r="K64" s="24"/>
      <c r="L64" s="24"/>
      <c r="M64" s="24"/>
      <c r="N64" s="24"/>
      <c r="O64" s="24"/>
      <c r="P64" s="24"/>
      <c r="Q64" s="24"/>
      <c r="R64" s="24"/>
      <c r="S64" s="24"/>
      <c r="T64" s="24"/>
      <c r="U64" s="24"/>
      <c r="V64" s="24"/>
      <c r="W64" s="24"/>
      <c r="X64" s="24"/>
      <c r="Y64" s="24"/>
      <c r="Z64" s="80"/>
      <c r="AB64" s="24"/>
      <c r="AC64" s="24"/>
      <c r="AD64" s="24"/>
      <c r="AE64" s="24"/>
      <c r="AF64" s="24"/>
      <c r="AG64" s="24"/>
      <c r="AH64" s="24"/>
      <c r="AI64" s="24"/>
      <c r="AJ64" s="24"/>
    </row>
    <row r="65" spans="1:36" ht="15">
      <c r="A65" s="100" t="s">
        <v>192</v>
      </c>
      <c r="B65" s="24"/>
      <c r="C65" s="24"/>
      <c r="D65" s="85" t="str">
        <f>$C$8</f>
        <v>Bi-Level Stiarwell Lighting-NR</v>
      </c>
      <c r="E65" s="86">
        <f>VLOOKUP($D$65,ACHIEV,MATCH(E$11,$E$11:$Z$11,0)+2,FALSE)</f>
        <v>0.10937459468255628</v>
      </c>
      <c r="F65" s="86">
        <f>VLOOKUP($D$65,[1]!ACHIEV,MATCH(F$11,$E$11:$Z$11,0)+2,FALSE)</f>
        <v>0.21874918936511256</v>
      </c>
      <c r="G65" s="86">
        <f>VLOOKUP($D$65,[1]!ACHIEV,MATCH(G$11,$E$11:$Z$11,0)+2,FALSE)</f>
        <v>0.32812378404766884</v>
      </c>
      <c r="H65" s="86">
        <f>VLOOKUP($D$65,[1]!ACHIEV,MATCH(H$11,$E$11:$Z$11,0)+2,FALSE)</f>
        <v>0.43749837873022512</v>
      </c>
      <c r="I65" s="86">
        <f>VLOOKUP($D$65,[1]!ACHIEV,MATCH(I$11,$E$11:$Z$11,0)+2,FALSE)</f>
        <v>0.5468729734127814</v>
      </c>
      <c r="J65" s="86">
        <f>VLOOKUP($D$65,[1]!ACHIEV,MATCH(J$11,$E$11:$Z$11,0)+2,FALSE)</f>
        <v>0.64531010862708205</v>
      </c>
      <c r="K65" s="86">
        <f>VLOOKUP($D$65,[1]!ACHIEV,MATCH(K$11,$E$11:$Z$11,0)+2,FALSE)</f>
        <v>0.7240598167985226</v>
      </c>
      <c r="L65" s="86">
        <f>VLOOKUP($D$65,[1]!ACHIEV,MATCH(L$11,$E$11:$Z$11,0)+2,FALSE)</f>
        <v>0.78705958333567505</v>
      </c>
      <c r="M65" s="86">
        <f>VLOOKUP($D$65,[1]!ACHIEV,MATCH(M$11,$E$11:$Z$11,0)+2,FALSE)</f>
        <v>0.83745939656539703</v>
      </c>
      <c r="N65" s="86">
        <f>VLOOKUP($D$65,[1]!ACHIEV,MATCH(N$11,$E$11:$Z$11,0)+2,FALSE)</f>
        <v>0.87777924714917455</v>
      </c>
      <c r="O65" s="86">
        <f>VLOOKUP($D$65,[1]!ACHIEV,MATCH(O$11,$E$11:$Z$11,0)+2,FALSE)</f>
        <v>0.91003512761619654</v>
      </c>
      <c r="P65" s="86">
        <f>VLOOKUP($D$65,[1]!ACHIEV,MATCH(P$11,$E$11:$Z$11,0)+2,FALSE)</f>
        <v>0.93583983198981413</v>
      </c>
      <c r="Q65" s="86">
        <f>VLOOKUP($D$65,[1]!ACHIEV,MATCH(Q$11,$E$11:$Z$11,0)+2,FALSE)</f>
        <v>0.9564835954887082</v>
      </c>
      <c r="R65" s="86">
        <f>VLOOKUP($D$65,[1]!ACHIEV,MATCH(R$11,$E$11:$Z$11,0)+2,FALSE)</f>
        <v>0.97299860628782353</v>
      </c>
      <c r="S65" s="86">
        <f>VLOOKUP($D$65,[1]!ACHIEV,MATCH(S$11,$E$11:$Z$11,0)+2,FALSE)</f>
        <v>0.9862106149271157</v>
      </c>
      <c r="T65" s="86">
        <f>VLOOKUP($D$65,[1]!ACHIEV,MATCH(T$11,$E$11:$Z$11,0)+2,FALSE)</f>
        <v>0.99678022183854953</v>
      </c>
      <c r="U65" s="86">
        <f>VLOOKUP($D$65,[1]!ACHIEV,MATCH(U$11,$E$11:$Z$11,0)+2,FALSE)</f>
        <v>0.99685231466234414</v>
      </c>
      <c r="V65" s="86">
        <f>VLOOKUP($D$65,[1]!ACHIEV,MATCH(V$11,$E$11:$Z$11,0)+2,FALSE)</f>
        <v>0.99687806209941365</v>
      </c>
      <c r="W65" s="86">
        <f>VLOOKUP($D$65,[1]!ACHIEV,MATCH(W$11,$E$11:$Z$11,0)+2,FALSE)</f>
        <v>0.99688683963477831</v>
      </c>
      <c r="X65" s="86">
        <f>VLOOKUP($D$65,[1]!ACHIEV,MATCH(X$11,$E$11:$Z$11,0)+2,FALSE)</f>
        <v>0.99688970187457115</v>
      </c>
      <c r="Y65" s="24"/>
      <c r="Z65" s="80"/>
      <c r="AB65" s="24"/>
      <c r="AC65" s="24"/>
      <c r="AD65" s="24"/>
      <c r="AE65" s="24"/>
      <c r="AF65" s="24"/>
      <c r="AG65" s="24"/>
      <c r="AH65" s="24"/>
      <c r="AI65" s="24"/>
      <c r="AJ65" s="24"/>
    </row>
    <row r="66" spans="1:36">
      <c r="A66" s="72" t="s">
        <v>69</v>
      </c>
      <c r="B66" s="24"/>
      <c r="C66" s="24"/>
      <c r="D66" s="47" t="str">
        <f>D52</f>
        <v>NR_LFStairwell8760_Fix_Repl_from LF_2018 to LF_Bi-Level_Fix</v>
      </c>
      <c r="E66" s="244">
        <f t="shared" ref="E66:X66" si="18">SUM(E52,E59)*E$65*$Y$44</f>
        <v>0.18987646334153821</v>
      </c>
      <c r="F66" s="244">
        <f t="shared" si="18"/>
        <v>0.37811907186575772</v>
      </c>
      <c r="G66" s="244">
        <f t="shared" si="18"/>
        <v>0.56474037579660963</v>
      </c>
      <c r="H66" s="244">
        <f t="shared" si="18"/>
        <v>0.74975282220113637</v>
      </c>
      <c r="I66" s="244">
        <f t="shared" si="18"/>
        <v>0.93316875591814952</v>
      </c>
      <c r="J66" s="244">
        <f t="shared" si="18"/>
        <v>1.0964170801367057</v>
      </c>
      <c r="K66" s="244">
        <f t="shared" si="18"/>
        <v>1.2249458469528287</v>
      </c>
      <c r="L66" s="244">
        <f t="shared" si="18"/>
        <v>1.325826493938596</v>
      </c>
      <c r="M66" s="244">
        <f t="shared" si="18"/>
        <v>1.40469162975429</v>
      </c>
      <c r="N66" s="244">
        <f t="shared" si="18"/>
        <v>1.4660278005219871</v>
      </c>
      <c r="O66" s="244">
        <f t="shared" si="18"/>
        <v>1.51340868213376</v>
      </c>
      <c r="P66" s="244">
        <f t="shared" si="18"/>
        <v>1.5496808217157678</v>
      </c>
      <c r="Q66" s="244">
        <f t="shared" si="18"/>
        <v>1.5771115842722399</v>
      </c>
      <c r="R66" s="244">
        <f t="shared" si="18"/>
        <v>1.5975069954647469</v>
      </c>
      <c r="S66" s="244">
        <f t="shared" si="18"/>
        <v>1.6123056063420929</v>
      </c>
      <c r="T66" s="244">
        <f t="shared" si="18"/>
        <v>1.6226532592268261</v>
      </c>
      <c r="U66" s="244">
        <f t="shared" si="18"/>
        <v>1.6158730438169797</v>
      </c>
      <c r="V66" s="244">
        <f t="shared" si="18"/>
        <v>1.6090518016895046</v>
      </c>
      <c r="W66" s="244">
        <f t="shared" si="18"/>
        <v>1.6022374951919198</v>
      </c>
      <c r="X66" s="244">
        <f t="shared" si="18"/>
        <v>1.5954479565078532</v>
      </c>
      <c r="Y66" s="24"/>
      <c r="Z66" s="82">
        <f>SUM(E66:X66)</f>
        <v>25.228843586789289</v>
      </c>
      <c r="AB66" s="24"/>
      <c r="AC66" s="24"/>
      <c r="AD66" s="24"/>
      <c r="AE66" s="24"/>
      <c r="AF66" s="24"/>
      <c r="AG66" s="24"/>
      <c r="AH66" s="24"/>
      <c r="AI66" s="24"/>
      <c r="AJ66" s="24"/>
    </row>
    <row r="67" spans="1:36">
      <c r="A67" s="24"/>
      <c r="B67" s="24"/>
      <c r="C67" s="24"/>
      <c r="D67" s="47" t="str">
        <f>D53</f>
        <v>NR_LFStairwell3600_Fix_Repl_from LF_2019 to LF_Bi-Level_Fix</v>
      </c>
      <c r="E67" s="244">
        <f t="shared" ref="E67:X67" si="19">SUM(E53,E60)*E$65*$Y$44</f>
        <v>5.9470446890940047E-2</v>
      </c>
      <c r="F67" s="244">
        <f t="shared" si="19"/>
        <v>0.11842916065587343</v>
      </c>
      <c r="G67" s="244">
        <f t="shared" si="19"/>
        <v>0.17688007210019757</v>
      </c>
      <c r="H67" s="244">
        <f t="shared" si="19"/>
        <v>0.23482707971994754</v>
      </c>
      <c r="I67" s="244">
        <f t="shared" si="19"/>
        <v>0.29227404999266365</v>
      </c>
      <c r="J67" s="244">
        <f t="shared" si="19"/>
        <v>0.34340440403771255</v>
      </c>
      <c r="K67" s="244">
        <f t="shared" si="19"/>
        <v>0.38366038451248741</v>
      </c>
      <c r="L67" s="244">
        <f t="shared" si="19"/>
        <v>0.41525680806762472</v>
      </c>
      <c r="M67" s="244">
        <f t="shared" si="19"/>
        <v>0.43995784151081485</v>
      </c>
      <c r="N67" s="244">
        <f t="shared" si="19"/>
        <v>0.45916869799054999</v>
      </c>
      <c r="O67" s="244">
        <f t="shared" si="19"/>
        <v>0.47400867422536347</v>
      </c>
      <c r="P67" s="244">
        <f t="shared" si="19"/>
        <v>0.48536932584416065</v>
      </c>
      <c r="Q67" s="244">
        <f t="shared" si="19"/>
        <v>0.49396080516225999</v>
      </c>
      <c r="R67" s="244">
        <f t="shared" si="19"/>
        <v>0.50034877024649038</v>
      </c>
      <c r="S67" s="244">
        <f t="shared" si="19"/>
        <v>0.50498378391144272</v>
      </c>
      <c r="T67" s="244">
        <f t="shared" si="19"/>
        <v>0.50822473084345143</v>
      </c>
      <c r="U67" s="244">
        <f t="shared" si="19"/>
        <v>0.50610112672030583</v>
      </c>
      <c r="V67" s="244">
        <f t="shared" si="19"/>
        <v>0.5039646727831868</v>
      </c>
      <c r="W67" s="244">
        <f t="shared" si="19"/>
        <v>0.50183039112693828</v>
      </c>
      <c r="X67" s="244">
        <f t="shared" si="19"/>
        <v>0.49970386689840096</v>
      </c>
      <c r="Y67" s="24"/>
      <c r="Z67" s="82">
        <f t="shared" ref="Z67:Z69" si="20">SUM(E67:X67)</f>
        <v>7.9018250932408129</v>
      </c>
      <c r="AB67" s="24"/>
      <c r="AC67" s="24"/>
      <c r="AD67" s="24"/>
      <c r="AE67" s="24"/>
      <c r="AF67" s="24"/>
      <c r="AG67" s="24"/>
      <c r="AH67" s="24"/>
      <c r="AI67" s="24"/>
      <c r="AJ67" s="24"/>
    </row>
    <row r="68" spans="1:36">
      <c r="A68" s="24"/>
      <c r="B68" s="24"/>
      <c r="C68" s="24"/>
      <c r="D68" s="87"/>
      <c r="E68" s="244"/>
      <c r="F68" s="244"/>
      <c r="G68" s="244"/>
      <c r="H68" s="244"/>
      <c r="I68" s="244"/>
      <c r="J68" s="244"/>
      <c r="K68" s="244"/>
      <c r="L68" s="244"/>
      <c r="M68" s="244"/>
      <c r="N68" s="244"/>
      <c r="O68" s="244"/>
      <c r="P68" s="244"/>
      <c r="Q68" s="244"/>
      <c r="R68" s="244"/>
      <c r="S68" s="244"/>
      <c r="T68" s="244"/>
      <c r="U68" s="244"/>
      <c r="V68" s="244"/>
      <c r="W68" s="244"/>
      <c r="X68" s="244"/>
      <c r="Y68" s="24"/>
      <c r="Z68" s="82">
        <f t="shared" si="20"/>
        <v>0</v>
      </c>
      <c r="AB68" s="24"/>
      <c r="AC68" s="24"/>
      <c r="AD68" s="24"/>
      <c r="AE68" s="24"/>
      <c r="AF68" s="24"/>
      <c r="AG68" s="24"/>
      <c r="AH68" s="24"/>
      <c r="AI68" s="24"/>
      <c r="AJ68" s="24"/>
    </row>
    <row r="69" spans="1:36">
      <c r="A69" s="24"/>
      <c r="B69" s="24"/>
      <c r="C69" s="24"/>
      <c r="D69" s="87" t="s">
        <v>193</v>
      </c>
      <c r="E69" s="244">
        <f t="shared" ref="E69:X69" si="21">SUM(E66:E67)</f>
        <v>0.24934691023247826</v>
      </c>
      <c r="F69" s="244">
        <f t="shared" si="21"/>
        <v>0.49654823252163116</v>
      </c>
      <c r="G69" s="244">
        <f t="shared" si="21"/>
        <v>0.74162044789680714</v>
      </c>
      <c r="H69" s="244">
        <f t="shared" si="21"/>
        <v>0.98457990192108391</v>
      </c>
      <c r="I69" s="244">
        <f t="shared" si="21"/>
        <v>1.2254428059108131</v>
      </c>
      <c r="J69" s="244">
        <f t="shared" si="21"/>
        <v>1.4398214841744181</v>
      </c>
      <c r="K69" s="244">
        <f t="shared" si="21"/>
        <v>1.6086062314653162</v>
      </c>
      <c r="L69" s="244">
        <f t="shared" si="21"/>
        <v>1.7410833020062206</v>
      </c>
      <c r="M69" s="244">
        <f t="shared" si="21"/>
        <v>1.8446494712651047</v>
      </c>
      <c r="N69" s="244">
        <f t="shared" si="21"/>
        <v>1.9251964985125372</v>
      </c>
      <c r="O69" s="244">
        <f t="shared" si="21"/>
        <v>1.9874173563591235</v>
      </c>
      <c r="P69" s="244">
        <f t="shared" si="21"/>
        <v>2.0350501475599283</v>
      </c>
      <c r="Q69" s="244">
        <f t="shared" si="21"/>
        <v>2.0710723894344998</v>
      </c>
      <c r="R69" s="244">
        <f t="shared" si="21"/>
        <v>2.0978557657112376</v>
      </c>
      <c r="S69" s="244">
        <f t="shared" si="21"/>
        <v>2.1172893902535357</v>
      </c>
      <c r="T69" s="244">
        <f t="shared" si="21"/>
        <v>2.1308779900702777</v>
      </c>
      <c r="U69" s="244">
        <f t="shared" si="21"/>
        <v>2.1219741705372854</v>
      </c>
      <c r="V69" s="244">
        <f t="shared" si="21"/>
        <v>2.1130164744726914</v>
      </c>
      <c r="W69" s="244">
        <f t="shared" si="21"/>
        <v>2.104067886318858</v>
      </c>
      <c r="X69" s="244">
        <f t="shared" si="21"/>
        <v>2.0951518234062543</v>
      </c>
      <c r="Y69" s="24"/>
      <c r="Z69" s="82">
        <f t="shared" si="20"/>
        <v>33.130668680030098</v>
      </c>
      <c r="AB69" s="24"/>
      <c r="AC69" s="24"/>
      <c r="AD69" s="24"/>
      <c r="AE69" s="24"/>
      <c r="AF69" s="24"/>
      <c r="AG69" s="24"/>
      <c r="AH69" s="24"/>
      <c r="AI69" s="24"/>
      <c r="AJ69" s="24"/>
    </row>
    <row r="70" spans="1:36">
      <c r="A70" s="24"/>
      <c r="B70" s="24"/>
      <c r="C70" s="24"/>
      <c r="D70" s="87"/>
      <c r="E70" s="83"/>
      <c r="F70" s="83"/>
      <c r="G70" s="83"/>
      <c r="H70" s="83"/>
      <c r="I70" s="83"/>
      <c r="J70" s="83"/>
      <c r="K70" s="83"/>
      <c r="L70" s="83"/>
      <c r="M70" s="83"/>
      <c r="N70" s="83"/>
      <c r="O70" s="83"/>
      <c r="P70" s="83"/>
      <c r="Q70" s="83"/>
      <c r="R70" s="83"/>
      <c r="S70" s="83"/>
      <c r="T70" s="83"/>
      <c r="U70" s="83"/>
      <c r="V70" s="83"/>
      <c r="W70" s="83"/>
      <c r="X70" s="83"/>
      <c r="Y70" s="24"/>
      <c r="Z70" s="80"/>
      <c r="AB70" s="24"/>
      <c r="AC70" s="24"/>
      <c r="AD70" s="24"/>
      <c r="AE70" s="24"/>
      <c r="AF70" s="24"/>
      <c r="AG70" s="24"/>
      <c r="AH70" s="24"/>
      <c r="AI70" s="24"/>
      <c r="AJ70" s="24"/>
    </row>
    <row r="71" spans="1:36">
      <c r="A71" s="24"/>
      <c r="B71" s="24"/>
      <c r="C71" s="24"/>
      <c r="D71" s="87"/>
      <c r="E71" s="83"/>
      <c r="F71" s="83"/>
      <c r="G71" s="83"/>
      <c r="H71" s="83"/>
      <c r="I71" s="83"/>
      <c r="J71" s="83"/>
      <c r="K71" s="83"/>
      <c r="L71" s="83"/>
      <c r="M71" s="83"/>
      <c r="N71" s="83"/>
      <c r="O71" s="83"/>
      <c r="P71" s="83"/>
      <c r="Q71" s="83"/>
      <c r="R71" s="83"/>
      <c r="S71" s="83"/>
      <c r="T71" s="83"/>
      <c r="U71" s="83"/>
      <c r="V71" s="83"/>
      <c r="W71" s="83"/>
      <c r="X71" s="83"/>
      <c r="Y71" s="24"/>
      <c r="Z71" s="80"/>
      <c r="AB71" s="24"/>
      <c r="AC71" s="24"/>
      <c r="AD71" s="24"/>
      <c r="AE71" s="24"/>
      <c r="AF71" s="24"/>
      <c r="AG71" s="24"/>
      <c r="AH71" s="24"/>
      <c r="AI71" s="24"/>
      <c r="AJ71" s="24"/>
    </row>
    <row r="72" spans="1:36" ht="15">
      <c r="A72" s="100" t="s">
        <v>194</v>
      </c>
      <c r="B72" s="24"/>
      <c r="C72" s="24"/>
      <c r="D72" s="85" t="str">
        <f>$C$8</f>
        <v>Bi-Level Stiarwell Lighting-NR</v>
      </c>
      <c r="E72" s="85">
        <v>1</v>
      </c>
      <c r="F72" s="85">
        <v>2</v>
      </c>
      <c r="G72" s="85">
        <v>3</v>
      </c>
      <c r="H72" s="85">
        <v>4</v>
      </c>
      <c r="I72" s="85">
        <v>5</v>
      </c>
      <c r="J72" s="85">
        <v>6</v>
      </c>
      <c r="K72" s="85">
        <v>7</v>
      </c>
      <c r="L72" s="85">
        <v>8</v>
      </c>
      <c r="M72" s="85">
        <v>9</v>
      </c>
      <c r="N72" s="85">
        <v>10</v>
      </c>
      <c r="O72" s="85">
        <v>11</v>
      </c>
      <c r="P72" s="85">
        <v>12</v>
      </c>
      <c r="Q72" s="85">
        <v>13</v>
      </c>
      <c r="R72" s="85">
        <v>14</v>
      </c>
      <c r="S72" s="85">
        <v>15</v>
      </c>
      <c r="T72" s="85">
        <v>16</v>
      </c>
      <c r="U72" s="85">
        <v>17</v>
      </c>
      <c r="V72" s="85">
        <v>18</v>
      </c>
      <c r="W72" s="85">
        <v>19</v>
      </c>
      <c r="X72" s="85">
        <v>20</v>
      </c>
      <c r="Y72" s="24"/>
      <c r="Z72" s="80"/>
      <c r="AB72" s="24"/>
      <c r="AC72" s="24"/>
      <c r="AD72" s="24"/>
      <c r="AE72" s="24"/>
      <c r="AF72" s="24"/>
      <c r="AG72" s="24"/>
      <c r="AH72" s="24"/>
      <c r="AI72" s="24"/>
      <c r="AJ72" s="24"/>
    </row>
    <row r="73" spans="1:36">
      <c r="A73" s="72" t="s">
        <v>69</v>
      </c>
      <c r="B73" s="24"/>
      <c r="C73" s="24"/>
      <c r="D73" s="47" t="str">
        <f>D52</f>
        <v>NR_LFStairwell8760_Fix_Repl_from LF_2018 to LF_Bi-Level_Fix</v>
      </c>
      <c r="E73" s="244">
        <f>E66</f>
        <v>0.18987646334153821</v>
      </c>
      <c r="F73" s="244">
        <f t="shared" ref="F73:X73" si="22">E73+F66</f>
        <v>0.56799553520729595</v>
      </c>
      <c r="G73" s="244">
        <f t="shared" si="22"/>
        <v>1.1327359110039055</v>
      </c>
      <c r="H73" s="244">
        <f t="shared" si="22"/>
        <v>1.882488733205042</v>
      </c>
      <c r="I73" s="244">
        <f t="shared" si="22"/>
        <v>2.8156574891231916</v>
      </c>
      <c r="J73" s="244">
        <f t="shared" si="22"/>
        <v>3.9120745692598975</v>
      </c>
      <c r="K73" s="244">
        <f t="shared" si="22"/>
        <v>5.1370204162127262</v>
      </c>
      <c r="L73" s="244">
        <f t="shared" si="22"/>
        <v>6.4628469101513222</v>
      </c>
      <c r="M73" s="244">
        <f t="shared" si="22"/>
        <v>7.8675385399056124</v>
      </c>
      <c r="N73" s="244">
        <f t="shared" si="22"/>
        <v>9.3335663404276001</v>
      </c>
      <c r="O73" s="244">
        <f t="shared" si="22"/>
        <v>10.846975022561359</v>
      </c>
      <c r="P73" s="244">
        <f t="shared" si="22"/>
        <v>12.396655844277127</v>
      </c>
      <c r="Q73" s="244">
        <f t="shared" si="22"/>
        <v>13.973767428549367</v>
      </c>
      <c r="R73" s="244">
        <f t="shared" si="22"/>
        <v>15.571274424014113</v>
      </c>
      <c r="S73" s="244">
        <f t="shared" si="22"/>
        <v>17.183580030356207</v>
      </c>
      <c r="T73" s="244">
        <f t="shared" si="22"/>
        <v>18.806233289583034</v>
      </c>
      <c r="U73" s="244">
        <f t="shared" si="22"/>
        <v>20.422106333400013</v>
      </c>
      <c r="V73" s="244">
        <f t="shared" si="22"/>
        <v>22.031158135089516</v>
      </c>
      <c r="W73" s="244">
        <f t="shared" si="22"/>
        <v>23.633395630281434</v>
      </c>
      <c r="X73" s="244">
        <f t="shared" si="22"/>
        <v>25.228843586789289</v>
      </c>
      <c r="Y73" s="24"/>
      <c r="Z73" s="80"/>
      <c r="AB73" s="24"/>
      <c r="AC73" s="24"/>
      <c r="AD73" s="24"/>
      <c r="AE73" s="24"/>
      <c r="AF73" s="24"/>
      <c r="AG73" s="24"/>
      <c r="AH73" s="24"/>
      <c r="AI73" s="24"/>
      <c r="AJ73" s="24"/>
    </row>
    <row r="74" spans="1:36">
      <c r="A74" s="24"/>
      <c r="B74" s="24"/>
      <c r="C74" s="24"/>
      <c r="D74" s="47" t="str">
        <f>D53</f>
        <v>NR_LFStairwell3600_Fix_Repl_from LF_2019 to LF_Bi-Level_Fix</v>
      </c>
      <c r="E74" s="244">
        <f>E67</f>
        <v>5.9470446890940047E-2</v>
      </c>
      <c r="F74" s="244">
        <f t="shared" ref="F74:X74" si="23">E74+F67</f>
        <v>0.17789960754681347</v>
      </c>
      <c r="G74" s="244">
        <f t="shared" si="23"/>
        <v>0.35477967964701107</v>
      </c>
      <c r="H74" s="244">
        <f t="shared" si="23"/>
        <v>0.58960675936695861</v>
      </c>
      <c r="I74" s="244">
        <f t="shared" si="23"/>
        <v>0.88188080935962221</v>
      </c>
      <c r="J74" s="244">
        <f t="shared" si="23"/>
        <v>1.2252852133973349</v>
      </c>
      <c r="K74" s="244">
        <f t="shared" si="23"/>
        <v>1.6089455979098224</v>
      </c>
      <c r="L74" s="244">
        <f t="shared" si="23"/>
        <v>2.0242024059774471</v>
      </c>
      <c r="M74" s="244">
        <f t="shared" si="23"/>
        <v>2.464160247488262</v>
      </c>
      <c r="N74" s="244">
        <f t="shared" si="23"/>
        <v>2.9233289454788118</v>
      </c>
      <c r="O74" s="244">
        <f t="shared" si="23"/>
        <v>3.3973376197041754</v>
      </c>
      <c r="P74" s="244">
        <f t="shared" si="23"/>
        <v>3.8827069455483358</v>
      </c>
      <c r="Q74" s="244">
        <f t="shared" si="23"/>
        <v>4.3766677507105962</v>
      </c>
      <c r="R74" s="244">
        <f t="shared" si="23"/>
        <v>4.8770165209570866</v>
      </c>
      <c r="S74" s="244">
        <f t="shared" si="23"/>
        <v>5.3820003048685292</v>
      </c>
      <c r="T74" s="244">
        <f t="shared" si="23"/>
        <v>5.890225035711981</v>
      </c>
      <c r="U74" s="244">
        <f t="shared" si="23"/>
        <v>6.3963261624322865</v>
      </c>
      <c r="V74" s="244">
        <f t="shared" si="23"/>
        <v>6.9002908352154737</v>
      </c>
      <c r="W74" s="244">
        <f t="shared" si="23"/>
        <v>7.4021212263424117</v>
      </c>
      <c r="X74" s="244">
        <f t="shared" si="23"/>
        <v>7.9018250932408129</v>
      </c>
      <c r="Y74" s="24"/>
      <c r="Z74" s="80"/>
      <c r="AB74" s="24"/>
      <c r="AC74" s="24"/>
      <c r="AD74" s="24"/>
      <c r="AE74" s="24"/>
      <c r="AF74" s="24"/>
      <c r="AG74" s="24"/>
      <c r="AH74" s="24"/>
      <c r="AI74" s="24"/>
      <c r="AJ74" s="24"/>
    </row>
    <row r="75" spans="1:36">
      <c r="A75" s="24"/>
      <c r="B75" s="24"/>
      <c r="C75" s="24"/>
      <c r="D75" s="87"/>
      <c r="E75" s="244"/>
      <c r="F75" s="244"/>
      <c r="G75" s="244"/>
      <c r="H75" s="244"/>
      <c r="I75" s="244"/>
      <c r="J75" s="244"/>
      <c r="K75" s="244"/>
      <c r="L75" s="244"/>
      <c r="M75" s="244"/>
      <c r="N75" s="244"/>
      <c r="O75" s="244"/>
      <c r="P75" s="244"/>
      <c r="Q75" s="244"/>
      <c r="R75" s="244"/>
      <c r="S75" s="244"/>
      <c r="T75" s="244"/>
      <c r="U75" s="244"/>
      <c r="V75" s="244"/>
      <c r="W75" s="244"/>
      <c r="X75" s="244"/>
      <c r="Y75" s="24"/>
      <c r="Z75" s="80"/>
      <c r="AB75" s="24"/>
      <c r="AC75" s="24"/>
      <c r="AD75" s="24"/>
      <c r="AE75" s="24"/>
      <c r="AF75" s="24"/>
      <c r="AG75" s="24"/>
      <c r="AH75" s="24"/>
      <c r="AI75" s="24"/>
      <c r="AJ75" s="24"/>
    </row>
    <row r="76" spans="1:36">
      <c r="A76" s="24"/>
      <c r="B76" s="24"/>
      <c r="C76" s="24"/>
      <c r="D76" s="87" t="s">
        <v>193</v>
      </c>
      <c r="E76" s="244">
        <f t="shared" ref="E76:X76" si="24">SUM(E73:E74)</f>
        <v>0.24934691023247826</v>
      </c>
      <c r="F76" s="244">
        <f t="shared" si="24"/>
        <v>0.7458951427541094</v>
      </c>
      <c r="G76" s="244">
        <f t="shared" si="24"/>
        <v>1.4875155906509165</v>
      </c>
      <c r="H76" s="244">
        <f t="shared" si="24"/>
        <v>2.4720954925720005</v>
      </c>
      <c r="I76" s="244">
        <f t="shared" si="24"/>
        <v>3.6975382984828138</v>
      </c>
      <c r="J76" s="244">
        <f t="shared" si="24"/>
        <v>5.1373597826572324</v>
      </c>
      <c r="K76" s="244">
        <f t="shared" si="24"/>
        <v>6.7459660141225486</v>
      </c>
      <c r="L76" s="244">
        <f t="shared" si="24"/>
        <v>8.4870493161287683</v>
      </c>
      <c r="M76" s="244">
        <f t="shared" si="24"/>
        <v>10.331698787393874</v>
      </c>
      <c r="N76" s="244">
        <f t="shared" si="24"/>
        <v>12.256895285906412</v>
      </c>
      <c r="O76" s="244">
        <f t="shared" si="24"/>
        <v>14.244312642265534</v>
      </c>
      <c r="P76" s="244">
        <f t="shared" si="24"/>
        <v>16.279362789825463</v>
      </c>
      <c r="Q76" s="244">
        <f t="shared" si="24"/>
        <v>18.350435179259964</v>
      </c>
      <c r="R76" s="244">
        <f t="shared" si="24"/>
        <v>20.448290944971198</v>
      </c>
      <c r="S76" s="244">
        <f t="shared" si="24"/>
        <v>22.565580335224737</v>
      </c>
      <c r="T76" s="244">
        <f t="shared" si="24"/>
        <v>24.696458325295016</v>
      </c>
      <c r="U76" s="244">
        <f t="shared" si="24"/>
        <v>26.818432495832297</v>
      </c>
      <c r="V76" s="244">
        <f t="shared" si="24"/>
        <v>28.931448970304992</v>
      </c>
      <c r="W76" s="244">
        <f t="shared" si="24"/>
        <v>31.035516856623847</v>
      </c>
      <c r="X76" s="244">
        <f t="shared" si="24"/>
        <v>33.130668680030098</v>
      </c>
      <c r="Y76" s="24"/>
      <c r="Z76" s="80"/>
      <c r="AB76" s="24"/>
      <c r="AC76" s="24"/>
      <c r="AD76" s="24"/>
      <c r="AE76" s="24"/>
      <c r="AF76" s="24"/>
      <c r="AG76" s="24"/>
      <c r="AH76" s="24"/>
      <c r="AI76" s="24"/>
      <c r="AJ76" s="24"/>
    </row>
    <row r="77" spans="1:36">
      <c r="A77" s="24"/>
      <c r="B77" s="24"/>
      <c r="C77" s="24"/>
      <c r="D77" s="87"/>
      <c r="E77" s="83"/>
      <c r="F77" s="83"/>
      <c r="G77" s="83"/>
      <c r="H77" s="83"/>
      <c r="I77" s="83"/>
      <c r="J77" s="83"/>
      <c r="K77" s="83"/>
      <c r="L77" s="83"/>
      <c r="M77" s="83"/>
      <c r="N77" s="83"/>
      <c r="O77" s="83"/>
      <c r="P77" s="83"/>
      <c r="Q77" s="83"/>
      <c r="R77" s="83"/>
      <c r="S77" s="83"/>
      <c r="T77" s="83"/>
      <c r="U77" s="83"/>
      <c r="V77" s="83"/>
      <c r="W77" s="83"/>
      <c r="X77" s="83"/>
      <c r="Y77" s="24"/>
      <c r="Z77" s="80"/>
      <c r="AB77" s="24"/>
      <c r="AC77" s="24"/>
      <c r="AD77" s="24"/>
      <c r="AE77" s="24"/>
      <c r="AF77" s="24"/>
      <c r="AG77" s="24"/>
      <c r="AH77" s="24"/>
      <c r="AI77" s="24"/>
      <c r="AJ77" s="24"/>
    </row>
    <row r="78" spans="1:36">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B78" s="24"/>
      <c r="AC78" s="79"/>
      <c r="AD78" s="24"/>
      <c r="AE78" s="24"/>
      <c r="AF78" s="24"/>
      <c r="AG78" s="24"/>
      <c r="AH78" s="24"/>
      <c r="AI78" s="24"/>
      <c r="AJ78" s="24"/>
    </row>
    <row r="79" spans="1:36" ht="15">
      <c r="A79" s="100" t="s">
        <v>71</v>
      </c>
      <c r="B79" s="24"/>
      <c r="C79" s="101"/>
      <c r="D79" s="88" t="s">
        <v>177</v>
      </c>
      <c r="E79" s="24" t="s">
        <v>195</v>
      </c>
      <c r="F79" s="24"/>
      <c r="G79" s="24"/>
      <c r="H79" s="24"/>
      <c r="I79" s="24"/>
      <c r="J79" s="24"/>
      <c r="K79" s="24"/>
      <c r="L79" s="24"/>
      <c r="M79" s="24"/>
      <c r="N79" s="24"/>
      <c r="O79" s="24"/>
      <c r="P79" s="24"/>
      <c r="Q79" s="24"/>
      <c r="R79" s="24"/>
      <c r="S79" s="24"/>
      <c r="T79" s="24"/>
      <c r="U79" s="24"/>
      <c r="V79" s="24"/>
      <c r="W79" s="24"/>
      <c r="X79" s="24"/>
      <c r="Y79" s="24"/>
      <c r="Z79" s="24"/>
      <c r="AB79" s="24"/>
      <c r="AC79" s="24"/>
      <c r="AD79" s="24"/>
      <c r="AE79" s="24"/>
      <c r="AF79" s="47"/>
      <c r="AG79" s="24"/>
      <c r="AH79" s="24"/>
      <c r="AI79" s="24"/>
      <c r="AJ79" s="24"/>
    </row>
    <row r="80" spans="1:36" ht="15">
      <c r="A80" s="85" t="s">
        <v>196</v>
      </c>
      <c r="B80" s="85" t="s">
        <v>72</v>
      </c>
      <c r="C80" s="85"/>
      <c r="D80" s="85">
        <v>1000</v>
      </c>
      <c r="E80" s="89">
        <f t="shared" ref="E80:X80" si="25">E11</f>
        <v>2016</v>
      </c>
      <c r="F80" s="89">
        <f t="shared" si="25"/>
        <v>2017</v>
      </c>
      <c r="G80" s="89">
        <f t="shared" si="25"/>
        <v>2018</v>
      </c>
      <c r="H80" s="89">
        <f t="shared" si="25"/>
        <v>2019</v>
      </c>
      <c r="I80" s="89">
        <f t="shared" si="25"/>
        <v>2020</v>
      </c>
      <c r="J80" s="89">
        <f t="shared" si="25"/>
        <v>2021</v>
      </c>
      <c r="K80" s="89">
        <f t="shared" si="25"/>
        <v>2022</v>
      </c>
      <c r="L80" s="89">
        <f t="shared" si="25"/>
        <v>2023</v>
      </c>
      <c r="M80" s="89">
        <f t="shared" si="25"/>
        <v>2024</v>
      </c>
      <c r="N80" s="89">
        <f t="shared" si="25"/>
        <v>2025</v>
      </c>
      <c r="O80" s="89">
        <f t="shared" si="25"/>
        <v>2026</v>
      </c>
      <c r="P80" s="89">
        <f t="shared" si="25"/>
        <v>2027</v>
      </c>
      <c r="Q80" s="89">
        <f t="shared" si="25"/>
        <v>2028</v>
      </c>
      <c r="R80" s="89">
        <f t="shared" si="25"/>
        <v>2029</v>
      </c>
      <c r="S80" s="89">
        <f t="shared" si="25"/>
        <v>2030</v>
      </c>
      <c r="T80" s="89">
        <f t="shared" si="25"/>
        <v>2031</v>
      </c>
      <c r="U80" s="89">
        <f t="shared" si="25"/>
        <v>2032</v>
      </c>
      <c r="V80" s="89">
        <f t="shared" si="25"/>
        <v>2033</v>
      </c>
      <c r="W80" s="89">
        <f t="shared" si="25"/>
        <v>2034</v>
      </c>
      <c r="X80" s="89">
        <f t="shared" si="25"/>
        <v>2035</v>
      </c>
      <c r="Y80" s="24"/>
      <c r="Z80" s="63"/>
      <c r="AB80" s="24"/>
      <c r="AC80" s="24"/>
      <c r="AD80" s="24"/>
      <c r="AE80" s="24"/>
      <c r="AF80" s="24"/>
      <c r="AG80" s="24"/>
      <c r="AH80" s="24"/>
      <c r="AI80" s="24"/>
      <c r="AJ80" s="24"/>
    </row>
    <row r="81" spans="1:36" ht="15">
      <c r="A81" s="85" t="s">
        <v>73</v>
      </c>
      <c r="B81" s="85" t="s">
        <v>74</v>
      </c>
      <c r="C81" s="85" t="s">
        <v>75</v>
      </c>
      <c r="D81" s="85" t="s">
        <v>76</v>
      </c>
      <c r="E81" s="90" t="str">
        <f>CONCATENATE("aMW_",E$11)</f>
        <v>aMW_2016</v>
      </c>
      <c r="F81" s="90" t="str">
        <f t="shared" ref="F81:X81" si="26">CONCATENATE("aMW_",F$11)</f>
        <v>aMW_2017</v>
      </c>
      <c r="G81" s="90" t="str">
        <f t="shared" si="26"/>
        <v>aMW_2018</v>
      </c>
      <c r="H81" s="90" t="str">
        <f t="shared" si="26"/>
        <v>aMW_2019</v>
      </c>
      <c r="I81" s="90" t="str">
        <f t="shared" si="26"/>
        <v>aMW_2020</v>
      </c>
      <c r="J81" s="90" t="str">
        <f t="shared" si="26"/>
        <v>aMW_2021</v>
      </c>
      <c r="K81" s="90" t="str">
        <f t="shared" si="26"/>
        <v>aMW_2022</v>
      </c>
      <c r="L81" s="90" t="str">
        <f t="shared" si="26"/>
        <v>aMW_2023</v>
      </c>
      <c r="M81" s="90" t="str">
        <f t="shared" si="26"/>
        <v>aMW_2024</v>
      </c>
      <c r="N81" s="90" t="str">
        <f t="shared" si="26"/>
        <v>aMW_2025</v>
      </c>
      <c r="O81" s="90" t="str">
        <f t="shared" si="26"/>
        <v>aMW_2026</v>
      </c>
      <c r="P81" s="90" t="str">
        <f t="shared" si="26"/>
        <v>aMW_2027</v>
      </c>
      <c r="Q81" s="90" t="str">
        <f t="shared" si="26"/>
        <v>aMW_2028</v>
      </c>
      <c r="R81" s="90" t="str">
        <f t="shared" si="26"/>
        <v>aMW_2029</v>
      </c>
      <c r="S81" s="90" t="str">
        <f t="shared" si="26"/>
        <v>aMW_2030</v>
      </c>
      <c r="T81" s="90" t="str">
        <f t="shared" si="26"/>
        <v>aMW_2031</v>
      </c>
      <c r="U81" s="90" t="str">
        <f t="shared" si="26"/>
        <v>aMW_2032</v>
      </c>
      <c r="V81" s="90" t="str">
        <f t="shared" si="26"/>
        <v>aMW_2033</v>
      </c>
      <c r="W81" s="90" t="str">
        <f t="shared" si="26"/>
        <v>aMW_2034</v>
      </c>
      <c r="X81" s="90" t="str">
        <f t="shared" si="26"/>
        <v>aMW_2035</v>
      </c>
      <c r="Y81" s="77" t="s">
        <v>68</v>
      </c>
      <c r="Z81" s="63"/>
      <c r="AB81" s="24"/>
      <c r="AC81" s="24"/>
      <c r="AD81" s="24"/>
      <c r="AE81" s="24"/>
      <c r="AF81" s="47"/>
      <c r="AG81" s="24"/>
      <c r="AH81" s="24"/>
      <c r="AI81" s="24"/>
      <c r="AJ81" s="24"/>
    </row>
    <row r="82" spans="1:36">
      <c r="A82" s="91">
        <f>VLOOKUP(D82,MeasOut,3,FALSE)</f>
        <v>3450.3235700723371</v>
      </c>
      <c r="B82" s="92">
        <f>VLOOKUP(D82,MeasOut,11,FALSE)</f>
        <v>69.051128203683675</v>
      </c>
      <c r="C82" s="24" t="str">
        <f>$C$8</f>
        <v>Bi-Level Stiarwell Lighting-NR</v>
      </c>
      <c r="D82" s="47" t="str">
        <f>D52</f>
        <v>NR_LFStairwell8760_Fix_Repl_from LF_2018 to LF_Bi-Level_Fix</v>
      </c>
      <c r="E82" s="93">
        <f t="shared" ref="E82:X82" si="27">E66*$D$80*$A82/8760/1000</f>
        <v>7.4787127496493772E-2</v>
      </c>
      <c r="F82" s="93">
        <f t="shared" si="27"/>
        <v>0.14893072442377853</v>
      </c>
      <c r="G82" s="93">
        <f t="shared" si="27"/>
        <v>0.22243573397061092</v>
      </c>
      <c r="H82" s="93">
        <f t="shared" si="27"/>
        <v>0.29530705869507251</v>
      </c>
      <c r="I82" s="93">
        <f t="shared" si="27"/>
        <v>0.36754956089035057</v>
      </c>
      <c r="J82" s="93">
        <f t="shared" si="27"/>
        <v>0.43184859523122904</v>
      </c>
      <c r="K82" s="93">
        <f t="shared" si="27"/>
        <v>0.48247254883602364</v>
      </c>
      <c r="L82" s="93">
        <f t="shared" si="27"/>
        <v>0.52220666687930439</v>
      </c>
      <c r="M82" s="93">
        <f t="shared" si="27"/>
        <v>0.55326947931787118</v>
      </c>
      <c r="N82" s="93">
        <f t="shared" si="27"/>
        <v>0.57742811352994494</v>
      </c>
      <c r="O82" s="93">
        <f t="shared" si="27"/>
        <v>0.59609014236509428</v>
      </c>
      <c r="P82" s="93">
        <f t="shared" si="27"/>
        <v>0.61037674260901609</v>
      </c>
      <c r="Q82" s="93">
        <f t="shared" si="27"/>
        <v>0.62118096710600856</v>
      </c>
      <c r="R82" s="93">
        <f t="shared" si="27"/>
        <v>0.62921415979537199</v>
      </c>
      <c r="S82" s="93">
        <f t="shared" si="27"/>
        <v>0.63504292645227101</v>
      </c>
      <c r="T82" s="93">
        <f t="shared" si="27"/>
        <v>0.63911858291838086</v>
      </c>
      <c r="U82" s="93">
        <f t="shared" si="27"/>
        <v>0.63644804216053152</v>
      </c>
      <c r="V82" s="93">
        <f t="shared" si="27"/>
        <v>0.63376134210464141</v>
      </c>
      <c r="W82" s="93">
        <f t="shared" si="27"/>
        <v>0.63107737380300732</v>
      </c>
      <c r="X82" s="93">
        <f t="shared" si="27"/>
        <v>0.62840316086333226</v>
      </c>
      <c r="Y82" s="246">
        <f>(VLOOKUP($D82,$D$52:$Z$53,$X$72+2,FALSE)+VLOOKUP($D82,$D$59:$Z$60,$X$72+2,FALSE))*$A82*$D$80/8760/1000</f>
        <v>10.506063002451034</v>
      </c>
      <c r="Z82" s="24"/>
      <c r="AB82" s="83"/>
      <c r="AC82" s="83"/>
      <c r="AD82" s="79"/>
      <c r="AE82" s="47"/>
      <c r="AF82" s="24"/>
      <c r="AG82" s="109"/>
      <c r="AH82" s="24"/>
      <c r="AI82" s="24"/>
      <c r="AJ82" s="24"/>
    </row>
    <row r="83" spans="1:36">
      <c r="A83" s="91">
        <f>VLOOKUP(D83,MeasOut,3,FALSE)</f>
        <v>1417.9411931804125</v>
      </c>
      <c r="B83" s="92">
        <f>VLOOKUP(D83,MeasOut,11,FALSE)</f>
        <v>155.53705923842352</v>
      </c>
      <c r="C83" s="24" t="str">
        <f t="shared" ref="C83" si="28">$C$8</f>
        <v>Bi-Level Stiarwell Lighting-NR</v>
      </c>
      <c r="D83" s="47" t="str">
        <f>D53</f>
        <v>NR_LFStairwell3600_Fix_Repl_from LF_2019 to LF_Bi-Level_Fix</v>
      </c>
      <c r="E83" s="93">
        <f t="shared" ref="E83:X83" si="29">E67*$D$80*$A83/8760/1000</f>
        <v>9.6262096373872022E-3</v>
      </c>
      <c r="F83" s="93">
        <f t="shared" si="29"/>
        <v>1.9169587370747025E-2</v>
      </c>
      <c r="G83" s="93">
        <f t="shared" si="29"/>
        <v>2.8630769461597209E-2</v>
      </c>
      <c r="H83" s="93">
        <f t="shared" si="29"/>
        <v>3.8010386941686562E-2</v>
      </c>
      <c r="I83" s="93">
        <f t="shared" si="29"/>
        <v>4.730906566007638E-2</v>
      </c>
      <c r="J83" s="93">
        <f t="shared" si="29"/>
        <v>5.5585302557607602E-2</v>
      </c>
      <c r="K83" s="93">
        <f t="shared" si="29"/>
        <v>6.210135426845801E-2</v>
      </c>
      <c r="L83" s="93">
        <f t="shared" si="29"/>
        <v>6.7215723048823908E-2</v>
      </c>
      <c r="M83" s="93">
        <f t="shared" si="29"/>
        <v>7.1213966522936489E-2</v>
      </c>
      <c r="N83" s="93">
        <f t="shared" si="29"/>
        <v>7.4323540125549883E-2</v>
      </c>
      <c r="O83" s="93">
        <f t="shared" si="29"/>
        <v>7.6725619304677764E-2</v>
      </c>
      <c r="P83" s="93">
        <f t="shared" si="29"/>
        <v>7.8564516098246759E-2</v>
      </c>
      <c r="Q83" s="93">
        <f t="shared" si="29"/>
        <v>7.9955179618279928E-2</v>
      </c>
      <c r="R83" s="93">
        <f t="shared" si="29"/>
        <v>8.0989170352700979E-2</v>
      </c>
      <c r="S83" s="93">
        <f t="shared" si="29"/>
        <v>8.173941884659254E-2</v>
      </c>
      <c r="T83" s="93">
        <f t="shared" si="29"/>
        <v>8.2264016125109307E-2</v>
      </c>
      <c r="U83" s="93">
        <f t="shared" si="29"/>
        <v>8.1920278024171414E-2</v>
      </c>
      <c r="V83" s="93">
        <f t="shared" si="29"/>
        <v>8.15744599825306E-2</v>
      </c>
      <c r="W83" s="93">
        <f t="shared" si="29"/>
        <v>8.1228993558073503E-2</v>
      </c>
      <c r="X83" s="93">
        <f t="shared" si="29"/>
        <v>8.088478279301195E-2</v>
      </c>
      <c r="Y83" s="246">
        <f>(VLOOKUP($D83,$D$52:$Z$53,$X$72+2,FALSE)+VLOOKUP($D83,$D$59:$Z$60,$X$72+2,FALSE))*$A83*$D$80/8760/1000</f>
        <v>1.3522857249722913</v>
      </c>
      <c r="Z83" s="24"/>
      <c r="AB83" s="83"/>
      <c r="AC83" s="83"/>
      <c r="AD83" s="79"/>
      <c r="AE83" s="47"/>
      <c r="AF83" s="24"/>
      <c r="AG83" s="109"/>
      <c r="AH83" s="24"/>
      <c r="AI83" s="24"/>
      <c r="AJ83" s="24"/>
    </row>
    <row r="84" spans="1:36">
      <c r="A84" s="24"/>
      <c r="B84" s="24"/>
      <c r="C84" s="24"/>
      <c r="D84" s="24"/>
      <c r="E84" s="93"/>
      <c r="F84" s="93"/>
      <c r="G84" s="93"/>
      <c r="H84" s="93"/>
      <c r="I84" s="93"/>
      <c r="J84" s="93"/>
      <c r="K84" s="93"/>
      <c r="L84" s="93"/>
      <c r="M84" s="93"/>
      <c r="N84" s="93"/>
      <c r="O84" s="93"/>
      <c r="P84" s="93"/>
      <c r="Q84" s="93"/>
      <c r="R84" s="93"/>
      <c r="S84" s="93"/>
      <c r="T84" s="93"/>
      <c r="U84" s="93"/>
      <c r="V84" s="93"/>
      <c r="W84" s="93"/>
      <c r="X84" s="93"/>
      <c r="Y84" s="247"/>
      <c r="Z84" s="24"/>
      <c r="AB84" s="24"/>
      <c r="AC84" s="24"/>
      <c r="AD84" s="24"/>
      <c r="AE84" s="24"/>
      <c r="AF84" s="24"/>
      <c r="AG84" s="24"/>
      <c r="AH84" s="24"/>
      <c r="AI84" s="24"/>
      <c r="AJ84" s="24"/>
    </row>
    <row r="85" spans="1:36">
      <c r="A85" s="24"/>
      <c r="B85" s="92">
        <f>SUMPRODUCT(B82:B83,A82:A83)/SUM(A82:A83)</f>
        <v>94.241205204093347</v>
      </c>
      <c r="C85" s="24"/>
      <c r="D85" s="24" t="s">
        <v>197</v>
      </c>
      <c r="E85" s="93">
        <f t="shared" ref="E85:Y85" si="30">SUM(E82:E83)</f>
        <v>8.4413337133880967E-2</v>
      </c>
      <c r="F85" s="93">
        <f t="shared" si="30"/>
        <v>0.16810031179452556</v>
      </c>
      <c r="G85" s="93">
        <f t="shared" si="30"/>
        <v>0.25106650343220815</v>
      </c>
      <c r="H85" s="93">
        <f t="shared" si="30"/>
        <v>0.33331744563675908</v>
      </c>
      <c r="I85" s="93">
        <f t="shared" si="30"/>
        <v>0.41485862655042693</v>
      </c>
      <c r="J85" s="93">
        <f t="shared" si="30"/>
        <v>0.48743389778883661</v>
      </c>
      <c r="K85" s="93">
        <f t="shared" si="30"/>
        <v>0.54457390310448162</v>
      </c>
      <c r="L85" s="93">
        <f t="shared" si="30"/>
        <v>0.58942238992812834</v>
      </c>
      <c r="M85" s="93">
        <f t="shared" si="30"/>
        <v>0.62448344584080773</v>
      </c>
      <c r="N85" s="93">
        <f t="shared" si="30"/>
        <v>0.65175165365549481</v>
      </c>
      <c r="O85" s="93">
        <f t="shared" si="30"/>
        <v>0.67281576166977208</v>
      </c>
      <c r="P85" s="93">
        <f t="shared" si="30"/>
        <v>0.68894125870726286</v>
      </c>
      <c r="Q85" s="93">
        <f t="shared" si="30"/>
        <v>0.70113614672428848</v>
      </c>
      <c r="R85" s="93">
        <f t="shared" si="30"/>
        <v>0.71020333014807302</v>
      </c>
      <c r="S85" s="93">
        <f t="shared" si="30"/>
        <v>0.71678234529886353</v>
      </c>
      <c r="T85" s="93">
        <f t="shared" si="30"/>
        <v>0.72138259904349011</v>
      </c>
      <c r="U85" s="93">
        <f t="shared" si="30"/>
        <v>0.71836832018470298</v>
      </c>
      <c r="V85" s="93">
        <f t="shared" si="30"/>
        <v>0.71533580208717207</v>
      </c>
      <c r="W85" s="93">
        <f t="shared" si="30"/>
        <v>0.71230636736108077</v>
      </c>
      <c r="X85" s="93">
        <f t="shared" si="30"/>
        <v>0.70928794365634418</v>
      </c>
      <c r="Y85" s="246">
        <f t="shared" si="30"/>
        <v>11.858348727423326</v>
      </c>
      <c r="Z85" s="24"/>
      <c r="AB85" s="83"/>
      <c r="AC85" s="24"/>
      <c r="AD85" s="24"/>
      <c r="AE85" s="24"/>
      <c r="AF85" s="24"/>
      <c r="AG85" s="24"/>
      <c r="AH85" s="24"/>
      <c r="AI85" s="24"/>
      <c r="AJ85" s="24"/>
    </row>
    <row r="86" spans="1:3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B86" s="24"/>
      <c r="AC86" s="24"/>
      <c r="AD86" s="24"/>
      <c r="AE86" s="24"/>
      <c r="AF86" s="24"/>
      <c r="AG86" s="24"/>
      <c r="AH86" s="24"/>
      <c r="AI86" s="24"/>
      <c r="AJ86" s="24"/>
    </row>
    <row r="87" spans="1:36">
      <c r="A87" s="24"/>
      <c r="B87" s="24"/>
      <c r="C87" s="24"/>
      <c r="E87" s="24"/>
      <c r="F87" s="24"/>
      <c r="G87" s="24"/>
      <c r="H87" s="24"/>
      <c r="I87" s="24"/>
      <c r="J87" s="24"/>
      <c r="K87" s="24"/>
      <c r="L87" s="24"/>
      <c r="M87" s="24"/>
      <c r="N87" s="24"/>
      <c r="O87" s="24"/>
      <c r="P87" s="24"/>
      <c r="Q87" s="24"/>
      <c r="R87" s="24"/>
      <c r="S87" s="24"/>
      <c r="T87" s="24"/>
      <c r="U87" s="24"/>
      <c r="V87" s="24"/>
      <c r="W87" s="24"/>
      <c r="X87" s="24"/>
      <c r="Y87" s="24"/>
      <c r="Z87" s="24"/>
      <c r="AB87" s="24"/>
      <c r="AC87" s="24"/>
      <c r="AD87" s="24"/>
      <c r="AE87" s="24"/>
      <c r="AF87" s="24"/>
      <c r="AG87" s="24"/>
      <c r="AH87" s="24"/>
      <c r="AI87" s="24"/>
      <c r="AJ87" s="24"/>
    </row>
    <row r="88" spans="1:36" ht="15">
      <c r="A88" s="110" t="s">
        <v>77</v>
      </c>
      <c r="B88" s="110"/>
      <c r="C88" s="24"/>
      <c r="E88" s="24"/>
      <c r="F88" s="24"/>
      <c r="G88" s="24"/>
      <c r="H88" s="24"/>
      <c r="I88" s="24"/>
      <c r="J88" s="24"/>
      <c r="K88" s="24"/>
      <c r="L88" s="24"/>
      <c r="M88" s="24"/>
      <c r="N88" s="24"/>
      <c r="O88" s="24"/>
      <c r="P88" s="24"/>
      <c r="Q88" s="24"/>
      <c r="R88" s="24"/>
      <c r="S88" s="24"/>
      <c r="T88" s="24"/>
      <c r="U88" s="24"/>
      <c r="V88" s="24"/>
      <c r="W88" s="24"/>
      <c r="X88" s="24"/>
      <c r="Y88" s="24"/>
      <c r="Z88" s="24"/>
      <c r="AB88" s="24"/>
      <c r="AC88" s="24"/>
      <c r="AD88" s="24"/>
      <c r="AE88" s="24"/>
      <c r="AF88" s="24"/>
      <c r="AG88" s="24"/>
      <c r="AH88" s="24"/>
      <c r="AI88" s="24"/>
      <c r="AJ88" s="24"/>
    </row>
    <row r="89" spans="1:36" ht="15">
      <c r="A89" s="24"/>
      <c r="B89" s="24"/>
      <c r="C89" s="24"/>
      <c r="D89" s="24"/>
      <c r="E89" s="89">
        <f>E11</f>
        <v>2016</v>
      </c>
      <c r="F89" s="89">
        <f t="shared" ref="F89:X89" si="31">F11</f>
        <v>2017</v>
      </c>
      <c r="G89" s="89">
        <f t="shared" si="31"/>
        <v>2018</v>
      </c>
      <c r="H89" s="89">
        <f t="shared" si="31"/>
        <v>2019</v>
      </c>
      <c r="I89" s="89">
        <f t="shared" si="31"/>
        <v>2020</v>
      </c>
      <c r="J89" s="89">
        <f t="shared" si="31"/>
        <v>2021</v>
      </c>
      <c r="K89" s="89">
        <f t="shared" si="31"/>
        <v>2022</v>
      </c>
      <c r="L89" s="89">
        <f t="shared" si="31"/>
        <v>2023</v>
      </c>
      <c r="M89" s="89">
        <f t="shared" si="31"/>
        <v>2024</v>
      </c>
      <c r="N89" s="89">
        <f t="shared" si="31"/>
        <v>2025</v>
      </c>
      <c r="O89" s="89">
        <f t="shared" si="31"/>
        <v>2026</v>
      </c>
      <c r="P89" s="89">
        <f t="shared" si="31"/>
        <v>2027</v>
      </c>
      <c r="Q89" s="89">
        <f t="shared" si="31"/>
        <v>2028</v>
      </c>
      <c r="R89" s="89">
        <f t="shared" si="31"/>
        <v>2029</v>
      </c>
      <c r="S89" s="89">
        <f t="shared" si="31"/>
        <v>2030</v>
      </c>
      <c r="T89" s="89">
        <f t="shared" si="31"/>
        <v>2031</v>
      </c>
      <c r="U89" s="89">
        <f t="shared" si="31"/>
        <v>2032</v>
      </c>
      <c r="V89" s="89">
        <f t="shared" si="31"/>
        <v>2033</v>
      </c>
      <c r="W89" s="89">
        <f t="shared" si="31"/>
        <v>2034</v>
      </c>
      <c r="X89" s="89">
        <f t="shared" si="31"/>
        <v>2035</v>
      </c>
      <c r="Y89" s="24"/>
      <c r="Z89" s="72"/>
      <c r="AB89" s="24"/>
      <c r="AC89" s="24"/>
      <c r="AD89" s="24"/>
      <c r="AE89" s="24"/>
      <c r="AF89" s="24"/>
      <c r="AG89" s="24"/>
      <c r="AH89" s="24"/>
      <c r="AI89" s="24"/>
      <c r="AJ89" s="24"/>
    </row>
    <row r="90" spans="1:36" ht="15">
      <c r="A90" s="24"/>
      <c r="B90" s="24"/>
      <c r="C90" s="94" t="s">
        <v>74</v>
      </c>
      <c r="D90" s="94" t="s">
        <v>74</v>
      </c>
      <c r="E90" s="90" t="str">
        <f>CONCATENATE("aMW_",E$11)</f>
        <v>aMW_2016</v>
      </c>
      <c r="F90" s="90" t="str">
        <f t="shared" ref="F90:X90" si="32">CONCATENATE("aMW_",F$11)</f>
        <v>aMW_2017</v>
      </c>
      <c r="G90" s="90" t="str">
        <f t="shared" si="32"/>
        <v>aMW_2018</v>
      </c>
      <c r="H90" s="90" t="str">
        <f t="shared" si="32"/>
        <v>aMW_2019</v>
      </c>
      <c r="I90" s="90" t="str">
        <f t="shared" si="32"/>
        <v>aMW_2020</v>
      </c>
      <c r="J90" s="90" t="str">
        <f t="shared" si="32"/>
        <v>aMW_2021</v>
      </c>
      <c r="K90" s="90" t="str">
        <f t="shared" si="32"/>
        <v>aMW_2022</v>
      </c>
      <c r="L90" s="90" t="str">
        <f t="shared" si="32"/>
        <v>aMW_2023</v>
      </c>
      <c r="M90" s="90" t="str">
        <f t="shared" si="32"/>
        <v>aMW_2024</v>
      </c>
      <c r="N90" s="90" t="str">
        <f t="shared" si="32"/>
        <v>aMW_2025</v>
      </c>
      <c r="O90" s="90" t="str">
        <f t="shared" si="32"/>
        <v>aMW_2026</v>
      </c>
      <c r="P90" s="90" t="str">
        <f t="shared" si="32"/>
        <v>aMW_2027</v>
      </c>
      <c r="Q90" s="90" t="str">
        <f t="shared" si="32"/>
        <v>aMW_2028</v>
      </c>
      <c r="R90" s="90" t="str">
        <f t="shared" si="32"/>
        <v>aMW_2029</v>
      </c>
      <c r="S90" s="90" t="str">
        <f t="shared" si="32"/>
        <v>aMW_2030</v>
      </c>
      <c r="T90" s="90" t="str">
        <f t="shared" si="32"/>
        <v>aMW_2031</v>
      </c>
      <c r="U90" s="90" t="str">
        <f t="shared" si="32"/>
        <v>aMW_2032</v>
      </c>
      <c r="V90" s="90" t="str">
        <f t="shared" si="32"/>
        <v>aMW_2033</v>
      </c>
      <c r="W90" s="90" t="str">
        <f t="shared" si="32"/>
        <v>aMW_2034</v>
      </c>
      <c r="X90" s="90" t="str">
        <f t="shared" si="32"/>
        <v>aMW_2035</v>
      </c>
      <c r="Y90" s="77" t="s">
        <v>68</v>
      </c>
      <c r="Z90" s="111"/>
      <c r="AB90" s="24"/>
      <c r="AC90" s="24"/>
      <c r="AD90" s="24"/>
      <c r="AE90" s="24"/>
      <c r="AF90" s="24"/>
      <c r="AG90" s="24"/>
      <c r="AH90" s="24"/>
      <c r="AI90" s="24"/>
      <c r="AJ90" s="24"/>
    </row>
    <row r="91" spans="1:36">
      <c r="A91" s="24"/>
      <c r="B91" s="24" t="s">
        <v>78</v>
      </c>
      <c r="C91" s="95" t="s">
        <v>79</v>
      </c>
      <c r="D91" s="95" t="s">
        <v>80</v>
      </c>
      <c r="E91" s="96">
        <f>DSUM($B$81:$Z$83,E$81,$C$90:$D91)</f>
        <v>0</v>
      </c>
      <c r="F91" s="96">
        <f>DSUM($B$81:$Z$83,F$81,$C$90:$D91)</f>
        <v>0</v>
      </c>
      <c r="G91" s="96">
        <f>DSUM($B$81:$Z$83,G$81,$C$90:$D91)</f>
        <v>0</v>
      </c>
      <c r="H91" s="96">
        <f>DSUM($B$81:$Z$83,H$81,$C$90:$D91)</f>
        <v>0</v>
      </c>
      <c r="I91" s="96">
        <f>DSUM($B$81:$Z$83,I$81,$C$90:$D91)</f>
        <v>0</v>
      </c>
      <c r="J91" s="96">
        <f>DSUM($B$81:$Z$83,J$81,$C$90:$D91)</f>
        <v>0</v>
      </c>
      <c r="K91" s="96">
        <f>DSUM($B$81:$Z$83,K$81,$C$90:$D91)</f>
        <v>0</v>
      </c>
      <c r="L91" s="96">
        <f>DSUM($B$81:$Z$83,L$81,$C$90:$D91)</f>
        <v>0</v>
      </c>
      <c r="M91" s="96">
        <f>DSUM($B$81:$Z$83,M$81,$C$90:$D91)</f>
        <v>0</v>
      </c>
      <c r="N91" s="96">
        <f>DSUM($B$81:$Z$83,N$81,$C$90:$D91)</f>
        <v>0</v>
      </c>
      <c r="O91" s="96">
        <f>DSUM($B$81:$Z$83,O$81,$C$90:$D91)</f>
        <v>0</v>
      </c>
      <c r="P91" s="96">
        <f>DSUM($B$81:$Z$83,P$81,$C$90:$D91)</f>
        <v>0</v>
      </c>
      <c r="Q91" s="96">
        <f>DSUM($B$81:$Z$83,Q$81,$C$90:$D91)</f>
        <v>0</v>
      </c>
      <c r="R91" s="96">
        <f>DSUM($B$81:$Z$83,R$81,$C$90:$D91)</f>
        <v>0</v>
      </c>
      <c r="S91" s="96">
        <f>DSUM($B$81:$Z$83,S$81,$C$90:$D91)</f>
        <v>0</v>
      </c>
      <c r="T91" s="96">
        <f>DSUM($B$81:$Z$83,T$81,$C$90:$D91)</f>
        <v>0</v>
      </c>
      <c r="U91" s="96">
        <f>DSUM($B$81:$Z$83,U$81,$C$90:$D91)</f>
        <v>0</v>
      </c>
      <c r="V91" s="96">
        <f>DSUM($B$81:$Z$83,V$81,$C$90:$D91)</f>
        <v>0</v>
      </c>
      <c r="W91" s="96">
        <f>DSUM($B$81:$Z$83,W$81,$C$90:$D91)</f>
        <v>0</v>
      </c>
      <c r="X91" s="96">
        <f>DSUM($B$81:$Z$83,X$81,$C$90:$D91)</f>
        <v>0</v>
      </c>
      <c r="Y91" s="79">
        <f>DSUM($B$81:$Z$83,Y$81,$C$90:$D91)</f>
        <v>0</v>
      </c>
      <c r="Z91" s="96"/>
      <c r="AB91" s="24"/>
      <c r="AC91" s="24"/>
      <c r="AD91" s="24"/>
      <c r="AE91" s="24"/>
      <c r="AF91" s="24"/>
      <c r="AG91" s="24"/>
      <c r="AH91" s="24"/>
      <c r="AI91" s="24"/>
      <c r="AJ91" s="24"/>
    </row>
    <row r="92" spans="1:36">
      <c r="A92" s="24"/>
      <c r="B92" s="24" t="s">
        <v>81</v>
      </c>
      <c r="C92" s="95" t="s">
        <v>82</v>
      </c>
      <c r="D92" s="95" t="s">
        <v>83</v>
      </c>
      <c r="E92" s="96">
        <f>DSUM($B$81:$Z$83,E$81,$C$90:$D92)</f>
        <v>0</v>
      </c>
      <c r="F92" s="96">
        <f>DSUM($B$81:$Z$83,F$81,$C$90:$D92)</f>
        <v>0</v>
      </c>
      <c r="G92" s="96">
        <f>DSUM($B$81:$Z$83,G$81,$C$90:$D92)</f>
        <v>0</v>
      </c>
      <c r="H92" s="96">
        <f>DSUM($B$81:$Z$83,H$81,$C$90:$D92)</f>
        <v>0</v>
      </c>
      <c r="I92" s="96">
        <f>DSUM($B$81:$Z$83,I$81,$C$90:$D92)</f>
        <v>0</v>
      </c>
      <c r="J92" s="96">
        <f>DSUM($B$81:$Z$83,J$81,$C$90:$D92)</f>
        <v>0</v>
      </c>
      <c r="K92" s="96">
        <f>DSUM($B$81:$Z$83,K$81,$C$90:$D92)</f>
        <v>0</v>
      </c>
      <c r="L92" s="96">
        <f>DSUM($B$81:$Z$83,L$81,$C$90:$D92)</f>
        <v>0</v>
      </c>
      <c r="M92" s="96">
        <f>DSUM($B$81:$Z$83,M$81,$C$90:$D92)</f>
        <v>0</v>
      </c>
      <c r="N92" s="96">
        <f>DSUM($B$81:$Z$83,N$81,$C$90:$D92)</f>
        <v>0</v>
      </c>
      <c r="O92" s="96">
        <f>DSUM($B$81:$Z$83,O$81,$C$90:$D92)</f>
        <v>0</v>
      </c>
      <c r="P92" s="96">
        <f>DSUM($B$81:$Z$83,P$81,$C$90:$D92)</f>
        <v>0</v>
      </c>
      <c r="Q92" s="96">
        <f>DSUM($B$81:$Z$83,Q$81,$C$90:$D92)</f>
        <v>0</v>
      </c>
      <c r="R92" s="96">
        <f>DSUM($B$81:$Z$83,R$81,$C$90:$D92)</f>
        <v>0</v>
      </c>
      <c r="S92" s="96">
        <f>DSUM($B$81:$Z$83,S$81,$C$90:$D92)</f>
        <v>0</v>
      </c>
      <c r="T92" s="96">
        <f>DSUM($B$81:$Z$83,T$81,$C$90:$D92)</f>
        <v>0</v>
      </c>
      <c r="U92" s="96">
        <f>DSUM($B$81:$Z$83,U$81,$C$90:$D92)</f>
        <v>0</v>
      </c>
      <c r="V92" s="96">
        <f>DSUM($B$81:$Z$83,V$81,$C$90:$D92)</f>
        <v>0</v>
      </c>
      <c r="W92" s="96">
        <f>DSUM($B$81:$Z$83,W$81,$C$90:$D92)</f>
        <v>0</v>
      </c>
      <c r="X92" s="96">
        <f>DSUM($B$81:$Z$83,X$81,$C$90:$D92)</f>
        <v>0</v>
      </c>
      <c r="Y92" s="79">
        <f>DSUM($B$81:$Z$83,Y$81,$C$90:$D92)</f>
        <v>0</v>
      </c>
      <c r="Z92" s="96"/>
      <c r="AB92" s="24"/>
      <c r="AC92" s="24"/>
      <c r="AD92" s="24"/>
      <c r="AE92" s="24"/>
      <c r="AF92" s="24"/>
      <c r="AG92" s="24"/>
      <c r="AH92" s="24"/>
      <c r="AI92" s="24"/>
      <c r="AJ92" s="24"/>
    </row>
    <row r="93" spans="1:36">
      <c r="A93" s="24"/>
      <c r="B93" s="24" t="s">
        <v>84</v>
      </c>
      <c r="C93" s="95" t="s">
        <v>85</v>
      </c>
      <c r="D93" s="95" t="s">
        <v>86</v>
      </c>
      <c r="E93" s="96">
        <f>DSUM($B$81:$Z$83,E$81,$C$90:$D93)</f>
        <v>0</v>
      </c>
      <c r="F93" s="96">
        <f>DSUM($B$81:$Z$83,F$81,$C$90:$D93)</f>
        <v>0</v>
      </c>
      <c r="G93" s="96">
        <f>DSUM($B$81:$Z$83,G$81,$C$90:$D93)</f>
        <v>0</v>
      </c>
      <c r="H93" s="96">
        <f>DSUM($B$81:$Z$83,H$81,$C$90:$D93)</f>
        <v>0</v>
      </c>
      <c r="I93" s="96">
        <f>DSUM($B$81:$Z$83,I$81,$C$90:$D93)</f>
        <v>0</v>
      </c>
      <c r="J93" s="96">
        <f>DSUM($B$81:$Z$83,J$81,$C$90:$D93)</f>
        <v>0</v>
      </c>
      <c r="K93" s="96">
        <f>DSUM($B$81:$Z$83,K$81,$C$90:$D93)</f>
        <v>0</v>
      </c>
      <c r="L93" s="96">
        <f>DSUM($B$81:$Z$83,L$81,$C$90:$D93)</f>
        <v>0</v>
      </c>
      <c r="M93" s="96">
        <f>DSUM($B$81:$Z$83,M$81,$C$90:$D93)</f>
        <v>0</v>
      </c>
      <c r="N93" s="96">
        <f>DSUM($B$81:$Z$83,N$81,$C$90:$D93)</f>
        <v>0</v>
      </c>
      <c r="O93" s="96">
        <f>DSUM($B$81:$Z$83,O$81,$C$90:$D93)</f>
        <v>0</v>
      </c>
      <c r="P93" s="96">
        <f>DSUM($B$81:$Z$83,P$81,$C$90:$D93)</f>
        <v>0</v>
      </c>
      <c r="Q93" s="96">
        <f>DSUM($B$81:$Z$83,Q$81,$C$90:$D93)</f>
        <v>0</v>
      </c>
      <c r="R93" s="96">
        <f>DSUM($B$81:$Z$83,R$81,$C$90:$D93)</f>
        <v>0</v>
      </c>
      <c r="S93" s="96">
        <f>DSUM($B$81:$Z$83,S$81,$C$90:$D93)</f>
        <v>0</v>
      </c>
      <c r="T93" s="96">
        <f>DSUM($B$81:$Z$83,T$81,$C$90:$D93)</f>
        <v>0</v>
      </c>
      <c r="U93" s="96">
        <f>DSUM($B$81:$Z$83,U$81,$C$90:$D93)</f>
        <v>0</v>
      </c>
      <c r="V93" s="96">
        <f>DSUM($B$81:$Z$83,V$81,$C$90:$D93)</f>
        <v>0</v>
      </c>
      <c r="W93" s="96">
        <f>DSUM($B$81:$Z$83,W$81,$C$90:$D93)</f>
        <v>0</v>
      </c>
      <c r="X93" s="96">
        <f>DSUM($B$81:$Z$83,X$81,$C$90:$D93)</f>
        <v>0</v>
      </c>
      <c r="Y93" s="79">
        <f>DSUM($B$81:$Z$83,Y$81,$C$90:$D93)</f>
        <v>0</v>
      </c>
      <c r="Z93" s="96"/>
      <c r="AB93" s="24"/>
      <c r="AC93" s="24"/>
      <c r="AD93" s="24"/>
      <c r="AE93" s="24"/>
      <c r="AF93" s="24"/>
      <c r="AG93" s="24"/>
      <c r="AH93" s="24"/>
      <c r="AI93" s="24"/>
      <c r="AJ93" s="24"/>
    </row>
    <row r="94" spans="1:36">
      <c r="A94" s="24"/>
      <c r="B94" s="24" t="s">
        <v>87</v>
      </c>
      <c r="C94" s="95" t="s">
        <v>88</v>
      </c>
      <c r="D94" s="95" t="s">
        <v>89</v>
      </c>
      <c r="E94" s="96">
        <f>DSUM($B$81:$Z$83,E$81,$C$90:$D94)</f>
        <v>0</v>
      </c>
      <c r="F94" s="96">
        <f>DSUM($B$81:$Z$83,F$81,$C$90:$D94)</f>
        <v>0</v>
      </c>
      <c r="G94" s="96">
        <f>DSUM($B$81:$Z$83,G$81,$C$90:$D94)</f>
        <v>0</v>
      </c>
      <c r="H94" s="96">
        <f>DSUM($B$81:$Z$83,H$81,$C$90:$D94)</f>
        <v>0</v>
      </c>
      <c r="I94" s="96">
        <f>DSUM($B$81:$Z$83,I$81,$C$90:$D94)</f>
        <v>0</v>
      </c>
      <c r="J94" s="96">
        <f>DSUM($B$81:$Z$83,J$81,$C$90:$D94)</f>
        <v>0</v>
      </c>
      <c r="K94" s="96">
        <f>DSUM($B$81:$Z$83,K$81,$C$90:$D94)</f>
        <v>0</v>
      </c>
      <c r="L94" s="96">
        <f>DSUM($B$81:$Z$83,L$81,$C$90:$D94)</f>
        <v>0</v>
      </c>
      <c r="M94" s="96">
        <f>DSUM($B$81:$Z$83,M$81,$C$90:$D94)</f>
        <v>0</v>
      </c>
      <c r="N94" s="96">
        <f>DSUM($B$81:$Z$83,N$81,$C$90:$D94)</f>
        <v>0</v>
      </c>
      <c r="O94" s="96">
        <f>DSUM($B$81:$Z$83,O$81,$C$90:$D94)</f>
        <v>0</v>
      </c>
      <c r="P94" s="96">
        <f>DSUM($B$81:$Z$83,P$81,$C$90:$D94)</f>
        <v>0</v>
      </c>
      <c r="Q94" s="96">
        <f>DSUM($B$81:$Z$83,Q$81,$C$90:$D94)</f>
        <v>0</v>
      </c>
      <c r="R94" s="96">
        <f>DSUM($B$81:$Z$83,R$81,$C$90:$D94)</f>
        <v>0</v>
      </c>
      <c r="S94" s="96">
        <f>DSUM($B$81:$Z$83,S$81,$C$90:$D94)</f>
        <v>0</v>
      </c>
      <c r="T94" s="96">
        <f>DSUM($B$81:$Z$83,T$81,$C$90:$D94)</f>
        <v>0</v>
      </c>
      <c r="U94" s="96">
        <f>DSUM($B$81:$Z$83,U$81,$C$90:$D94)</f>
        <v>0</v>
      </c>
      <c r="V94" s="96">
        <f>DSUM($B$81:$Z$83,V$81,$C$90:$D94)</f>
        <v>0</v>
      </c>
      <c r="W94" s="96">
        <f>DSUM($B$81:$Z$83,W$81,$C$90:$D94)</f>
        <v>0</v>
      </c>
      <c r="X94" s="96">
        <f>DSUM($B$81:$Z$83,X$81,$C$90:$D94)</f>
        <v>0</v>
      </c>
      <c r="Y94" s="79">
        <f>DSUM($B$81:$Z$83,Y$81,$C$90:$D94)</f>
        <v>0</v>
      </c>
      <c r="Z94" s="96"/>
      <c r="AB94" s="24"/>
      <c r="AC94" s="24"/>
      <c r="AD94" s="24"/>
      <c r="AE94" s="24"/>
      <c r="AF94" s="24"/>
      <c r="AG94" s="24"/>
      <c r="AH94" s="24"/>
      <c r="AI94" s="24"/>
      <c r="AJ94" s="24"/>
    </row>
    <row r="95" spans="1:36">
      <c r="A95" s="24"/>
      <c r="B95" s="24" t="s">
        <v>90</v>
      </c>
      <c r="C95" s="95" t="s">
        <v>91</v>
      </c>
      <c r="D95" s="95" t="s">
        <v>92</v>
      </c>
      <c r="E95" s="96">
        <f>DSUM($B$81:$Z$83,E$81,$C$90:$D95)</f>
        <v>0</v>
      </c>
      <c r="F95" s="96">
        <f>DSUM($B$81:$Z$83,F$81,$C$90:$D95)</f>
        <v>0</v>
      </c>
      <c r="G95" s="96">
        <f>DSUM($B$81:$Z$83,G$81,$C$90:$D95)</f>
        <v>0</v>
      </c>
      <c r="H95" s="96">
        <f>DSUM($B$81:$Z$83,H$81,$C$90:$D95)</f>
        <v>0</v>
      </c>
      <c r="I95" s="96">
        <f>DSUM($B$81:$Z$83,I$81,$C$90:$D95)</f>
        <v>0</v>
      </c>
      <c r="J95" s="96">
        <f>DSUM($B$81:$Z$83,J$81,$C$90:$D95)</f>
        <v>0</v>
      </c>
      <c r="K95" s="96">
        <f>DSUM($B$81:$Z$83,K$81,$C$90:$D95)</f>
        <v>0</v>
      </c>
      <c r="L95" s="96">
        <f>DSUM($B$81:$Z$83,L$81,$C$90:$D95)</f>
        <v>0</v>
      </c>
      <c r="M95" s="96">
        <f>DSUM($B$81:$Z$83,M$81,$C$90:$D95)</f>
        <v>0</v>
      </c>
      <c r="N95" s="96">
        <f>DSUM($B$81:$Z$83,N$81,$C$90:$D95)</f>
        <v>0</v>
      </c>
      <c r="O95" s="96">
        <f>DSUM($B$81:$Z$83,O$81,$C$90:$D95)</f>
        <v>0</v>
      </c>
      <c r="P95" s="96">
        <f>DSUM($B$81:$Z$83,P$81,$C$90:$D95)</f>
        <v>0</v>
      </c>
      <c r="Q95" s="96">
        <f>DSUM($B$81:$Z$83,Q$81,$C$90:$D95)</f>
        <v>0</v>
      </c>
      <c r="R95" s="96">
        <f>DSUM($B$81:$Z$83,R$81,$C$90:$D95)</f>
        <v>0</v>
      </c>
      <c r="S95" s="96">
        <f>DSUM($B$81:$Z$83,S$81,$C$90:$D95)</f>
        <v>0</v>
      </c>
      <c r="T95" s="96">
        <f>DSUM($B$81:$Z$83,T$81,$C$90:$D95)</f>
        <v>0</v>
      </c>
      <c r="U95" s="96">
        <f>DSUM($B$81:$Z$83,U$81,$C$90:$D95)</f>
        <v>0</v>
      </c>
      <c r="V95" s="96">
        <f>DSUM($B$81:$Z$83,V$81,$C$90:$D95)</f>
        <v>0</v>
      </c>
      <c r="W95" s="96">
        <f>DSUM($B$81:$Z$83,W$81,$C$90:$D95)</f>
        <v>0</v>
      </c>
      <c r="X95" s="96">
        <f>DSUM($B$81:$Z$83,X$81,$C$90:$D95)</f>
        <v>0</v>
      </c>
      <c r="Y95" s="79">
        <f>DSUM($B$81:$Z$83,Y$81,$C$90:$D95)</f>
        <v>0</v>
      </c>
      <c r="Z95" s="96"/>
      <c r="AB95" s="24"/>
      <c r="AC95" s="24"/>
      <c r="AD95" s="24"/>
      <c r="AE95" s="24"/>
      <c r="AF95" s="24"/>
      <c r="AG95" s="24"/>
      <c r="AH95" s="24"/>
      <c r="AI95" s="24"/>
      <c r="AJ95" s="24"/>
    </row>
    <row r="96" spans="1:36">
      <c r="A96" s="24"/>
      <c r="B96" s="24" t="s">
        <v>93</v>
      </c>
      <c r="C96" s="95" t="s">
        <v>94</v>
      </c>
      <c r="D96" s="95" t="s">
        <v>95</v>
      </c>
      <c r="E96" s="96">
        <f>DSUM($B$81:$Z$83,E$81,$C$90:$D96)</f>
        <v>0</v>
      </c>
      <c r="F96" s="96">
        <f>DSUM($B$81:$Z$83,F$81,$C$90:$D96)</f>
        <v>0</v>
      </c>
      <c r="G96" s="96">
        <f>DSUM($B$81:$Z$83,G$81,$C$90:$D96)</f>
        <v>0</v>
      </c>
      <c r="H96" s="96">
        <f>DSUM($B$81:$Z$83,H$81,$C$90:$D96)</f>
        <v>0</v>
      </c>
      <c r="I96" s="96">
        <f>DSUM($B$81:$Z$83,I$81,$C$90:$D96)</f>
        <v>0</v>
      </c>
      <c r="J96" s="96">
        <f>DSUM($B$81:$Z$83,J$81,$C$90:$D96)</f>
        <v>0</v>
      </c>
      <c r="K96" s="96">
        <f>DSUM($B$81:$Z$83,K$81,$C$90:$D96)</f>
        <v>0</v>
      </c>
      <c r="L96" s="96">
        <f>DSUM($B$81:$Z$83,L$81,$C$90:$D96)</f>
        <v>0</v>
      </c>
      <c r="M96" s="96">
        <f>DSUM($B$81:$Z$83,M$81,$C$90:$D96)</f>
        <v>0</v>
      </c>
      <c r="N96" s="96">
        <f>DSUM($B$81:$Z$83,N$81,$C$90:$D96)</f>
        <v>0</v>
      </c>
      <c r="O96" s="96">
        <f>DSUM($B$81:$Z$83,O$81,$C$90:$D96)</f>
        <v>0</v>
      </c>
      <c r="P96" s="96">
        <f>DSUM($B$81:$Z$83,P$81,$C$90:$D96)</f>
        <v>0</v>
      </c>
      <c r="Q96" s="96">
        <f>DSUM($B$81:$Z$83,Q$81,$C$90:$D96)</f>
        <v>0</v>
      </c>
      <c r="R96" s="96">
        <f>DSUM($B$81:$Z$83,R$81,$C$90:$D96)</f>
        <v>0</v>
      </c>
      <c r="S96" s="96">
        <f>DSUM($B$81:$Z$83,S$81,$C$90:$D96)</f>
        <v>0</v>
      </c>
      <c r="T96" s="96">
        <f>DSUM($B$81:$Z$83,T$81,$C$90:$D96)</f>
        <v>0</v>
      </c>
      <c r="U96" s="96">
        <f>DSUM($B$81:$Z$83,U$81,$C$90:$D96)</f>
        <v>0</v>
      </c>
      <c r="V96" s="96">
        <f>DSUM($B$81:$Z$83,V$81,$C$90:$D96)</f>
        <v>0</v>
      </c>
      <c r="W96" s="96">
        <f>DSUM($B$81:$Z$83,W$81,$C$90:$D96)</f>
        <v>0</v>
      </c>
      <c r="X96" s="96">
        <f>DSUM($B$81:$Z$83,X$81,$C$90:$D96)</f>
        <v>0</v>
      </c>
      <c r="Y96" s="79">
        <f>DSUM($B$81:$Z$83,Y$81,$C$90:$D96)</f>
        <v>0</v>
      </c>
      <c r="Z96" s="96"/>
      <c r="AB96" s="24"/>
      <c r="AC96" s="24"/>
      <c r="AD96" s="24"/>
      <c r="AE96" s="24"/>
      <c r="AF96" s="24"/>
      <c r="AG96" s="24"/>
      <c r="AH96" s="24"/>
      <c r="AI96" s="24"/>
      <c r="AJ96" s="24"/>
    </row>
    <row r="97" spans="1:36">
      <c r="A97" s="24"/>
      <c r="B97" s="24" t="s">
        <v>96</v>
      </c>
      <c r="C97" s="95" t="s">
        <v>97</v>
      </c>
      <c r="D97" s="95" t="s">
        <v>98</v>
      </c>
      <c r="E97" s="96">
        <f>DSUM($B$81:$Z$83,E$81,$C$90:$D97)</f>
        <v>0</v>
      </c>
      <c r="F97" s="96">
        <f>DSUM($B$81:$Z$83,F$81,$C$90:$D97)</f>
        <v>0</v>
      </c>
      <c r="G97" s="96">
        <f>DSUM($B$81:$Z$83,G$81,$C$90:$D97)</f>
        <v>0</v>
      </c>
      <c r="H97" s="96">
        <f>DSUM($B$81:$Z$83,H$81,$C$90:$D97)</f>
        <v>0</v>
      </c>
      <c r="I97" s="96">
        <f>DSUM($B$81:$Z$83,I$81,$C$90:$D97)</f>
        <v>0</v>
      </c>
      <c r="J97" s="96">
        <f>DSUM($B$81:$Z$83,J$81,$C$90:$D97)</f>
        <v>0</v>
      </c>
      <c r="K97" s="96">
        <f>DSUM($B$81:$Z$83,K$81,$C$90:$D97)</f>
        <v>0</v>
      </c>
      <c r="L97" s="96">
        <f>DSUM($B$81:$Z$83,L$81,$C$90:$D97)</f>
        <v>0</v>
      </c>
      <c r="M97" s="96">
        <f>DSUM($B$81:$Z$83,M$81,$C$90:$D97)</f>
        <v>0</v>
      </c>
      <c r="N97" s="96">
        <f>DSUM($B$81:$Z$83,N$81,$C$90:$D97)</f>
        <v>0</v>
      </c>
      <c r="O97" s="96">
        <f>DSUM($B$81:$Z$83,O$81,$C$90:$D97)</f>
        <v>0</v>
      </c>
      <c r="P97" s="96">
        <f>DSUM($B$81:$Z$83,P$81,$C$90:$D97)</f>
        <v>0</v>
      </c>
      <c r="Q97" s="96">
        <f>DSUM($B$81:$Z$83,Q$81,$C$90:$D97)</f>
        <v>0</v>
      </c>
      <c r="R97" s="96">
        <f>DSUM($B$81:$Z$83,R$81,$C$90:$D97)</f>
        <v>0</v>
      </c>
      <c r="S97" s="96">
        <f>DSUM($B$81:$Z$83,S$81,$C$90:$D97)</f>
        <v>0</v>
      </c>
      <c r="T97" s="96">
        <f>DSUM($B$81:$Z$83,T$81,$C$90:$D97)</f>
        <v>0</v>
      </c>
      <c r="U97" s="96">
        <f>DSUM($B$81:$Z$83,U$81,$C$90:$D97)</f>
        <v>0</v>
      </c>
      <c r="V97" s="96">
        <f>DSUM($B$81:$Z$83,V$81,$C$90:$D97)</f>
        <v>0</v>
      </c>
      <c r="W97" s="96">
        <f>DSUM($B$81:$Z$83,W$81,$C$90:$D97)</f>
        <v>0</v>
      </c>
      <c r="X97" s="96">
        <f>DSUM($B$81:$Z$83,X$81,$C$90:$D97)</f>
        <v>0</v>
      </c>
      <c r="Y97" s="79">
        <f>DSUM($B$81:$Z$83,Y$81,$C$90:$D97)</f>
        <v>0</v>
      </c>
      <c r="Z97" s="96"/>
      <c r="AB97" s="24"/>
      <c r="AC97" s="24"/>
      <c r="AD97" s="24"/>
      <c r="AE97" s="24"/>
      <c r="AF97" s="24"/>
      <c r="AG97" s="24"/>
      <c r="AH97" s="24"/>
      <c r="AI97" s="24"/>
      <c r="AJ97" s="24"/>
    </row>
    <row r="98" spans="1:36">
      <c r="A98" s="24"/>
      <c r="B98" s="24" t="s">
        <v>99</v>
      </c>
      <c r="C98" s="95" t="s">
        <v>100</v>
      </c>
      <c r="D98" s="95" t="s">
        <v>101</v>
      </c>
      <c r="E98" s="96">
        <f>DSUM($B$81:$Z$83,E$81,$C$90:$D98)</f>
        <v>7.4787127496493772E-2</v>
      </c>
      <c r="F98" s="96">
        <f>DSUM($B$81:$Z$83,F$81,$C$90:$D98)</f>
        <v>0.14893072442377853</v>
      </c>
      <c r="G98" s="96">
        <f>DSUM($B$81:$Z$83,G$81,$C$90:$D98)</f>
        <v>0.22243573397061092</v>
      </c>
      <c r="H98" s="96">
        <f>DSUM($B$81:$Z$83,H$81,$C$90:$D98)</f>
        <v>0.29530705869507251</v>
      </c>
      <c r="I98" s="96">
        <f>DSUM($B$81:$Z$83,I$81,$C$90:$D98)</f>
        <v>0.36754956089035057</v>
      </c>
      <c r="J98" s="96">
        <f>DSUM($B$81:$Z$83,J$81,$C$90:$D98)</f>
        <v>0.43184859523122904</v>
      </c>
      <c r="K98" s="96">
        <f>DSUM($B$81:$Z$83,K$81,$C$90:$D98)</f>
        <v>0.48247254883602364</v>
      </c>
      <c r="L98" s="96">
        <f>DSUM($B$81:$Z$83,L$81,$C$90:$D98)</f>
        <v>0.52220666687930439</v>
      </c>
      <c r="M98" s="96">
        <f>DSUM($B$81:$Z$83,M$81,$C$90:$D98)</f>
        <v>0.55326947931787118</v>
      </c>
      <c r="N98" s="96">
        <f>DSUM($B$81:$Z$83,N$81,$C$90:$D98)</f>
        <v>0.57742811352994494</v>
      </c>
      <c r="O98" s="96">
        <f>DSUM($B$81:$Z$83,O$81,$C$90:$D98)</f>
        <v>0.59609014236509428</v>
      </c>
      <c r="P98" s="96">
        <f>DSUM($B$81:$Z$83,P$81,$C$90:$D98)</f>
        <v>0.61037674260901609</v>
      </c>
      <c r="Q98" s="96">
        <f>DSUM($B$81:$Z$83,Q$81,$C$90:$D98)</f>
        <v>0.62118096710600856</v>
      </c>
      <c r="R98" s="96">
        <f>DSUM($B$81:$Z$83,R$81,$C$90:$D98)</f>
        <v>0.62921415979537199</v>
      </c>
      <c r="S98" s="96">
        <f>DSUM($B$81:$Z$83,S$81,$C$90:$D98)</f>
        <v>0.63504292645227101</v>
      </c>
      <c r="T98" s="96">
        <f>DSUM($B$81:$Z$83,T$81,$C$90:$D98)</f>
        <v>0.63911858291838086</v>
      </c>
      <c r="U98" s="96">
        <f>DSUM($B$81:$Z$83,U$81,$C$90:$D98)</f>
        <v>0.63644804216053152</v>
      </c>
      <c r="V98" s="96">
        <f>DSUM($B$81:$Z$83,V$81,$C$90:$D98)</f>
        <v>0.63376134210464141</v>
      </c>
      <c r="W98" s="96">
        <f>DSUM($B$81:$Z$83,W$81,$C$90:$D98)</f>
        <v>0.63107737380300732</v>
      </c>
      <c r="X98" s="96">
        <f>DSUM($B$81:$Z$83,X$81,$C$90:$D98)</f>
        <v>0.62840316086333226</v>
      </c>
      <c r="Y98" s="79">
        <f>DSUM($B$81:$Z$83,Y$81,$C$90:$D98)</f>
        <v>10.506063002451034</v>
      </c>
      <c r="Z98" s="96"/>
      <c r="AB98" s="24"/>
      <c r="AC98" s="24"/>
      <c r="AD98" s="24"/>
      <c r="AE98" s="24"/>
      <c r="AF98" s="24"/>
      <c r="AG98" s="24"/>
      <c r="AH98" s="24"/>
      <c r="AI98" s="24"/>
      <c r="AJ98" s="24"/>
    </row>
    <row r="99" spans="1:36">
      <c r="A99" s="24"/>
      <c r="B99" s="24" t="s">
        <v>102</v>
      </c>
      <c r="C99" s="95" t="s">
        <v>103</v>
      </c>
      <c r="D99" s="95" t="s">
        <v>104</v>
      </c>
      <c r="E99" s="96">
        <f>DSUM($B$81:$Z$83,E$81,$C$90:$D99)</f>
        <v>7.4787127496493772E-2</v>
      </c>
      <c r="F99" s="96">
        <f>DSUM($B$81:$Z$83,F$81,$C$90:$D99)</f>
        <v>0.14893072442377853</v>
      </c>
      <c r="G99" s="96">
        <f>DSUM($B$81:$Z$83,G$81,$C$90:$D99)</f>
        <v>0.22243573397061092</v>
      </c>
      <c r="H99" s="96">
        <f>DSUM($B$81:$Z$83,H$81,$C$90:$D99)</f>
        <v>0.29530705869507251</v>
      </c>
      <c r="I99" s="96">
        <f>DSUM($B$81:$Z$83,I$81,$C$90:$D99)</f>
        <v>0.36754956089035057</v>
      </c>
      <c r="J99" s="96">
        <f>DSUM($B$81:$Z$83,J$81,$C$90:$D99)</f>
        <v>0.43184859523122904</v>
      </c>
      <c r="K99" s="96">
        <f>DSUM($B$81:$Z$83,K$81,$C$90:$D99)</f>
        <v>0.48247254883602364</v>
      </c>
      <c r="L99" s="96">
        <f>DSUM($B$81:$Z$83,L$81,$C$90:$D99)</f>
        <v>0.52220666687930439</v>
      </c>
      <c r="M99" s="96">
        <f>DSUM($B$81:$Z$83,M$81,$C$90:$D99)</f>
        <v>0.55326947931787118</v>
      </c>
      <c r="N99" s="96">
        <f>DSUM($B$81:$Z$83,N$81,$C$90:$D99)</f>
        <v>0.57742811352994494</v>
      </c>
      <c r="O99" s="96">
        <f>DSUM($B$81:$Z$83,O$81,$C$90:$D99)</f>
        <v>0.59609014236509428</v>
      </c>
      <c r="P99" s="96">
        <f>DSUM($B$81:$Z$83,P$81,$C$90:$D99)</f>
        <v>0.61037674260901609</v>
      </c>
      <c r="Q99" s="96">
        <f>DSUM($B$81:$Z$83,Q$81,$C$90:$D99)</f>
        <v>0.62118096710600856</v>
      </c>
      <c r="R99" s="96">
        <f>DSUM($B$81:$Z$83,R$81,$C$90:$D99)</f>
        <v>0.62921415979537199</v>
      </c>
      <c r="S99" s="96">
        <f>DSUM($B$81:$Z$83,S$81,$C$90:$D99)</f>
        <v>0.63504292645227101</v>
      </c>
      <c r="T99" s="96">
        <f>DSUM($B$81:$Z$83,T$81,$C$90:$D99)</f>
        <v>0.63911858291838086</v>
      </c>
      <c r="U99" s="96">
        <f>DSUM($B$81:$Z$83,U$81,$C$90:$D99)</f>
        <v>0.63644804216053152</v>
      </c>
      <c r="V99" s="96">
        <f>DSUM($B$81:$Z$83,V$81,$C$90:$D99)</f>
        <v>0.63376134210464141</v>
      </c>
      <c r="W99" s="96">
        <f>DSUM($B$81:$Z$83,W$81,$C$90:$D99)</f>
        <v>0.63107737380300732</v>
      </c>
      <c r="X99" s="96">
        <f>DSUM($B$81:$Z$83,X$81,$C$90:$D99)</f>
        <v>0.62840316086333226</v>
      </c>
      <c r="Y99" s="79">
        <f>DSUM($B$81:$Z$83,Y$81,$C$90:$D99)</f>
        <v>10.506063002451034</v>
      </c>
      <c r="Z99" s="96"/>
      <c r="AB99" s="24"/>
      <c r="AC99" s="24"/>
      <c r="AD99" s="24"/>
      <c r="AE99" s="24"/>
      <c r="AF99" s="24"/>
      <c r="AG99" s="24"/>
      <c r="AH99" s="24"/>
      <c r="AI99" s="24"/>
      <c r="AJ99" s="24"/>
    </row>
    <row r="100" spans="1:36">
      <c r="A100" s="24"/>
      <c r="B100" s="24" t="s">
        <v>105</v>
      </c>
      <c r="C100" s="95" t="s">
        <v>106</v>
      </c>
      <c r="D100" s="95" t="s">
        <v>107</v>
      </c>
      <c r="E100" s="96">
        <f>DSUM($B$81:$Z$83,E$81,$C$90:$D100)</f>
        <v>7.4787127496493772E-2</v>
      </c>
      <c r="F100" s="96">
        <f>DSUM($B$81:$Z$83,F$81,$C$90:$D100)</f>
        <v>0.14893072442377853</v>
      </c>
      <c r="G100" s="96">
        <f>DSUM($B$81:$Z$83,G$81,$C$90:$D100)</f>
        <v>0.22243573397061092</v>
      </c>
      <c r="H100" s="96">
        <f>DSUM($B$81:$Z$83,H$81,$C$90:$D100)</f>
        <v>0.29530705869507251</v>
      </c>
      <c r="I100" s="96">
        <f>DSUM($B$81:$Z$83,I$81,$C$90:$D100)</f>
        <v>0.36754956089035057</v>
      </c>
      <c r="J100" s="96">
        <f>DSUM($B$81:$Z$83,J$81,$C$90:$D100)</f>
        <v>0.43184859523122904</v>
      </c>
      <c r="K100" s="96">
        <f>DSUM($B$81:$Z$83,K$81,$C$90:$D100)</f>
        <v>0.48247254883602364</v>
      </c>
      <c r="L100" s="96">
        <f>DSUM($B$81:$Z$83,L$81,$C$90:$D100)</f>
        <v>0.52220666687930439</v>
      </c>
      <c r="M100" s="96">
        <f>DSUM($B$81:$Z$83,M$81,$C$90:$D100)</f>
        <v>0.55326947931787118</v>
      </c>
      <c r="N100" s="96">
        <f>DSUM($B$81:$Z$83,N$81,$C$90:$D100)</f>
        <v>0.57742811352994494</v>
      </c>
      <c r="O100" s="96">
        <f>DSUM($B$81:$Z$83,O$81,$C$90:$D100)</f>
        <v>0.59609014236509428</v>
      </c>
      <c r="P100" s="96">
        <f>DSUM($B$81:$Z$83,P$81,$C$90:$D100)</f>
        <v>0.61037674260901609</v>
      </c>
      <c r="Q100" s="96">
        <f>DSUM($B$81:$Z$83,Q$81,$C$90:$D100)</f>
        <v>0.62118096710600856</v>
      </c>
      <c r="R100" s="96">
        <f>DSUM($B$81:$Z$83,R$81,$C$90:$D100)</f>
        <v>0.62921415979537199</v>
      </c>
      <c r="S100" s="96">
        <f>DSUM($B$81:$Z$83,S$81,$C$90:$D100)</f>
        <v>0.63504292645227101</v>
      </c>
      <c r="T100" s="96">
        <f>DSUM($B$81:$Z$83,T$81,$C$90:$D100)</f>
        <v>0.63911858291838086</v>
      </c>
      <c r="U100" s="96">
        <f>DSUM($B$81:$Z$83,U$81,$C$90:$D100)</f>
        <v>0.63644804216053152</v>
      </c>
      <c r="V100" s="96">
        <f>DSUM($B$81:$Z$83,V$81,$C$90:$D100)</f>
        <v>0.63376134210464141</v>
      </c>
      <c r="W100" s="96">
        <f>DSUM($B$81:$Z$83,W$81,$C$90:$D100)</f>
        <v>0.63107737380300732</v>
      </c>
      <c r="X100" s="96">
        <f>DSUM($B$81:$Z$83,X$81,$C$90:$D100)</f>
        <v>0.62840316086333226</v>
      </c>
      <c r="Y100" s="79">
        <f>DSUM($B$81:$Z$83,Y$81,$C$90:$D100)</f>
        <v>10.506063002451034</v>
      </c>
      <c r="Z100" s="96"/>
      <c r="AB100" s="24"/>
      <c r="AC100" s="24"/>
      <c r="AD100" s="24"/>
      <c r="AE100" s="24"/>
      <c r="AF100" s="24"/>
      <c r="AG100" s="24"/>
      <c r="AH100" s="24"/>
      <c r="AI100" s="24"/>
      <c r="AJ100" s="24"/>
    </row>
    <row r="101" spans="1:36">
      <c r="A101" s="24"/>
      <c r="B101" s="24" t="s">
        <v>108</v>
      </c>
      <c r="C101" s="95" t="s">
        <v>109</v>
      </c>
      <c r="D101" s="95" t="s">
        <v>110</v>
      </c>
      <c r="E101" s="96">
        <f>DSUM($B$81:$Z$83,E$81,$C$90:$D101)</f>
        <v>7.4787127496493772E-2</v>
      </c>
      <c r="F101" s="96">
        <f>DSUM($B$81:$Z$83,F$81,$C$90:$D101)</f>
        <v>0.14893072442377853</v>
      </c>
      <c r="G101" s="96">
        <f>DSUM($B$81:$Z$83,G$81,$C$90:$D101)</f>
        <v>0.22243573397061092</v>
      </c>
      <c r="H101" s="96">
        <f>DSUM($B$81:$Z$83,H$81,$C$90:$D101)</f>
        <v>0.29530705869507251</v>
      </c>
      <c r="I101" s="96">
        <f>DSUM($B$81:$Z$83,I$81,$C$90:$D101)</f>
        <v>0.36754956089035057</v>
      </c>
      <c r="J101" s="96">
        <f>DSUM($B$81:$Z$83,J$81,$C$90:$D101)</f>
        <v>0.43184859523122904</v>
      </c>
      <c r="K101" s="96">
        <f>DSUM($B$81:$Z$83,K$81,$C$90:$D101)</f>
        <v>0.48247254883602364</v>
      </c>
      <c r="L101" s="96">
        <f>DSUM($B$81:$Z$83,L$81,$C$90:$D101)</f>
        <v>0.52220666687930439</v>
      </c>
      <c r="M101" s="96">
        <f>DSUM($B$81:$Z$83,M$81,$C$90:$D101)</f>
        <v>0.55326947931787118</v>
      </c>
      <c r="N101" s="96">
        <f>DSUM($B$81:$Z$83,N$81,$C$90:$D101)</f>
        <v>0.57742811352994494</v>
      </c>
      <c r="O101" s="96">
        <f>DSUM($B$81:$Z$83,O$81,$C$90:$D101)</f>
        <v>0.59609014236509428</v>
      </c>
      <c r="P101" s="96">
        <f>DSUM($B$81:$Z$83,P$81,$C$90:$D101)</f>
        <v>0.61037674260901609</v>
      </c>
      <c r="Q101" s="96">
        <f>DSUM($B$81:$Z$83,Q$81,$C$90:$D101)</f>
        <v>0.62118096710600856</v>
      </c>
      <c r="R101" s="96">
        <f>DSUM($B$81:$Z$83,R$81,$C$90:$D101)</f>
        <v>0.62921415979537199</v>
      </c>
      <c r="S101" s="96">
        <f>DSUM($B$81:$Z$83,S$81,$C$90:$D101)</f>
        <v>0.63504292645227101</v>
      </c>
      <c r="T101" s="96">
        <f>DSUM($B$81:$Z$83,T$81,$C$90:$D101)</f>
        <v>0.63911858291838086</v>
      </c>
      <c r="U101" s="96">
        <f>DSUM($B$81:$Z$83,U$81,$C$90:$D101)</f>
        <v>0.63644804216053152</v>
      </c>
      <c r="V101" s="96">
        <f>DSUM($B$81:$Z$83,V$81,$C$90:$D101)</f>
        <v>0.63376134210464141</v>
      </c>
      <c r="W101" s="96">
        <f>DSUM($B$81:$Z$83,W$81,$C$90:$D101)</f>
        <v>0.63107737380300732</v>
      </c>
      <c r="X101" s="96">
        <f>DSUM($B$81:$Z$83,X$81,$C$90:$D101)</f>
        <v>0.62840316086333226</v>
      </c>
      <c r="Y101" s="79">
        <f>DSUM($B$81:$Z$83,Y$81,$C$90:$D101)</f>
        <v>10.506063002451034</v>
      </c>
      <c r="Z101" s="96"/>
      <c r="AB101" s="24"/>
      <c r="AC101" s="24"/>
      <c r="AD101" s="24"/>
      <c r="AE101" s="24"/>
      <c r="AF101" s="24"/>
      <c r="AG101" s="24"/>
      <c r="AH101" s="24"/>
      <c r="AI101" s="24"/>
      <c r="AJ101" s="24"/>
    </row>
    <row r="102" spans="1:36">
      <c r="A102" s="24"/>
      <c r="B102" s="24" t="s">
        <v>111</v>
      </c>
      <c r="C102" s="95" t="s">
        <v>112</v>
      </c>
      <c r="D102" s="95" t="s">
        <v>113</v>
      </c>
      <c r="E102" s="96">
        <f>DSUM($B$81:$Z$83,E$81,$C$90:$D102)</f>
        <v>7.4787127496493772E-2</v>
      </c>
      <c r="F102" s="96">
        <f>DSUM($B$81:$Z$83,F$81,$C$90:$D102)</f>
        <v>0.14893072442377853</v>
      </c>
      <c r="G102" s="96">
        <f>DSUM($B$81:$Z$83,G$81,$C$90:$D102)</f>
        <v>0.22243573397061092</v>
      </c>
      <c r="H102" s="96">
        <f>DSUM($B$81:$Z$83,H$81,$C$90:$D102)</f>
        <v>0.29530705869507251</v>
      </c>
      <c r="I102" s="96">
        <f>DSUM($B$81:$Z$83,I$81,$C$90:$D102)</f>
        <v>0.36754956089035057</v>
      </c>
      <c r="J102" s="96">
        <f>DSUM($B$81:$Z$83,J$81,$C$90:$D102)</f>
        <v>0.43184859523122904</v>
      </c>
      <c r="K102" s="96">
        <f>DSUM($B$81:$Z$83,K$81,$C$90:$D102)</f>
        <v>0.48247254883602364</v>
      </c>
      <c r="L102" s="96">
        <f>DSUM($B$81:$Z$83,L$81,$C$90:$D102)</f>
        <v>0.52220666687930439</v>
      </c>
      <c r="M102" s="96">
        <f>DSUM($B$81:$Z$83,M$81,$C$90:$D102)</f>
        <v>0.55326947931787118</v>
      </c>
      <c r="N102" s="96">
        <f>DSUM($B$81:$Z$83,N$81,$C$90:$D102)</f>
        <v>0.57742811352994494</v>
      </c>
      <c r="O102" s="96">
        <f>DSUM($B$81:$Z$83,O$81,$C$90:$D102)</f>
        <v>0.59609014236509428</v>
      </c>
      <c r="P102" s="96">
        <f>DSUM($B$81:$Z$83,P$81,$C$90:$D102)</f>
        <v>0.61037674260901609</v>
      </c>
      <c r="Q102" s="96">
        <f>DSUM($B$81:$Z$83,Q$81,$C$90:$D102)</f>
        <v>0.62118096710600856</v>
      </c>
      <c r="R102" s="96">
        <f>DSUM($B$81:$Z$83,R$81,$C$90:$D102)</f>
        <v>0.62921415979537199</v>
      </c>
      <c r="S102" s="96">
        <f>DSUM($B$81:$Z$83,S$81,$C$90:$D102)</f>
        <v>0.63504292645227101</v>
      </c>
      <c r="T102" s="96">
        <f>DSUM($B$81:$Z$83,T$81,$C$90:$D102)</f>
        <v>0.63911858291838086</v>
      </c>
      <c r="U102" s="96">
        <f>DSUM($B$81:$Z$83,U$81,$C$90:$D102)</f>
        <v>0.63644804216053152</v>
      </c>
      <c r="V102" s="96">
        <f>DSUM($B$81:$Z$83,V$81,$C$90:$D102)</f>
        <v>0.63376134210464141</v>
      </c>
      <c r="W102" s="96">
        <f>DSUM($B$81:$Z$83,W$81,$C$90:$D102)</f>
        <v>0.63107737380300732</v>
      </c>
      <c r="X102" s="96">
        <f>DSUM($B$81:$Z$83,X$81,$C$90:$D102)</f>
        <v>0.62840316086333226</v>
      </c>
      <c r="Y102" s="79">
        <f>DSUM($B$81:$Z$83,Y$81,$C$90:$D102)</f>
        <v>10.506063002451034</v>
      </c>
      <c r="Z102" s="96"/>
      <c r="AB102" s="24"/>
      <c r="AC102" s="24"/>
      <c r="AD102" s="24"/>
      <c r="AE102" s="24"/>
      <c r="AF102" s="24"/>
      <c r="AG102" s="24"/>
      <c r="AH102" s="24"/>
      <c r="AI102" s="24"/>
      <c r="AJ102" s="24"/>
    </row>
    <row r="103" spans="1:36">
      <c r="A103" s="24"/>
      <c r="B103" s="24" t="s">
        <v>114</v>
      </c>
      <c r="C103" s="95" t="s">
        <v>115</v>
      </c>
      <c r="D103" s="95" t="s">
        <v>116</v>
      </c>
      <c r="E103" s="96">
        <f>DSUM($B$81:$Z$83,E$81,$C$90:$D103)</f>
        <v>7.4787127496493772E-2</v>
      </c>
      <c r="F103" s="96">
        <f>DSUM($B$81:$Z$83,F$81,$C$90:$D103)</f>
        <v>0.14893072442377853</v>
      </c>
      <c r="G103" s="96">
        <f>DSUM($B$81:$Z$83,G$81,$C$90:$D103)</f>
        <v>0.22243573397061092</v>
      </c>
      <c r="H103" s="96">
        <f>DSUM($B$81:$Z$83,H$81,$C$90:$D103)</f>
        <v>0.29530705869507251</v>
      </c>
      <c r="I103" s="96">
        <f>DSUM($B$81:$Z$83,I$81,$C$90:$D103)</f>
        <v>0.36754956089035057</v>
      </c>
      <c r="J103" s="96">
        <f>DSUM($B$81:$Z$83,J$81,$C$90:$D103)</f>
        <v>0.43184859523122904</v>
      </c>
      <c r="K103" s="96">
        <f>DSUM($B$81:$Z$83,K$81,$C$90:$D103)</f>
        <v>0.48247254883602364</v>
      </c>
      <c r="L103" s="96">
        <f>DSUM($B$81:$Z$83,L$81,$C$90:$D103)</f>
        <v>0.52220666687930439</v>
      </c>
      <c r="M103" s="96">
        <f>DSUM($B$81:$Z$83,M$81,$C$90:$D103)</f>
        <v>0.55326947931787118</v>
      </c>
      <c r="N103" s="96">
        <f>DSUM($B$81:$Z$83,N$81,$C$90:$D103)</f>
        <v>0.57742811352994494</v>
      </c>
      <c r="O103" s="96">
        <f>DSUM($B$81:$Z$83,O$81,$C$90:$D103)</f>
        <v>0.59609014236509428</v>
      </c>
      <c r="P103" s="96">
        <f>DSUM($B$81:$Z$83,P$81,$C$90:$D103)</f>
        <v>0.61037674260901609</v>
      </c>
      <c r="Q103" s="96">
        <f>DSUM($B$81:$Z$83,Q$81,$C$90:$D103)</f>
        <v>0.62118096710600856</v>
      </c>
      <c r="R103" s="96">
        <f>DSUM($B$81:$Z$83,R$81,$C$90:$D103)</f>
        <v>0.62921415979537199</v>
      </c>
      <c r="S103" s="96">
        <f>DSUM($B$81:$Z$83,S$81,$C$90:$D103)</f>
        <v>0.63504292645227101</v>
      </c>
      <c r="T103" s="96">
        <f>DSUM($B$81:$Z$83,T$81,$C$90:$D103)</f>
        <v>0.63911858291838086</v>
      </c>
      <c r="U103" s="96">
        <f>DSUM($B$81:$Z$83,U$81,$C$90:$D103)</f>
        <v>0.63644804216053152</v>
      </c>
      <c r="V103" s="96">
        <f>DSUM($B$81:$Z$83,V$81,$C$90:$D103)</f>
        <v>0.63376134210464141</v>
      </c>
      <c r="W103" s="96">
        <f>DSUM($B$81:$Z$83,W$81,$C$90:$D103)</f>
        <v>0.63107737380300732</v>
      </c>
      <c r="X103" s="96">
        <f>DSUM($B$81:$Z$83,X$81,$C$90:$D103)</f>
        <v>0.62840316086333226</v>
      </c>
      <c r="Y103" s="79">
        <f>DSUM($B$81:$Z$83,Y$81,$C$90:$D103)</f>
        <v>10.506063002451034</v>
      </c>
      <c r="Z103" s="96"/>
      <c r="AB103" s="24"/>
      <c r="AC103" s="24"/>
      <c r="AD103" s="24"/>
      <c r="AE103" s="24"/>
      <c r="AF103" s="24"/>
      <c r="AG103" s="24"/>
      <c r="AH103" s="24"/>
      <c r="AI103" s="24"/>
      <c r="AJ103" s="24"/>
    </row>
    <row r="104" spans="1:36">
      <c r="A104" s="24"/>
      <c r="B104" s="24" t="s">
        <v>117</v>
      </c>
      <c r="C104" s="95" t="s">
        <v>118</v>
      </c>
      <c r="D104" s="95" t="s">
        <v>119</v>
      </c>
      <c r="E104" s="96">
        <f>DSUM($B$81:$Z$83,E$81,$C$90:$D104)</f>
        <v>7.4787127496493772E-2</v>
      </c>
      <c r="F104" s="96">
        <f>DSUM($B$81:$Z$83,F$81,$C$90:$D104)</f>
        <v>0.14893072442377853</v>
      </c>
      <c r="G104" s="96">
        <f>DSUM($B$81:$Z$83,G$81,$C$90:$D104)</f>
        <v>0.22243573397061092</v>
      </c>
      <c r="H104" s="96">
        <f>DSUM($B$81:$Z$83,H$81,$C$90:$D104)</f>
        <v>0.29530705869507251</v>
      </c>
      <c r="I104" s="96">
        <f>DSUM($B$81:$Z$83,I$81,$C$90:$D104)</f>
        <v>0.36754956089035057</v>
      </c>
      <c r="J104" s="96">
        <f>DSUM($B$81:$Z$83,J$81,$C$90:$D104)</f>
        <v>0.43184859523122904</v>
      </c>
      <c r="K104" s="96">
        <f>DSUM($B$81:$Z$83,K$81,$C$90:$D104)</f>
        <v>0.48247254883602364</v>
      </c>
      <c r="L104" s="96">
        <f>DSUM($B$81:$Z$83,L$81,$C$90:$D104)</f>
        <v>0.52220666687930439</v>
      </c>
      <c r="M104" s="96">
        <f>DSUM($B$81:$Z$83,M$81,$C$90:$D104)</f>
        <v>0.55326947931787118</v>
      </c>
      <c r="N104" s="96">
        <f>DSUM($B$81:$Z$83,N$81,$C$90:$D104)</f>
        <v>0.57742811352994494</v>
      </c>
      <c r="O104" s="96">
        <f>DSUM($B$81:$Z$83,O$81,$C$90:$D104)</f>
        <v>0.59609014236509428</v>
      </c>
      <c r="P104" s="96">
        <f>DSUM($B$81:$Z$83,P$81,$C$90:$D104)</f>
        <v>0.61037674260901609</v>
      </c>
      <c r="Q104" s="96">
        <f>DSUM($B$81:$Z$83,Q$81,$C$90:$D104)</f>
        <v>0.62118096710600856</v>
      </c>
      <c r="R104" s="96">
        <f>DSUM($B$81:$Z$83,R$81,$C$90:$D104)</f>
        <v>0.62921415979537199</v>
      </c>
      <c r="S104" s="96">
        <f>DSUM($B$81:$Z$83,S$81,$C$90:$D104)</f>
        <v>0.63504292645227101</v>
      </c>
      <c r="T104" s="96">
        <f>DSUM($B$81:$Z$83,T$81,$C$90:$D104)</f>
        <v>0.63911858291838086</v>
      </c>
      <c r="U104" s="96">
        <f>DSUM($B$81:$Z$83,U$81,$C$90:$D104)</f>
        <v>0.63644804216053152</v>
      </c>
      <c r="V104" s="96">
        <f>DSUM($B$81:$Z$83,V$81,$C$90:$D104)</f>
        <v>0.63376134210464141</v>
      </c>
      <c r="W104" s="96">
        <f>DSUM($B$81:$Z$83,W$81,$C$90:$D104)</f>
        <v>0.63107737380300732</v>
      </c>
      <c r="X104" s="96">
        <f>DSUM($B$81:$Z$83,X$81,$C$90:$D104)</f>
        <v>0.62840316086333226</v>
      </c>
      <c r="Y104" s="79">
        <f>DSUM($B$81:$Z$83,Y$81,$C$90:$D104)</f>
        <v>10.506063002451034</v>
      </c>
      <c r="Z104" s="96"/>
      <c r="AB104" s="24"/>
      <c r="AC104" s="24"/>
      <c r="AD104" s="24"/>
      <c r="AE104" s="24"/>
      <c r="AF104" s="24"/>
      <c r="AG104" s="24"/>
      <c r="AH104" s="24"/>
      <c r="AI104" s="24"/>
      <c r="AJ104" s="24"/>
    </row>
    <row r="105" spans="1:36">
      <c r="A105" s="24"/>
      <c r="B105" s="24" t="s">
        <v>120</v>
      </c>
      <c r="C105" s="95" t="s">
        <v>121</v>
      </c>
      <c r="D105" s="95" t="s">
        <v>122</v>
      </c>
      <c r="E105" s="96">
        <f>DSUM($B$81:$Z$83,E$81,$C$90:$D105)</f>
        <v>7.4787127496493772E-2</v>
      </c>
      <c r="F105" s="96">
        <f>DSUM($B$81:$Z$83,F$81,$C$90:$D105)</f>
        <v>0.14893072442377853</v>
      </c>
      <c r="G105" s="96">
        <f>DSUM($B$81:$Z$83,G$81,$C$90:$D105)</f>
        <v>0.22243573397061092</v>
      </c>
      <c r="H105" s="96">
        <f>DSUM($B$81:$Z$83,H$81,$C$90:$D105)</f>
        <v>0.29530705869507251</v>
      </c>
      <c r="I105" s="96">
        <f>DSUM($B$81:$Z$83,I$81,$C$90:$D105)</f>
        <v>0.36754956089035057</v>
      </c>
      <c r="J105" s="96">
        <f>DSUM($B$81:$Z$83,J$81,$C$90:$D105)</f>
        <v>0.43184859523122904</v>
      </c>
      <c r="K105" s="96">
        <f>DSUM($B$81:$Z$83,K$81,$C$90:$D105)</f>
        <v>0.48247254883602364</v>
      </c>
      <c r="L105" s="96">
        <f>DSUM($B$81:$Z$83,L$81,$C$90:$D105)</f>
        <v>0.52220666687930439</v>
      </c>
      <c r="M105" s="96">
        <f>DSUM($B$81:$Z$83,M$81,$C$90:$D105)</f>
        <v>0.55326947931787118</v>
      </c>
      <c r="N105" s="96">
        <f>DSUM($B$81:$Z$83,N$81,$C$90:$D105)</f>
        <v>0.57742811352994494</v>
      </c>
      <c r="O105" s="96">
        <f>DSUM($B$81:$Z$83,O$81,$C$90:$D105)</f>
        <v>0.59609014236509428</v>
      </c>
      <c r="P105" s="96">
        <f>DSUM($B$81:$Z$83,P$81,$C$90:$D105)</f>
        <v>0.61037674260901609</v>
      </c>
      <c r="Q105" s="96">
        <f>DSUM($B$81:$Z$83,Q$81,$C$90:$D105)</f>
        <v>0.62118096710600856</v>
      </c>
      <c r="R105" s="96">
        <f>DSUM($B$81:$Z$83,R$81,$C$90:$D105)</f>
        <v>0.62921415979537199</v>
      </c>
      <c r="S105" s="96">
        <f>DSUM($B$81:$Z$83,S$81,$C$90:$D105)</f>
        <v>0.63504292645227101</v>
      </c>
      <c r="T105" s="96">
        <f>DSUM($B$81:$Z$83,T$81,$C$90:$D105)</f>
        <v>0.63911858291838086</v>
      </c>
      <c r="U105" s="96">
        <f>DSUM($B$81:$Z$83,U$81,$C$90:$D105)</f>
        <v>0.63644804216053152</v>
      </c>
      <c r="V105" s="96">
        <f>DSUM($B$81:$Z$83,V$81,$C$90:$D105)</f>
        <v>0.63376134210464141</v>
      </c>
      <c r="W105" s="96">
        <f>DSUM($B$81:$Z$83,W$81,$C$90:$D105)</f>
        <v>0.63107737380300732</v>
      </c>
      <c r="X105" s="96">
        <f>DSUM($B$81:$Z$83,X$81,$C$90:$D105)</f>
        <v>0.62840316086333226</v>
      </c>
      <c r="Y105" s="79">
        <f>DSUM($B$81:$Z$83,Y$81,$C$90:$D105)</f>
        <v>10.506063002451034</v>
      </c>
      <c r="Z105" s="96"/>
      <c r="AB105" s="24"/>
      <c r="AC105" s="24"/>
      <c r="AD105" s="24"/>
      <c r="AE105" s="24"/>
      <c r="AF105" s="24"/>
      <c r="AG105" s="24"/>
      <c r="AH105" s="24"/>
      <c r="AI105" s="24"/>
      <c r="AJ105" s="24"/>
    </row>
    <row r="106" spans="1:36">
      <c r="A106" s="24"/>
      <c r="B106" s="24" t="s">
        <v>123</v>
      </c>
      <c r="C106" s="95" t="s">
        <v>124</v>
      </c>
      <c r="D106" s="95" t="s">
        <v>125</v>
      </c>
      <c r="E106" s="96">
        <f>DSUM($B$81:$Z$83,E$81,$C$90:$D106)</f>
        <v>7.4787127496493772E-2</v>
      </c>
      <c r="F106" s="96">
        <f>DSUM($B$81:$Z$83,F$81,$C$90:$D106)</f>
        <v>0.14893072442377853</v>
      </c>
      <c r="G106" s="96">
        <f>DSUM($B$81:$Z$83,G$81,$C$90:$D106)</f>
        <v>0.22243573397061092</v>
      </c>
      <c r="H106" s="96">
        <f>DSUM($B$81:$Z$83,H$81,$C$90:$D106)</f>
        <v>0.29530705869507251</v>
      </c>
      <c r="I106" s="96">
        <f>DSUM($B$81:$Z$83,I$81,$C$90:$D106)</f>
        <v>0.36754956089035057</v>
      </c>
      <c r="J106" s="96">
        <f>DSUM($B$81:$Z$83,J$81,$C$90:$D106)</f>
        <v>0.43184859523122904</v>
      </c>
      <c r="K106" s="96">
        <f>DSUM($B$81:$Z$83,K$81,$C$90:$D106)</f>
        <v>0.48247254883602364</v>
      </c>
      <c r="L106" s="96">
        <f>DSUM($B$81:$Z$83,L$81,$C$90:$D106)</f>
        <v>0.52220666687930439</v>
      </c>
      <c r="M106" s="96">
        <f>DSUM($B$81:$Z$83,M$81,$C$90:$D106)</f>
        <v>0.55326947931787118</v>
      </c>
      <c r="N106" s="96">
        <f>DSUM($B$81:$Z$83,N$81,$C$90:$D106)</f>
        <v>0.57742811352994494</v>
      </c>
      <c r="O106" s="96">
        <f>DSUM($B$81:$Z$83,O$81,$C$90:$D106)</f>
        <v>0.59609014236509428</v>
      </c>
      <c r="P106" s="96">
        <f>DSUM($B$81:$Z$83,P$81,$C$90:$D106)</f>
        <v>0.61037674260901609</v>
      </c>
      <c r="Q106" s="96">
        <f>DSUM($B$81:$Z$83,Q$81,$C$90:$D106)</f>
        <v>0.62118096710600856</v>
      </c>
      <c r="R106" s="96">
        <f>DSUM($B$81:$Z$83,R$81,$C$90:$D106)</f>
        <v>0.62921415979537199</v>
      </c>
      <c r="S106" s="96">
        <f>DSUM($B$81:$Z$83,S$81,$C$90:$D106)</f>
        <v>0.63504292645227101</v>
      </c>
      <c r="T106" s="96">
        <f>DSUM($B$81:$Z$83,T$81,$C$90:$D106)</f>
        <v>0.63911858291838086</v>
      </c>
      <c r="U106" s="96">
        <f>DSUM($B$81:$Z$83,U$81,$C$90:$D106)</f>
        <v>0.63644804216053152</v>
      </c>
      <c r="V106" s="96">
        <f>DSUM($B$81:$Z$83,V$81,$C$90:$D106)</f>
        <v>0.63376134210464141</v>
      </c>
      <c r="W106" s="96">
        <f>DSUM($B$81:$Z$83,W$81,$C$90:$D106)</f>
        <v>0.63107737380300732</v>
      </c>
      <c r="X106" s="96">
        <f>DSUM($B$81:$Z$83,X$81,$C$90:$D106)</f>
        <v>0.62840316086333226</v>
      </c>
      <c r="Y106" s="79">
        <f>DSUM($B$81:$Z$83,Y$81,$C$90:$D106)</f>
        <v>10.506063002451034</v>
      </c>
      <c r="Z106" s="96"/>
      <c r="AB106" s="24"/>
      <c r="AC106" s="24"/>
      <c r="AD106" s="24"/>
      <c r="AE106" s="24"/>
      <c r="AF106" s="24"/>
      <c r="AG106" s="24"/>
      <c r="AH106" s="24"/>
      <c r="AI106" s="24"/>
      <c r="AJ106" s="24"/>
    </row>
    <row r="107" spans="1:36">
      <c r="A107" s="24"/>
      <c r="B107" s="24" t="s">
        <v>126</v>
      </c>
      <c r="C107" s="95" t="s">
        <v>127</v>
      </c>
      <c r="D107" s="95" t="s">
        <v>128</v>
      </c>
      <c r="E107" s="96">
        <f>DSUM($B$81:$Z$83,E$81,$C$90:$D107)</f>
        <v>8.4413337133880967E-2</v>
      </c>
      <c r="F107" s="96">
        <f>DSUM($B$81:$Z$83,F$81,$C$90:$D107)</f>
        <v>0.16810031179452556</v>
      </c>
      <c r="G107" s="96">
        <f>DSUM($B$81:$Z$83,G$81,$C$90:$D107)</f>
        <v>0.25106650343220815</v>
      </c>
      <c r="H107" s="96">
        <f>DSUM($B$81:$Z$83,H$81,$C$90:$D107)</f>
        <v>0.33331744563675908</v>
      </c>
      <c r="I107" s="96">
        <f>DSUM($B$81:$Z$83,I$81,$C$90:$D107)</f>
        <v>0.41485862655042693</v>
      </c>
      <c r="J107" s="96">
        <f>DSUM($B$81:$Z$83,J$81,$C$90:$D107)</f>
        <v>0.48743389778883661</v>
      </c>
      <c r="K107" s="96">
        <f>DSUM($B$81:$Z$83,K$81,$C$90:$D107)</f>
        <v>0.54457390310448162</v>
      </c>
      <c r="L107" s="96">
        <f>DSUM($B$81:$Z$83,L$81,$C$90:$D107)</f>
        <v>0.58942238992812834</v>
      </c>
      <c r="M107" s="96">
        <f>DSUM($B$81:$Z$83,M$81,$C$90:$D107)</f>
        <v>0.62448344584080773</v>
      </c>
      <c r="N107" s="96">
        <f>DSUM($B$81:$Z$83,N$81,$C$90:$D107)</f>
        <v>0.65175165365549481</v>
      </c>
      <c r="O107" s="96">
        <f>DSUM($B$81:$Z$83,O$81,$C$90:$D107)</f>
        <v>0.67281576166977208</v>
      </c>
      <c r="P107" s="96">
        <f>DSUM($B$81:$Z$83,P$81,$C$90:$D107)</f>
        <v>0.68894125870726286</v>
      </c>
      <c r="Q107" s="96">
        <f>DSUM($B$81:$Z$83,Q$81,$C$90:$D107)</f>
        <v>0.70113614672428848</v>
      </c>
      <c r="R107" s="96">
        <f>DSUM($B$81:$Z$83,R$81,$C$90:$D107)</f>
        <v>0.71020333014807302</v>
      </c>
      <c r="S107" s="96">
        <f>DSUM($B$81:$Z$83,S$81,$C$90:$D107)</f>
        <v>0.71678234529886353</v>
      </c>
      <c r="T107" s="96">
        <f>DSUM($B$81:$Z$83,T$81,$C$90:$D107)</f>
        <v>0.72138259904349011</v>
      </c>
      <c r="U107" s="96">
        <f>DSUM($B$81:$Z$83,U$81,$C$90:$D107)</f>
        <v>0.71836832018470298</v>
      </c>
      <c r="V107" s="96">
        <f>DSUM($B$81:$Z$83,V$81,$C$90:$D107)</f>
        <v>0.71533580208717207</v>
      </c>
      <c r="W107" s="96">
        <f>DSUM($B$81:$Z$83,W$81,$C$90:$D107)</f>
        <v>0.71230636736108077</v>
      </c>
      <c r="X107" s="96">
        <f>DSUM($B$81:$Z$83,X$81,$C$90:$D107)</f>
        <v>0.70928794365634418</v>
      </c>
      <c r="Y107" s="79">
        <f>DSUM($B$81:$Z$83,Y$81,$C$90:$D107)</f>
        <v>11.858348727423326</v>
      </c>
      <c r="Z107" s="96"/>
      <c r="AB107" s="24"/>
      <c r="AC107" s="24"/>
      <c r="AD107" s="24"/>
      <c r="AE107" s="24"/>
      <c r="AF107" s="24"/>
      <c r="AG107" s="24"/>
      <c r="AH107" s="24"/>
      <c r="AI107" s="24"/>
      <c r="AJ107" s="24"/>
    </row>
    <row r="108" spans="1:36">
      <c r="A108" s="24"/>
      <c r="B108" s="24" t="s">
        <v>129</v>
      </c>
      <c r="C108" s="95" t="s">
        <v>130</v>
      </c>
      <c r="D108" s="95" t="s">
        <v>131</v>
      </c>
      <c r="E108" s="96">
        <f>DSUM($B$81:$Z$83,E$81,$C$90:$D108)</f>
        <v>8.4413337133880967E-2</v>
      </c>
      <c r="F108" s="96">
        <f>DSUM($B$81:$Z$83,F$81,$C$90:$D108)</f>
        <v>0.16810031179452556</v>
      </c>
      <c r="G108" s="96">
        <f>DSUM($B$81:$Z$83,G$81,$C$90:$D108)</f>
        <v>0.25106650343220815</v>
      </c>
      <c r="H108" s="96">
        <f>DSUM($B$81:$Z$83,H$81,$C$90:$D108)</f>
        <v>0.33331744563675908</v>
      </c>
      <c r="I108" s="96">
        <f>DSUM($B$81:$Z$83,I$81,$C$90:$D108)</f>
        <v>0.41485862655042693</v>
      </c>
      <c r="J108" s="96">
        <f>DSUM($B$81:$Z$83,J$81,$C$90:$D108)</f>
        <v>0.48743389778883661</v>
      </c>
      <c r="K108" s="96">
        <f>DSUM($B$81:$Z$83,K$81,$C$90:$D108)</f>
        <v>0.54457390310448162</v>
      </c>
      <c r="L108" s="96">
        <f>DSUM($B$81:$Z$83,L$81,$C$90:$D108)</f>
        <v>0.58942238992812834</v>
      </c>
      <c r="M108" s="96">
        <f>DSUM($B$81:$Z$83,M$81,$C$90:$D108)</f>
        <v>0.62448344584080773</v>
      </c>
      <c r="N108" s="96">
        <f>DSUM($B$81:$Z$83,N$81,$C$90:$D108)</f>
        <v>0.65175165365549481</v>
      </c>
      <c r="O108" s="96">
        <f>DSUM($B$81:$Z$83,O$81,$C$90:$D108)</f>
        <v>0.67281576166977208</v>
      </c>
      <c r="P108" s="96">
        <f>DSUM($B$81:$Z$83,P$81,$C$90:$D108)</f>
        <v>0.68894125870726286</v>
      </c>
      <c r="Q108" s="96">
        <f>DSUM($B$81:$Z$83,Q$81,$C$90:$D108)</f>
        <v>0.70113614672428848</v>
      </c>
      <c r="R108" s="96">
        <f>DSUM($B$81:$Z$83,R$81,$C$90:$D108)</f>
        <v>0.71020333014807302</v>
      </c>
      <c r="S108" s="96">
        <f>DSUM($B$81:$Z$83,S$81,$C$90:$D108)</f>
        <v>0.71678234529886353</v>
      </c>
      <c r="T108" s="96">
        <f>DSUM($B$81:$Z$83,T$81,$C$90:$D108)</f>
        <v>0.72138259904349011</v>
      </c>
      <c r="U108" s="96">
        <f>DSUM($B$81:$Z$83,U$81,$C$90:$D108)</f>
        <v>0.71836832018470298</v>
      </c>
      <c r="V108" s="96">
        <f>DSUM($B$81:$Z$83,V$81,$C$90:$D108)</f>
        <v>0.71533580208717207</v>
      </c>
      <c r="W108" s="96">
        <f>DSUM($B$81:$Z$83,W$81,$C$90:$D108)</f>
        <v>0.71230636736108077</v>
      </c>
      <c r="X108" s="96">
        <f>DSUM($B$81:$Z$83,X$81,$C$90:$D108)</f>
        <v>0.70928794365634418</v>
      </c>
      <c r="Y108" s="79">
        <f>DSUM($B$81:$Z$83,Y$81,$C$90:$D108)</f>
        <v>11.858348727423326</v>
      </c>
      <c r="Z108" s="96"/>
      <c r="AB108" s="24"/>
      <c r="AC108" s="24"/>
      <c r="AD108" s="24"/>
      <c r="AE108" s="24"/>
      <c r="AF108" s="24"/>
      <c r="AG108" s="24"/>
      <c r="AH108" s="24"/>
      <c r="AI108" s="24"/>
      <c r="AJ108" s="24"/>
    </row>
    <row r="109" spans="1:36">
      <c r="A109" s="24"/>
      <c r="B109" s="24" t="s">
        <v>132</v>
      </c>
      <c r="C109" s="95" t="s">
        <v>133</v>
      </c>
      <c r="D109" s="95" t="s">
        <v>134</v>
      </c>
      <c r="E109" s="96">
        <f>DSUM($B$81:$Z$83,E$81,$C$90:$D109)</f>
        <v>8.4413337133880967E-2</v>
      </c>
      <c r="F109" s="96">
        <f>DSUM($B$81:$Z$83,F$81,$C$90:$D109)</f>
        <v>0.16810031179452556</v>
      </c>
      <c r="G109" s="96">
        <f>DSUM($B$81:$Z$83,G$81,$C$90:$D109)</f>
        <v>0.25106650343220815</v>
      </c>
      <c r="H109" s="96">
        <f>DSUM($B$81:$Z$83,H$81,$C$90:$D109)</f>
        <v>0.33331744563675908</v>
      </c>
      <c r="I109" s="96">
        <f>DSUM($B$81:$Z$83,I$81,$C$90:$D109)</f>
        <v>0.41485862655042693</v>
      </c>
      <c r="J109" s="96">
        <f>DSUM($B$81:$Z$83,J$81,$C$90:$D109)</f>
        <v>0.48743389778883661</v>
      </c>
      <c r="K109" s="96">
        <f>DSUM($B$81:$Z$83,K$81,$C$90:$D109)</f>
        <v>0.54457390310448162</v>
      </c>
      <c r="L109" s="96">
        <f>DSUM($B$81:$Z$83,L$81,$C$90:$D109)</f>
        <v>0.58942238992812834</v>
      </c>
      <c r="M109" s="96">
        <f>DSUM($B$81:$Z$83,M$81,$C$90:$D109)</f>
        <v>0.62448344584080773</v>
      </c>
      <c r="N109" s="96">
        <f>DSUM($B$81:$Z$83,N$81,$C$90:$D109)</f>
        <v>0.65175165365549481</v>
      </c>
      <c r="O109" s="96">
        <f>DSUM($B$81:$Z$83,O$81,$C$90:$D109)</f>
        <v>0.67281576166977208</v>
      </c>
      <c r="P109" s="96">
        <f>DSUM($B$81:$Z$83,P$81,$C$90:$D109)</f>
        <v>0.68894125870726286</v>
      </c>
      <c r="Q109" s="96">
        <f>DSUM($B$81:$Z$83,Q$81,$C$90:$D109)</f>
        <v>0.70113614672428848</v>
      </c>
      <c r="R109" s="96">
        <f>DSUM($B$81:$Z$83,R$81,$C$90:$D109)</f>
        <v>0.71020333014807302</v>
      </c>
      <c r="S109" s="96">
        <f>DSUM($B$81:$Z$83,S$81,$C$90:$D109)</f>
        <v>0.71678234529886353</v>
      </c>
      <c r="T109" s="96">
        <f>DSUM($B$81:$Z$83,T$81,$C$90:$D109)</f>
        <v>0.72138259904349011</v>
      </c>
      <c r="U109" s="96">
        <f>DSUM($B$81:$Z$83,U$81,$C$90:$D109)</f>
        <v>0.71836832018470298</v>
      </c>
      <c r="V109" s="96">
        <f>DSUM($B$81:$Z$83,V$81,$C$90:$D109)</f>
        <v>0.71533580208717207</v>
      </c>
      <c r="W109" s="96">
        <f>DSUM($B$81:$Z$83,W$81,$C$90:$D109)</f>
        <v>0.71230636736108077</v>
      </c>
      <c r="X109" s="96">
        <f>DSUM($B$81:$Z$83,X$81,$C$90:$D109)</f>
        <v>0.70928794365634418</v>
      </c>
      <c r="Y109" s="79">
        <f>DSUM($B$81:$Z$83,Y$81,$C$90:$D109)</f>
        <v>11.858348727423326</v>
      </c>
      <c r="Z109" s="96"/>
      <c r="AB109" s="24"/>
      <c r="AC109" s="24"/>
      <c r="AD109" s="24"/>
      <c r="AE109" s="24"/>
      <c r="AF109" s="24"/>
      <c r="AG109" s="24"/>
      <c r="AH109" s="24"/>
      <c r="AI109" s="24"/>
      <c r="AJ109" s="24"/>
    </row>
    <row r="110" spans="1:36">
      <c r="A110" s="24"/>
      <c r="B110" s="24" t="s">
        <v>135</v>
      </c>
      <c r="C110" s="95" t="s">
        <v>136</v>
      </c>
      <c r="D110" s="95" t="s">
        <v>137</v>
      </c>
      <c r="E110" s="96">
        <f>DSUM($B$81:$Z$83,E$81,$C$90:$D110)</f>
        <v>8.4413337133880967E-2</v>
      </c>
      <c r="F110" s="96">
        <f>DSUM($B$81:$Z$83,F$81,$C$90:$D110)</f>
        <v>0.16810031179452556</v>
      </c>
      <c r="G110" s="96">
        <f>DSUM($B$81:$Z$83,G$81,$C$90:$D110)</f>
        <v>0.25106650343220815</v>
      </c>
      <c r="H110" s="96">
        <f>DSUM($B$81:$Z$83,H$81,$C$90:$D110)</f>
        <v>0.33331744563675908</v>
      </c>
      <c r="I110" s="96">
        <f>DSUM($B$81:$Z$83,I$81,$C$90:$D110)</f>
        <v>0.41485862655042693</v>
      </c>
      <c r="J110" s="96">
        <f>DSUM($B$81:$Z$83,J$81,$C$90:$D110)</f>
        <v>0.48743389778883661</v>
      </c>
      <c r="K110" s="96">
        <f>DSUM($B$81:$Z$83,K$81,$C$90:$D110)</f>
        <v>0.54457390310448162</v>
      </c>
      <c r="L110" s="96">
        <f>DSUM($B$81:$Z$83,L$81,$C$90:$D110)</f>
        <v>0.58942238992812834</v>
      </c>
      <c r="M110" s="96">
        <f>DSUM($B$81:$Z$83,M$81,$C$90:$D110)</f>
        <v>0.62448344584080773</v>
      </c>
      <c r="N110" s="96">
        <f>DSUM($B$81:$Z$83,N$81,$C$90:$D110)</f>
        <v>0.65175165365549481</v>
      </c>
      <c r="O110" s="96">
        <f>DSUM($B$81:$Z$83,O$81,$C$90:$D110)</f>
        <v>0.67281576166977208</v>
      </c>
      <c r="P110" s="96">
        <f>DSUM($B$81:$Z$83,P$81,$C$90:$D110)</f>
        <v>0.68894125870726286</v>
      </c>
      <c r="Q110" s="96">
        <f>DSUM($B$81:$Z$83,Q$81,$C$90:$D110)</f>
        <v>0.70113614672428848</v>
      </c>
      <c r="R110" s="96">
        <f>DSUM($B$81:$Z$83,R$81,$C$90:$D110)</f>
        <v>0.71020333014807302</v>
      </c>
      <c r="S110" s="96">
        <f>DSUM($B$81:$Z$83,S$81,$C$90:$D110)</f>
        <v>0.71678234529886353</v>
      </c>
      <c r="T110" s="96">
        <f>DSUM($B$81:$Z$83,T$81,$C$90:$D110)</f>
        <v>0.72138259904349011</v>
      </c>
      <c r="U110" s="96">
        <f>DSUM($B$81:$Z$83,U$81,$C$90:$D110)</f>
        <v>0.71836832018470298</v>
      </c>
      <c r="V110" s="96">
        <f>DSUM($B$81:$Z$83,V$81,$C$90:$D110)</f>
        <v>0.71533580208717207</v>
      </c>
      <c r="W110" s="96">
        <f>DSUM($B$81:$Z$83,W$81,$C$90:$D110)</f>
        <v>0.71230636736108077</v>
      </c>
      <c r="X110" s="96">
        <f>DSUM($B$81:$Z$83,X$81,$C$90:$D110)</f>
        <v>0.70928794365634418</v>
      </c>
      <c r="Y110" s="79">
        <f>DSUM($B$81:$Z$83,Y$81,$C$90:$D110)</f>
        <v>11.858348727423326</v>
      </c>
      <c r="Z110" s="96"/>
      <c r="AB110" s="24"/>
      <c r="AC110" s="24"/>
      <c r="AD110" s="24"/>
      <c r="AE110" s="24"/>
      <c r="AF110" s="24"/>
      <c r="AG110" s="24"/>
      <c r="AH110" s="24"/>
      <c r="AI110" s="24"/>
      <c r="AJ110" s="24"/>
    </row>
    <row r="111" spans="1:36">
      <c r="A111" s="24"/>
      <c r="B111" s="24" t="s">
        <v>138</v>
      </c>
      <c r="C111" s="95" t="s">
        <v>139</v>
      </c>
      <c r="D111" s="95" t="s">
        <v>140</v>
      </c>
      <c r="E111" s="96">
        <f>DSUM($B$81:$Z$83,E$81,$C$90:$D111)</f>
        <v>8.4413337133880967E-2</v>
      </c>
      <c r="F111" s="96">
        <f>DSUM($B$81:$Z$83,F$81,$C$90:$D111)</f>
        <v>0.16810031179452556</v>
      </c>
      <c r="G111" s="96">
        <f>DSUM($B$81:$Z$83,G$81,$C$90:$D111)</f>
        <v>0.25106650343220815</v>
      </c>
      <c r="H111" s="96">
        <f>DSUM($B$81:$Z$83,H$81,$C$90:$D111)</f>
        <v>0.33331744563675908</v>
      </c>
      <c r="I111" s="96">
        <f>DSUM($B$81:$Z$83,I$81,$C$90:$D111)</f>
        <v>0.41485862655042693</v>
      </c>
      <c r="J111" s="96">
        <f>DSUM($B$81:$Z$83,J$81,$C$90:$D111)</f>
        <v>0.48743389778883661</v>
      </c>
      <c r="K111" s="96">
        <f>DSUM($B$81:$Z$83,K$81,$C$90:$D111)</f>
        <v>0.54457390310448162</v>
      </c>
      <c r="L111" s="96">
        <f>DSUM($B$81:$Z$83,L$81,$C$90:$D111)</f>
        <v>0.58942238992812834</v>
      </c>
      <c r="M111" s="96">
        <f>DSUM($B$81:$Z$83,M$81,$C$90:$D111)</f>
        <v>0.62448344584080773</v>
      </c>
      <c r="N111" s="96">
        <f>DSUM($B$81:$Z$83,N$81,$C$90:$D111)</f>
        <v>0.65175165365549481</v>
      </c>
      <c r="O111" s="96">
        <f>DSUM($B$81:$Z$83,O$81,$C$90:$D111)</f>
        <v>0.67281576166977208</v>
      </c>
      <c r="P111" s="96">
        <f>DSUM($B$81:$Z$83,P$81,$C$90:$D111)</f>
        <v>0.68894125870726286</v>
      </c>
      <c r="Q111" s="96">
        <f>DSUM($B$81:$Z$83,Q$81,$C$90:$D111)</f>
        <v>0.70113614672428848</v>
      </c>
      <c r="R111" s="96">
        <f>DSUM($B$81:$Z$83,R$81,$C$90:$D111)</f>
        <v>0.71020333014807302</v>
      </c>
      <c r="S111" s="96">
        <f>DSUM($B$81:$Z$83,S$81,$C$90:$D111)</f>
        <v>0.71678234529886353</v>
      </c>
      <c r="T111" s="96">
        <f>DSUM($B$81:$Z$83,T$81,$C$90:$D111)</f>
        <v>0.72138259904349011</v>
      </c>
      <c r="U111" s="96">
        <f>DSUM($B$81:$Z$83,U$81,$C$90:$D111)</f>
        <v>0.71836832018470298</v>
      </c>
      <c r="V111" s="96">
        <f>DSUM($B$81:$Z$83,V$81,$C$90:$D111)</f>
        <v>0.71533580208717207</v>
      </c>
      <c r="W111" s="96">
        <f>DSUM($B$81:$Z$83,W$81,$C$90:$D111)</f>
        <v>0.71230636736108077</v>
      </c>
      <c r="X111" s="96">
        <f>DSUM($B$81:$Z$83,X$81,$C$90:$D111)</f>
        <v>0.70928794365634418</v>
      </c>
      <c r="Y111" s="79">
        <f>DSUM($B$81:$Z$83,Y$81,$C$90:$D111)</f>
        <v>11.858348727423326</v>
      </c>
      <c r="Z111" s="96"/>
      <c r="AB111" s="24"/>
      <c r="AC111" s="24"/>
      <c r="AD111" s="24"/>
      <c r="AE111" s="24"/>
      <c r="AF111" s="24"/>
      <c r="AG111" s="24"/>
      <c r="AH111" s="24"/>
      <c r="AI111" s="24"/>
      <c r="AJ111" s="24"/>
    </row>
    <row r="112" spans="1:36">
      <c r="A112" s="24"/>
      <c r="B112" s="24" t="s">
        <v>141</v>
      </c>
      <c r="C112" s="95" t="s">
        <v>142</v>
      </c>
      <c r="D112" s="95" t="s">
        <v>143</v>
      </c>
      <c r="E112" s="96">
        <f>DSUM($B$81:$Z$83,E$81,$C$90:$D112)</f>
        <v>8.4413337133880967E-2</v>
      </c>
      <c r="F112" s="96">
        <f>DSUM($B$81:$Z$83,F$81,$C$90:$D112)</f>
        <v>0.16810031179452556</v>
      </c>
      <c r="G112" s="96">
        <f>DSUM($B$81:$Z$83,G$81,$C$90:$D112)</f>
        <v>0.25106650343220815</v>
      </c>
      <c r="H112" s="96">
        <f>DSUM($B$81:$Z$83,H$81,$C$90:$D112)</f>
        <v>0.33331744563675908</v>
      </c>
      <c r="I112" s="96">
        <f>DSUM($B$81:$Z$83,I$81,$C$90:$D112)</f>
        <v>0.41485862655042693</v>
      </c>
      <c r="J112" s="96">
        <f>DSUM($B$81:$Z$83,J$81,$C$90:$D112)</f>
        <v>0.48743389778883661</v>
      </c>
      <c r="K112" s="96">
        <f>DSUM($B$81:$Z$83,K$81,$C$90:$D112)</f>
        <v>0.54457390310448162</v>
      </c>
      <c r="L112" s="96">
        <f>DSUM($B$81:$Z$83,L$81,$C$90:$D112)</f>
        <v>0.58942238992812834</v>
      </c>
      <c r="M112" s="96">
        <f>DSUM($B$81:$Z$83,M$81,$C$90:$D112)</f>
        <v>0.62448344584080773</v>
      </c>
      <c r="N112" s="96">
        <f>DSUM($B$81:$Z$83,N$81,$C$90:$D112)</f>
        <v>0.65175165365549481</v>
      </c>
      <c r="O112" s="96">
        <f>DSUM($B$81:$Z$83,O$81,$C$90:$D112)</f>
        <v>0.67281576166977208</v>
      </c>
      <c r="P112" s="96">
        <f>DSUM($B$81:$Z$83,P$81,$C$90:$D112)</f>
        <v>0.68894125870726286</v>
      </c>
      <c r="Q112" s="96">
        <f>DSUM($B$81:$Z$83,Q$81,$C$90:$D112)</f>
        <v>0.70113614672428848</v>
      </c>
      <c r="R112" s="96">
        <f>DSUM($B$81:$Z$83,R$81,$C$90:$D112)</f>
        <v>0.71020333014807302</v>
      </c>
      <c r="S112" s="96">
        <f>DSUM($B$81:$Z$83,S$81,$C$90:$D112)</f>
        <v>0.71678234529886353</v>
      </c>
      <c r="T112" s="96">
        <f>DSUM($B$81:$Z$83,T$81,$C$90:$D112)</f>
        <v>0.72138259904349011</v>
      </c>
      <c r="U112" s="96">
        <f>DSUM($B$81:$Z$83,U$81,$C$90:$D112)</f>
        <v>0.71836832018470298</v>
      </c>
      <c r="V112" s="96">
        <f>DSUM($B$81:$Z$83,V$81,$C$90:$D112)</f>
        <v>0.71533580208717207</v>
      </c>
      <c r="W112" s="96">
        <f>DSUM($B$81:$Z$83,W$81,$C$90:$D112)</f>
        <v>0.71230636736108077</v>
      </c>
      <c r="X112" s="96">
        <f>DSUM($B$81:$Z$83,X$81,$C$90:$D112)</f>
        <v>0.70928794365634418</v>
      </c>
      <c r="Y112" s="79">
        <f>DSUM($B$81:$Z$83,Y$81,$C$90:$D112)</f>
        <v>11.858348727423326</v>
      </c>
      <c r="Z112" s="96"/>
      <c r="AB112" s="24"/>
      <c r="AC112" s="24"/>
      <c r="AD112" s="24"/>
      <c r="AE112" s="24"/>
      <c r="AF112" s="24"/>
      <c r="AG112" s="24"/>
      <c r="AH112" s="24"/>
      <c r="AI112" s="24"/>
      <c r="AJ112" s="24"/>
    </row>
    <row r="113" spans="1:36">
      <c r="A113" s="24"/>
      <c r="B113" s="24" t="s">
        <v>144</v>
      </c>
      <c r="C113" s="95" t="s">
        <v>145</v>
      </c>
      <c r="D113" s="95" t="s">
        <v>146</v>
      </c>
      <c r="E113" s="96">
        <f>DSUM($B$81:$Z$83,E$81,$C$90:$D113)</f>
        <v>8.4413337133880967E-2</v>
      </c>
      <c r="F113" s="96">
        <f>DSUM($B$81:$Z$83,F$81,$C$90:$D113)</f>
        <v>0.16810031179452556</v>
      </c>
      <c r="G113" s="96">
        <f>DSUM($B$81:$Z$83,G$81,$C$90:$D113)</f>
        <v>0.25106650343220815</v>
      </c>
      <c r="H113" s="96">
        <f>DSUM($B$81:$Z$83,H$81,$C$90:$D113)</f>
        <v>0.33331744563675908</v>
      </c>
      <c r="I113" s="96">
        <f>DSUM($B$81:$Z$83,I$81,$C$90:$D113)</f>
        <v>0.41485862655042693</v>
      </c>
      <c r="J113" s="96">
        <f>DSUM($B$81:$Z$83,J$81,$C$90:$D113)</f>
        <v>0.48743389778883661</v>
      </c>
      <c r="K113" s="96">
        <f>DSUM($B$81:$Z$83,K$81,$C$90:$D113)</f>
        <v>0.54457390310448162</v>
      </c>
      <c r="L113" s="96">
        <f>DSUM($B$81:$Z$83,L$81,$C$90:$D113)</f>
        <v>0.58942238992812834</v>
      </c>
      <c r="M113" s="96">
        <f>DSUM($B$81:$Z$83,M$81,$C$90:$D113)</f>
        <v>0.62448344584080773</v>
      </c>
      <c r="N113" s="96">
        <f>DSUM($B$81:$Z$83,N$81,$C$90:$D113)</f>
        <v>0.65175165365549481</v>
      </c>
      <c r="O113" s="96">
        <f>DSUM($B$81:$Z$83,O$81,$C$90:$D113)</f>
        <v>0.67281576166977208</v>
      </c>
      <c r="P113" s="96">
        <f>DSUM($B$81:$Z$83,P$81,$C$90:$D113)</f>
        <v>0.68894125870726286</v>
      </c>
      <c r="Q113" s="96">
        <f>DSUM($B$81:$Z$83,Q$81,$C$90:$D113)</f>
        <v>0.70113614672428848</v>
      </c>
      <c r="R113" s="96">
        <f>DSUM($B$81:$Z$83,R$81,$C$90:$D113)</f>
        <v>0.71020333014807302</v>
      </c>
      <c r="S113" s="96">
        <f>DSUM($B$81:$Z$83,S$81,$C$90:$D113)</f>
        <v>0.71678234529886353</v>
      </c>
      <c r="T113" s="96">
        <f>DSUM($B$81:$Z$83,T$81,$C$90:$D113)</f>
        <v>0.72138259904349011</v>
      </c>
      <c r="U113" s="96">
        <f>DSUM($B$81:$Z$83,U$81,$C$90:$D113)</f>
        <v>0.71836832018470298</v>
      </c>
      <c r="V113" s="96">
        <f>DSUM($B$81:$Z$83,V$81,$C$90:$D113)</f>
        <v>0.71533580208717207</v>
      </c>
      <c r="W113" s="96">
        <f>DSUM($B$81:$Z$83,W$81,$C$90:$D113)</f>
        <v>0.71230636736108077</v>
      </c>
      <c r="X113" s="96">
        <f>DSUM($B$81:$Z$83,X$81,$C$90:$D113)</f>
        <v>0.70928794365634418</v>
      </c>
      <c r="Y113" s="79">
        <f>DSUM($B$81:$Z$83,Y$81,$C$90:$D113)</f>
        <v>11.858348727423326</v>
      </c>
      <c r="Z113" s="96"/>
      <c r="AB113" s="24"/>
      <c r="AC113" s="24"/>
      <c r="AD113" s="24"/>
      <c r="AE113" s="24"/>
      <c r="AF113" s="24"/>
      <c r="AG113" s="24"/>
      <c r="AH113" s="24"/>
      <c r="AI113" s="24"/>
      <c r="AJ113" s="24"/>
    </row>
    <row r="114" spans="1:36">
      <c r="A114" s="24"/>
      <c r="B114" s="24" t="s">
        <v>147</v>
      </c>
      <c r="C114" s="95" t="s">
        <v>148</v>
      </c>
      <c r="D114" s="95" t="s">
        <v>149</v>
      </c>
      <c r="E114" s="96">
        <f>DSUM($B$81:$Z$83,E$81,$C$90:$D114)</f>
        <v>8.4413337133880967E-2</v>
      </c>
      <c r="F114" s="96">
        <f>DSUM($B$81:$Z$83,F$81,$C$90:$D114)</f>
        <v>0.16810031179452556</v>
      </c>
      <c r="G114" s="96">
        <f>DSUM($B$81:$Z$83,G$81,$C$90:$D114)</f>
        <v>0.25106650343220815</v>
      </c>
      <c r="H114" s="96">
        <f>DSUM($B$81:$Z$83,H$81,$C$90:$D114)</f>
        <v>0.33331744563675908</v>
      </c>
      <c r="I114" s="96">
        <f>DSUM($B$81:$Z$83,I$81,$C$90:$D114)</f>
        <v>0.41485862655042693</v>
      </c>
      <c r="J114" s="96">
        <f>DSUM($B$81:$Z$83,J$81,$C$90:$D114)</f>
        <v>0.48743389778883661</v>
      </c>
      <c r="K114" s="96">
        <f>DSUM($B$81:$Z$83,K$81,$C$90:$D114)</f>
        <v>0.54457390310448162</v>
      </c>
      <c r="L114" s="96">
        <f>DSUM($B$81:$Z$83,L$81,$C$90:$D114)</f>
        <v>0.58942238992812834</v>
      </c>
      <c r="M114" s="96">
        <f>DSUM($B$81:$Z$83,M$81,$C$90:$D114)</f>
        <v>0.62448344584080773</v>
      </c>
      <c r="N114" s="96">
        <f>DSUM($B$81:$Z$83,N$81,$C$90:$D114)</f>
        <v>0.65175165365549481</v>
      </c>
      <c r="O114" s="96">
        <f>DSUM($B$81:$Z$83,O$81,$C$90:$D114)</f>
        <v>0.67281576166977208</v>
      </c>
      <c r="P114" s="96">
        <f>DSUM($B$81:$Z$83,P$81,$C$90:$D114)</f>
        <v>0.68894125870726286</v>
      </c>
      <c r="Q114" s="96">
        <f>DSUM($B$81:$Z$83,Q$81,$C$90:$D114)</f>
        <v>0.70113614672428848</v>
      </c>
      <c r="R114" s="96">
        <f>DSUM($B$81:$Z$83,R$81,$C$90:$D114)</f>
        <v>0.71020333014807302</v>
      </c>
      <c r="S114" s="96">
        <f>DSUM($B$81:$Z$83,S$81,$C$90:$D114)</f>
        <v>0.71678234529886353</v>
      </c>
      <c r="T114" s="96">
        <f>DSUM($B$81:$Z$83,T$81,$C$90:$D114)</f>
        <v>0.72138259904349011</v>
      </c>
      <c r="U114" s="96">
        <f>DSUM($B$81:$Z$83,U$81,$C$90:$D114)</f>
        <v>0.71836832018470298</v>
      </c>
      <c r="V114" s="96">
        <f>DSUM($B$81:$Z$83,V$81,$C$90:$D114)</f>
        <v>0.71533580208717207</v>
      </c>
      <c r="W114" s="96">
        <f>DSUM($B$81:$Z$83,W$81,$C$90:$D114)</f>
        <v>0.71230636736108077</v>
      </c>
      <c r="X114" s="96">
        <f>DSUM($B$81:$Z$83,X$81,$C$90:$D114)</f>
        <v>0.70928794365634418</v>
      </c>
      <c r="Y114" s="79">
        <f>DSUM($B$81:$Z$83,Y$81,$C$90:$D114)</f>
        <v>11.858348727423326</v>
      </c>
      <c r="Z114" s="96"/>
      <c r="AB114" s="24"/>
      <c r="AC114" s="24"/>
      <c r="AD114" s="24"/>
      <c r="AE114" s="24"/>
      <c r="AF114" s="24"/>
      <c r="AG114" s="24"/>
      <c r="AH114" s="24"/>
      <c r="AI114" s="24"/>
      <c r="AJ114" s="24"/>
    </row>
    <row r="115" spans="1:36">
      <c r="A115" s="24"/>
      <c r="B115" s="24" t="s">
        <v>150</v>
      </c>
      <c r="C115" s="95" t="s">
        <v>151</v>
      </c>
      <c r="D115" s="95" t="s">
        <v>152</v>
      </c>
      <c r="E115" s="96">
        <f>DSUM($B$81:$Z$83,E$81,$C$90:$D115)</f>
        <v>8.4413337133880967E-2</v>
      </c>
      <c r="F115" s="96">
        <f>DSUM($B$81:$Z$83,F$81,$C$90:$D115)</f>
        <v>0.16810031179452556</v>
      </c>
      <c r="G115" s="96">
        <f>DSUM($B$81:$Z$83,G$81,$C$90:$D115)</f>
        <v>0.25106650343220815</v>
      </c>
      <c r="H115" s="96">
        <f>DSUM($B$81:$Z$83,H$81,$C$90:$D115)</f>
        <v>0.33331744563675908</v>
      </c>
      <c r="I115" s="96">
        <f>DSUM($B$81:$Z$83,I$81,$C$90:$D115)</f>
        <v>0.41485862655042693</v>
      </c>
      <c r="J115" s="96">
        <f>DSUM($B$81:$Z$83,J$81,$C$90:$D115)</f>
        <v>0.48743389778883661</v>
      </c>
      <c r="K115" s="96">
        <f>DSUM($B$81:$Z$83,K$81,$C$90:$D115)</f>
        <v>0.54457390310448162</v>
      </c>
      <c r="L115" s="96">
        <f>DSUM($B$81:$Z$83,L$81,$C$90:$D115)</f>
        <v>0.58942238992812834</v>
      </c>
      <c r="M115" s="96">
        <f>DSUM($B$81:$Z$83,M$81,$C$90:$D115)</f>
        <v>0.62448344584080773</v>
      </c>
      <c r="N115" s="96">
        <f>DSUM($B$81:$Z$83,N$81,$C$90:$D115)</f>
        <v>0.65175165365549481</v>
      </c>
      <c r="O115" s="96">
        <f>DSUM($B$81:$Z$83,O$81,$C$90:$D115)</f>
        <v>0.67281576166977208</v>
      </c>
      <c r="P115" s="96">
        <f>DSUM($B$81:$Z$83,P$81,$C$90:$D115)</f>
        <v>0.68894125870726286</v>
      </c>
      <c r="Q115" s="96">
        <f>DSUM($B$81:$Z$83,Q$81,$C$90:$D115)</f>
        <v>0.70113614672428848</v>
      </c>
      <c r="R115" s="96">
        <f>DSUM($B$81:$Z$83,R$81,$C$90:$D115)</f>
        <v>0.71020333014807302</v>
      </c>
      <c r="S115" s="96">
        <f>DSUM($B$81:$Z$83,S$81,$C$90:$D115)</f>
        <v>0.71678234529886353</v>
      </c>
      <c r="T115" s="96">
        <f>DSUM($B$81:$Z$83,T$81,$C$90:$D115)</f>
        <v>0.72138259904349011</v>
      </c>
      <c r="U115" s="96">
        <f>DSUM($B$81:$Z$83,U$81,$C$90:$D115)</f>
        <v>0.71836832018470298</v>
      </c>
      <c r="V115" s="96">
        <f>DSUM($B$81:$Z$83,V$81,$C$90:$D115)</f>
        <v>0.71533580208717207</v>
      </c>
      <c r="W115" s="96">
        <f>DSUM($B$81:$Z$83,W$81,$C$90:$D115)</f>
        <v>0.71230636736108077</v>
      </c>
      <c r="X115" s="96">
        <f>DSUM($B$81:$Z$83,X$81,$C$90:$D115)</f>
        <v>0.70928794365634418</v>
      </c>
      <c r="Y115" s="79">
        <f>DSUM($B$81:$Z$83,Y$81,$C$90:$D115)</f>
        <v>11.858348727423326</v>
      </c>
      <c r="Z115" s="96"/>
      <c r="AB115" s="24"/>
      <c r="AC115" s="24"/>
      <c r="AD115" s="24"/>
      <c r="AE115" s="24"/>
      <c r="AF115" s="24"/>
      <c r="AG115" s="24"/>
      <c r="AH115" s="24"/>
      <c r="AI115" s="24"/>
      <c r="AJ115" s="24"/>
    </row>
    <row r="116" spans="1:36">
      <c r="A116" s="24"/>
      <c r="B116" s="24" t="s">
        <v>153</v>
      </c>
      <c r="C116" s="95" t="s">
        <v>154</v>
      </c>
      <c r="D116" s="95" t="s">
        <v>155</v>
      </c>
      <c r="E116" s="96">
        <f>DSUM($B$81:$Z$83,E$81,$C$90:$D116)</f>
        <v>8.4413337133880967E-2</v>
      </c>
      <c r="F116" s="96">
        <f>DSUM($B$81:$Z$83,F$81,$C$90:$D116)</f>
        <v>0.16810031179452556</v>
      </c>
      <c r="G116" s="96">
        <f>DSUM($B$81:$Z$83,G$81,$C$90:$D116)</f>
        <v>0.25106650343220815</v>
      </c>
      <c r="H116" s="96">
        <f>DSUM($B$81:$Z$83,H$81,$C$90:$D116)</f>
        <v>0.33331744563675908</v>
      </c>
      <c r="I116" s="96">
        <f>DSUM($B$81:$Z$83,I$81,$C$90:$D116)</f>
        <v>0.41485862655042693</v>
      </c>
      <c r="J116" s="96">
        <f>DSUM($B$81:$Z$83,J$81,$C$90:$D116)</f>
        <v>0.48743389778883661</v>
      </c>
      <c r="K116" s="96">
        <f>DSUM($B$81:$Z$83,K$81,$C$90:$D116)</f>
        <v>0.54457390310448162</v>
      </c>
      <c r="L116" s="96">
        <f>DSUM($B$81:$Z$83,L$81,$C$90:$D116)</f>
        <v>0.58942238992812834</v>
      </c>
      <c r="M116" s="96">
        <f>DSUM($B$81:$Z$83,M$81,$C$90:$D116)</f>
        <v>0.62448344584080773</v>
      </c>
      <c r="N116" s="96">
        <f>DSUM($B$81:$Z$83,N$81,$C$90:$D116)</f>
        <v>0.65175165365549481</v>
      </c>
      <c r="O116" s="96">
        <f>DSUM($B$81:$Z$83,O$81,$C$90:$D116)</f>
        <v>0.67281576166977208</v>
      </c>
      <c r="P116" s="96">
        <f>DSUM($B$81:$Z$83,P$81,$C$90:$D116)</f>
        <v>0.68894125870726286</v>
      </c>
      <c r="Q116" s="96">
        <f>DSUM($B$81:$Z$83,Q$81,$C$90:$D116)</f>
        <v>0.70113614672428848</v>
      </c>
      <c r="R116" s="96">
        <f>DSUM($B$81:$Z$83,R$81,$C$90:$D116)</f>
        <v>0.71020333014807302</v>
      </c>
      <c r="S116" s="96">
        <f>DSUM($B$81:$Z$83,S$81,$C$90:$D116)</f>
        <v>0.71678234529886353</v>
      </c>
      <c r="T116" s="96">
        <f>DSUM($B$81:$Z$83,T$81,$C$90:$D116)</f>
        <v>0.72138259904349011</v>
      </c>
      <c r="U116" s="96">
        <f>DSUM($B$81:$Z$83,U$81,$C$90:$D116)</f>
        <v>0.71836832018470298</v>
      </c>
      <c r="V116" s="96">
        <f>DSUM($B$81:$Z$83,V$81,$C$90:$D116)</f>
        <v>0.71533580208717207</v>
      </c>
      <c r="W116" s="96">
        <f>DSUM($B$81:$Z$83,W$81,$C$90:$D116)</f>
        <v>0.71230636736108077</v>
      </c>
      <c r="X116" s="96">
        <f>DSUM($B$81:$Z$83,X$81,$C$90:$D116)</f>
        <v>0.70928794365634418</v>
      </c>
      <c r="Y116" s="79">
        <f>DSUM($B$81:$Z$83,Y$81,$C$90:$D116)</f>
        <v>11.858348727423326</v>
      </c>
      <c r="Z116" s="96"/>
      <c r="AB116" s="24"/>
      <c r="AC116" s="24"/>
      <c r="AD116" s="24"/>
      <c r="AE116" s="24"/>
      <c r="AF116" s="24"/>
      <c r="AG116" s="24"/>
      <c r="AH116" s="24"/>
      <c r="AI116" s="24"/>
      <c r="AJ116" s="24"/>
    </row>
    <row r="117" spans="1:36">
      <c r="A117" s="24"/>
      <c r="B117" s="24" t="s">
        <v>156</v>
      </c>
      <c r="C117" s="95" t="s">
        <v>157</v>
      </c>
      <c r="D117" s="95" t="s">
        <v>158</v>
      </c>
      <c r="E117" s="96">
        <f>DSUM($B$81:$Z$83,E$81,$C$90:$D117)</f>
        <v>8.4413337133880967E-2</v>
      </c>
      <c r="F117" s="96">
        <f>DSUM($B$81:$Z$83,F$81,$C$90:$D117)</f>
        <v>0.16810031179452556</v>
      </c>
      <c r="G117" s="96">
        <f>DSUM($B$81:$Z$83,G$81,$C$90:$D117)</f>
        <v>0.25106650343220815</v>
      </c>
      <c r="H117" s="96">
        <f>DSUM($B$81:$Z$83,H$81,$C$90:$D117)</f>
        <v>0.33331744563675908</v>
      </c>
      <c r="I117" s="96">
        <f>DSUM($B$81:$Z$83,I$81,$C$90:$D117)</f>
        <v>0.41485862655042693</v>
      </c>
      <c r="J117" s="96">
        <f>DSUM($B$81:$Z$83,J$81,$C$90:$D117)</f>
        <v>0.48743389778883661</v>
      </c>
      <c r="K117" s="96">
        <f>DSUM($B$81:$Z$83,K$81,$C$90:$D117)</f>
        <v>0.54457390310448162</v>
      </c>
      <c r="L117" s="96">
        <f>DSUM($B$81:$Z$83,L$81,$C$90:$D117)</f>
        <v>0.58942238992812834</v>
      </c>
      <c r="M117" s="96">
        <f>DSUM($B$81:$Z$83,M$81,$C$90:$D117)</f>
        <v>0.62448344584080773</v>
      </c>
      <c r="N117" s="96">
        <f>DSUM($B$81:$Z$83,N$81,$C$90:$D117)</f>
        <v>0.65175165365549481</v>
      </c>
      <c r="O117" s="96">
        <f>DSUM($B$81:$Z$83,O$81,$C$90:$D117)</f>
        <v>0.67281576166977208</v>
      </c>
      <c r="P117" s="96">
        <f>DSUM($B$81:$Z$83,P$81,$C$90:$D117)</f>
        <v>0.68894125870726286</v>
      </c>
      <c r="Q117" s="96">
        <f>DSUM($B$81:$Z$83,Q$81,$C$90:$D117)</f>
        <v>0.70113614672428848</v>
      </c>
      <c r="R117" s="96">
        <f>DSUM($B$81:$Z$83,R$81,$C$90:$D117)</f>
        <v>0.71020333014807302</v>
      </c>
      <c r="S117" s="96">
        <f>DSUM($B$81:$Z$83,S$81,$C$90:$D117)</f>
        <v>0.71678234529886353</v>
      </c>
      <c r="T117" s="96">
        <f>DSUM($B$81:$Z$83,T$81,$C$90:$D117)</f>
        <v>0.72138259904349011</v>
      </c>
      <c r="U117" s="96">
        <f>DSUM($B$81:$Z$83,U$81,$C$90:$D117)</f>
        <v>0.71836832018470298</v>
      </c>
      <c r="V117" s="96">
        <f>DSUM($B$81:$Z$83,V$81,$C$90:$D117)</f>
        <v>0.71533580208717207</v>
      </c>
      <c r="W117" s="96">
        <f>DSUM($B$81:$Z$83,W$81,$C$90:$D117)</f>
        <v>0.71230636736108077</v>
      </c>
      <c r="X117" s="96">
        <f>DSUM($B$81:$Z$83,X$81,$C$90:$D117)</f>
        <v>0.70928794365634418</v>
      </c>
      <c r="Y117" s="79">
        <f>DSUM($B$81:$Z$83,Y$81,$C$90:$D117)</f>
        <v>11.858348727423326</v>
      </c>
      <c r="Z117" s="96"/>
      <c r="AB117" s="24"/>
      <c r="AC117" s="24"/>
      <c r="AD117" s="24"/>
      <c r="AE117" s="24"/>
      <c r="AF117" s="24"/>
      <c r="AG117" s="24"/>
      <c r="AH117" s="24"/>
      <c r="AI117" s="24"/>
      <c r="AJ117" s="24"/>
    </row>
    <row r="118" spans="1:36">
      <c r="A118" s="24"/>
      <c r="B118" s="24" t="s">
        <v>159</v>
      </c>
      <c r="C118" s="95" t="s">
        <v>160</v>
      </c>
      <c r="D118" s="95" t="s">
        <v>161</v>
      </c>
      <c r="E118" s="96">
        <f>DSUM($B$81:$Z$83,E$81,$C$90:$D118)</f>
        <v>8.4413337133880967E-2</v>
      </c>
      <c r="F118" s="96">
        <f>DSUM($B$81:$Z$83,F$81,$C$90:$D118)</f>
        <v>0.16810031179452556</v>
      </c>
      <c r="G118" s="96">
        <f>DSUM($B$81:$Z$83,G$81,$C$90:$D118)</f>
        <v>0.25106650343220815</v>
      </c>
      <c r="H118" s="96">
        <f>DSUM($B$81:$Z$83,H$81,$C$90:$D118)</f>
        <v>0.33331744563675908</v>
      </c>
      <c r="I118" s="96">
        <f>DSUM($B$81:$Z$83,I$81,$C$90:$D118)</f>
        <v>0.41485862655042693</v>
      </c>
      <c r="J118" s="96">
        <f>DSUM($B$81:$Z$83,J$81,$C$90:$D118)</f>
        <v>0.48743389778883661</v>
      </c>
      <c r="K118" s="96">
        <f>DSUM($B$81:$Z$83,K$81,$C$90:$D118)</f>
        <v>0.54457390310448162</v>
      </c>
      <c r="L118" s="96">
        <f>DSUM($B$81:$Z$83,L$81,$C$90:$D118)</f>
        <v>0.58942238992812834</v>
      </c>
      <c r="M118" s="96">
        <f>DSUM($B$81:$Z$83,M$81,$C$90:$D118)</f>
        <v>0.62448344584080773</v>
      </c>
      <c r="N118" s="96">
        <f>DSUM($B$81:$Z$83,N$81,$C$90:$D118)</f>
        <v>0.65175165365549481</v>
      </c>
      <c r="O118" s="96">
        <f>DSUM($B$81:$Z$83,O$81,$C$90:$D118)</f>
        <v>0.67281576166977208</v>
      </c>
      <c r="P118" s="96">
        <f>DSUM($B$81:$Z$83,P$81,$C$90:$D118)</f>
        <v>0.68894125870726286</v>
      </c>
      <c r="Q118" s="96">
        <f>DSUM($B$81:$Z$83,Q$81,$C$90:$D118)</f>
        <v>0.70113614672428848</v>
      </c>
      <c r="R118" s="96">
        <f>DSUM($B$81:$Z$83,R$81,$C$90:$D118)</f>
        <v>0.71020333014807302</v>
      </c>
      <c r="S118" s="96">
        <f>DSUM($B$81:$Z$83,S$81,$C$90:$D118)</f>
        <v>0.71678234529886353</v>
      </c>
      <c r="T118" s="96">
        <f>DSUM($B$81:$Z$83,T$81,$C$90:$D118)</f>
        <v>0.72138259904349011</v>
      </c>
      <c r="U118" s="96">
        <f>DSUM($B$81:$Z$83,U$81,$C$90:$D118)</f>
        <v>0.71836832018470298</v>
      </c>
      <c r="V118" s="96">
        <f>DSUM($B$81:$Z$83,V$81,$C$90:$D118)</f>
        <v>0.71533580208717207</v>
      </c>
      <c r="W118" s="96">
        <f>DSUM($B$81:$Z$83,W$81,$C$90:$D118)</f>
        <v>0.71230636736108077</v>
      </c>
      <c r="X118" s="96">
        <f>DSUM($B$81:$Z$83,X$81,$C$90:$D118)</f>
        <v>0.70928794365634418</v>
      </c>
      <c r="Y118" s="79">
        <f>DSUM($B$81:$Z$83,Y$81,$C$90:$D118)</f>
        <v>11.858348727423326</v>
      </c>
      <c r="Z118" s="96"/>
      <c r="AB118" s="24"/>
      <c r="AC118" s="24"/>
      <c r="AD118" s="24"/>
      <c r="AE118" s="24"/>
      <c r="AF118" s="24"/>
      <c r="AG118" s="24"/>
      <c r="AH118" s="24"/>
      <c r="AI118" s="24"/>
      <c r="AJ118" s="24"/>
    </row>
    <row r="119" spans="1:36">
      <c r="A119" s="24"/>
      <c r="B119" s="24" t="s">
        <v>162</v>
      </c>
      <c r="C119" s="95" t="s">
        <v>163</v>
      </c>
      <c r="D119" s="95" t="s">
        <v>164</v>
      </c>
      <c r="E119" s="96">
        <f>DSUM($B$81:$Z$83,E$81,$C$90:$D119)</f>
        <v>8.4413337133880967E-2</v>
      </c>
      <c r="F119" s="96">
        <f>DSUM($B$81:$Z$83,F$81,$C$90:$D119)</f>
        <v>0.16810031179452556</v>
      </c>
      <c r="G119" s="96">
        <f>DSUM($B$81:$Z$83,G$81,$C$90:$D119)</f>
        <v>0.25106650343220815</v>
      </c>
      <c r="H119" s="96">
        <f>DSUM($B$81:$Z$83,H$81,$C$90:$D119)</f>
        <v>0.33331744563675908</v>
      </c>
      <c r="I119" s="96">
        <f>DSUM($B$81:$Z$83,I$81,$C$90:$D119)</f>
        <v>0.41485862655042693</v>
      </c>
      <c r="J119" s="96">
        <f>DSUM($B$81:$Z$83,J$81,$C$90:$D119)</f>
        <v>0.48743389778883661</v>
      </c>
      <c r="K119" s="96">
        <f>DSUM($B$81:$Z$83,K$81,$C$90:$D119)</f>
        <v>0.54457390310448162</v>
      </c>
      <c r="L119" s="96">
        <f>DSUM($B$81:$Z$83,L$81,$C$90:$D119)</f>
        <v>0.58942238992812834</v>
      </c>
      <c r="M119" s="96">
        <f>DSUM($B$81:$Z$83,M$81,$C$90:$D119)</f>
        <v>0.62448344584080773</v>
      </c>
      <c r="N119" s="96">
        <f>DSUM($B$81:$Z$83,N$81,$C$90:$D119)</f>
        <v>0.65175165365549481</v>
      </c>
      <c r="O119" s="96">
        <f>DSUM($B$81:$Z$83,O$81,$C$90:$D119)</f>
        <v>0.67281576166977208</v>
      </c>
      <c r="P119" s="96">
        <f>DSUM($B$81:$Z$83,P$81,$C$90:$D119)</f>
        <v>0.68894125870726286</v>
      </c>
      <c r="Q119" s="96">
        <f>DSUM($B$81:$Z$83,Q$81,$C$90:$D119)</f>
        <v>0.70113614672428848</v>
      </c>
      <c r="R119" s="96">
        <f>DSUM($B$81:$Z$83,R$81,$C$90:$D119)</f>
        <v>0.71020333014807302</v>
      </c>
      <c r="S119" s="96">
        <f>DSUM($B$81:$Z$83,S$81,$C$90:$D119)</f>
        <v>0.71678234529886353</v>
      </c>
      <c r="T119" s="96">
        <f>DSUM($B$81:$Z$83,T$81,$C$90:$D119)</f>
        <v>0.72138259904349011</v>
      </c>
      <c r="U119" s="96">
        <f>DSUM($B$81:$Z$83,U$81,$C$90:$D119)</f>
        <v>0.71836832018470298</v>
      </c>
      <c r="V119" s="96">
        <f>DSUM($B$81:$Z$83,V$81,$C$90:$D119)</f>
        <v>0.71533580208717207</v>
      </c>
      <c r="W119" s="96">
        <f>DSUM($B$81:$Z$83,W$81,$C$90:$D119)</f>
        <v>0.71230636736108077</v>
      </c>
      <c r="X119" s="96">
        <f>DSUM($B$81:$Z$83,X$81,$C$90:$D119)</f>
        <v>0.70928794365634418</v>
      </c>
      <c r="Y119" s="79">
        <f>DSUM($B$81:$Z$83,Y$81,$C$90:$D119)</f>
        <v>11.858348727423326</v>
      </c>
      <c r="Z119" s="96"/>
      <c r="AB119" s="24"/>
      <c r="AC119" s="24"/>
      <c r="AD119" s="24"/>
      <c r="AE119" s="24"/>
      <c r="AF119" s="24"/>
      <c r="AG119" s="24"/>
      <c r="AH119" s="24"/>
      <c r="AI119" s="24"/>
      <c r="AJ119" s="24"/>
    </row>
    <row r="120" spans="1:36">
      <c r="A120" s="24"/>
      <c r="B120" s="24" t="s">
        <v>165</v>
      </c>
      <c r="C120" s="95" t="s">
        <v>166</v>
      </c>
      <c r="D120" s="95" t="s">
        <v>167</v>
      </c>
      <c r="E120" s="96">
        <f>DSUM($B$81:$Z$83,E$81,$C$90:$D120)</f>
        <v>8.4413337133880967E-2</v>
      </c>
      <c r="F120" s="96">
        <f>DSUM($B$81:$Z$83,F$81,$C$90:$D120)</f>
        <v>0.16810031179452556</v>
      </c>
      <c r="G120" s="96">
        <f>DSUM($B$81:$Z$83,G$81,$C$90:$D120)</f>
        <v>0.25106650343220815</v>
      </c>
      <c r="H120" s="96">
        <f>DSUM($B$81:$Z$83,H$81,$C$90:$D120)</f>
        <v>0.33331744563675908</v>
      </c>
      <c r="I120" s="96">
        <f>DSUM($B$81:$Z$83,I$81,$C$90:$D120)</f>
        <v>0.41485862655042693</v>
      </c>
      <c r="J120" s="96">
        <f>DSUM($B$81:$Z$83,J$81,$C$90:$D120)</f>
        <v>0.48743389778883661</v>
      </c>
      <c r="K120" s="96">
        <f>DSUM($B$81:$Z$83,K$81,$C$90:$D120)</f>
        <v>0.54457390310448162</v>
      </c>
      <c r="L120" s="96">
        <f>DSUM($B$81:$Z$83,L$81,$C$90:$D120)</f>
        <v>0.58942238992812834</v>
      </c>
      <c r="M120" s="96">
        <f>DSUM($B$81:$Z$83,M$81,$C$90:$D120)</f>
        <v>0.62448344584080773</v>
      </c>
      <c r="N120" s="96">
        <f>DSUM($B$81:$Z$83,N$81,$C$90:$D120)</f>
        <v>0.65175165365549481</v>
      </c>
      <c r="O120" s="96">
        <f>DSUM($B$81:$Z$83,O$81,$C$90:$D120)</f>
        <v>0.67281576166977208</v>
      </c>
      <c r="P120" s="96">
        <f>DSUM($B$81:$Z$83,P$81,$C$90:$D120)</f>
        <v>0.68894125870726286</v>
      </c>
      <c r="Q120" s="96">
        <f>DSUM($B$81:$Z$83,Q$81,$C$90:$D120)</f>
        <v>0.70113614672428848</v>
      </c>
      <c r="R120" s="96">
        <f>DSUM($B$81:$Z$83,R$81,$C$90:$D120)</f>
        <v>0.71020333014807302</v>
      </c>
      <c r="S120" s="96">
        <f>DSUM($B$81:$Z$83,S$81,$C$90:$D120)</f>
        <v>0.71678234529886353</v>
      </c>
      <c r="T120" s="96">
        <f>DSUM($B$81:$Z$83,T$81,$C$90:$D120)</f>
        <v>0.72138259904349011</v>
      </c>
      <c r="U120" s="96">
        <f>DSUM($B$81:$Z$83,U$81,$C$90:$D120)</f>
        <v>0.71836832018470298</v>
      </c>
      <c r="V120" s="96">
        <f>DSUM($B$81:$Z$83,V$81,$C$90:$D120)</f>
        <v>0.71533580208717207</v>
      </c>
      <c r="W120" s="96">
        <f>DSUM($B$81:$Z$83,W$81,$C$90:$D120)</f>
        <v>0.71230636736108077</v>
      </c>
      <c r="X120" s="96">
        <f>DSUM($B$81:$Z$83,X$81,$C$90:$D120)</f>
        <v>0.70928794365634418</v>
      </c>
      <c r="Y120" s="79">
        <f>DSUM($B$81:$Z$83,Y$81,$C$90:$D120)</f>
        <v>11.858348727423326</v>
      </c>
      <c r="Z120" s="96"/>
      <c r="AB120" s="24"/>
      <c r="AC120" s="24"/>
      <c r="AD120" s="24"/>
      <c r="AE120" s="24"/>
      <c r="AF120" s="24"/>
      <c r="AG120" s="24"/>
      <c r="AH120" s="24"/>
      <c r="AI120" s="24"/>
      <c r="AJ120" s="24"/>
    </row>
    <row r="121" spans="1:36">
      <c r="A121" s="24"/>
      <c r="B121" s="24" t="s">
        <v>168</v>
      </c>
      <c r="C121" s="95" t="s">
        <v>169</v>
      </c>
      <c r="D121" s="95" t="s">
        <v>170</v>
      </c>
      <c r="E121" s="96">
        <f>DSUM($B$81:$Z$83,E$81,$C$90:$D121)</f>
        <v>8.4413337133880967E-2</v>
      </c>
      <c r="F121" s="96">
        <f>DSUM($B$81:$Z$83,F$81,$C$90:$D121)</f>
        <v>0.16810031179452556</v>
      </c>
      <c r="G121" s="96">
        <f>DSUM($B$81:$Z$83,G$81,$C$90:$D121)</f>
        <v>0.25106650343220815</v>
      </c>
      <c r="H121" s="96">
        <f>DSUM($B$81:$Z$83,H$81,$C$90:$D121)</f>
        <v>0.33331744563675908</v>
      </c>
      <c r="I121" s="96">
        <f>DSUM($B$81:$Z$83,I$81,$C$90:$D121)</f>
        <v>0.41485862655042693</v>
      </c>
      <c r="J121" s="96">
        <f>DSUM($B$81:$Z$83,J$81,$C$90:$D121)</f>
        <v>0.48743389778883661</v>
      </c>
      <c r="K121" s="96">
        <f>DSUM($B$81:$Z$83,K$81,$C$90:$D121)</f>
        <v>0.54457390310448162</v>
      </c>
      <c r="L121" s="96">
        <f>DSUM($B$81:$Z$83,L$81,$C$90:$D121)</f>
        <v>0.58942238992812834</v>
      </c>
      <c r="M121" s="96">
        <f>DSUM($B$81:$Z$83,M$81,$C$90:$D121)</f>
        <v>0.62448344584080773</v>
      </c>
      <c r="N121" s="96">
        <f>DSUM($B$81:$Z$83,N$81,$C$90:$D121)</f>
        <v>0.65175165365549481</v>
      </c>
      <c r="O121" s="96">
        <f>DSUM($B$81:$Z$83,O$81,$C$90:$D121)</f>
        <v>0.67281576166977208</v>
      </c>
      <c r="P121" s="96">
        <f>DSUM($B$81:$Z$83,P$81,$C$90:$D121)</f>
        <v>0.68894125870726286</v>
      </c>
      <c r="Q121" s="96">
        <f>DSUM($B$81:$Z$83,Q$81,$C$90:$D121)</f>
        <v>0.70113614672428848</v>
      </c>
      <c r="R121" s="96">
        <f>DSUM($B$81:$Z$83,R$81,$C$90:$D121)</f>
        <v>0.71020333014807302</v>
      </c>
      <c r="S121" s="96">
        <f>DSUM($B$81:$Z$83,S$81,$C$90:$D121)</f>
        <v>0.71678234529886353</v>
      </c>
      <c r="T121" s="96">
        <f>DSUM($B$81:$Z$83,T$81,$C$90:$D121)</f>
        <v>0.72138259904349011</v>
      </c>
      <c r="U121" s="96">
        <f>DSUM($B$81:$Z$83,U$81,$C$90:$D121)</f>
        <v>0.71836832018470298</v>
      </c>
      <c r="V121" s="96">
        <f>DSUM($B$81:$Z$83,V$81,$C$90:$D121)</f>
        <v>0.71533580208717207</v>
      </c>
      <c r="W121" s="96">
        <f>DSUM($B$81:$Z$83,W$81,$C$90:$D121)</f>
        <v>0.71230636736108077</v>
      </c>
      <c r="X121" s="96">
        <f>DSUM($B$81:$Z$83,X$81,$C$90:$D121)</f>
        <v>0.70928794365634418</v>
      </c>
      <c r="Y121" s="79">
        <f>DSUM($B$81:$Z$83,Y$81,$C$90:$D121)</f>
        <v>11.858348727423326</v>
      </c>
      <c r="Z121" s="96"/>
      <c r="AB121" s="24"/>
      <c r="AC121" s="24"/>
      <c r="AD121" s="24"/>
      <c r="AE121" s="24"/>
      <c r="AF121" s="24"/>
      <c r="AG121" s="24"/>
      <c r="AH121" s="24"/>
      <c r="AI121" s="24"/>
      <c r="AJ121" s="24"/>
    </row>
    <row r="122" spans="1:36">
      <c r="A122" s="24"/>
      <c r="B122" s="24" t="s">
        <v>171</v>
      </c>
      <c r="C122" s="95" t="s">
        <v>172</v>
      </c>
      <c r="D122" s="95" t="s">
        <v>173</v>
      </c>
      <c r="E122" s="96">
        <f>DSUM($B$81:$Z$83,E$81,$C$90:$D122)</f>
        <v>8.4413337133880967E-2</v>
      </c>
      <c r="F122" s="96">
        <f>DSUM($B$81:$Z$83,F$81,$C$90:$D122)</f>
        <v>0.16810031179452556</v>
      </c>
      <c r="G122" s="96">
        <f>DSUM($B$81:$Z$83,G$81,$C$90:$D122)</f>
        <v>0.25106650343220815</v>
      </c>
      <c r="H122" s="96">
        <f>DSUM($B$81:$Z$83,H$81,$C$90:$D122)</f>
        <v>0.33331744563675908</v>
      </c>
      <c r="I122" s="96">
        <f>DSUM($B$81:$Z$83,I$81,$C$90:$D122)</f>
        <v>0.41485862655042693</v>
      </c>
      <c r="J122" s="96">
        <f>DSUM($B$81:$Z$83,J$81,$C$90:$D122)</f>
        <v>0.48743389778883661</v>
      </c>
      <c r="K122" s="96">
        <f>DSUM($B$81:$Z$83,K$81,$C$90:$D122)</f>
        <v>0.54457390310448162</v>
      </c>
      <c r="L122" s="96">
        <f>DSUM($B$81:$Z$83,L$81,$C$90:$D122)</f>
        <v>0.58942238992812834</v>
      </c>
      <c r="M122" s="96">
        <f>DSUM($B$81:$Z$83,M$81,$C$90:$D122)</f>
        <v>0.62448344584080773</v>
      </c>
      <c r="N122" s="96">
        <f>DSUM($B$81:$Z$83,N$81,$C$90:$D122)</f>
        <v>0.65175165365549481</v>
      </c>
      <c r="O122" s="96">
        <f>DSUM($B$81:$Z$83,O$81,$C$90:$D122)</f>
        <v>0.67281576166977208</v>
      </c>
      <c r="P122" s="96">
        <f>DSUM($B$81:$Z$83,P$81,$C$90:$D122)</f>
        <v>0.68894125870726286</v>
      </c>
      <c r="Q122" s="96">
        <f>DSUM($B$81:$Z$83,Q$81,$C$90:$D122)</f>
        <v>0.70113614672428848</v>
      </c>
      <c r="R122" s="96">
        <f>DSUM($B$81:$Z$83,R$81,$C$90:$D122)</f>
        <v>0.71020333014807302</v>
      </c>
      <c r="S122" s="96">
        <f>DSUM($B$81:$Z$83,S$81,$C$90:$D122)</f>
        <v>0.71678234529886353</v>
      </c>
      <c r="T122" s="96">
        <f>DSUM($B$81:$Z$83,T$81,$C$90:$D122)</f>
        <v>0.72138259904349011</v>
      </c>
      <c r="U122" s="96">
        <f>DSUM($B$81:$Z$83,U$81,$C$90:$D122)</f>
        <v>0.71836832018470298</v>
      </c>
      <c r="V122" s="96">
        <f>DSUM($B$81:$Z$83,V$81,$C$90:$D122)</f>
        <v>0.71533580208717207</v>
      </c>
      <c r="W122" s="96">
        <f>DSUM($B$81:$Z$83,W$81,$C$90:$D122)</f>
        <v>0.71230636736108077</v>
      </c>
      <c r="X122" s="96">
        <f>DSUM($B$81:$Z$83,X$81,$C$90:$D122)</f>
        <v>0.70928794365634418</v>
      </c>
      <c r="Y122" s="79">
        <f>DSUM($B$81:$Z$83,Y$81,$C$90:$D122)</f>
        <v>11.858348727423326</v>
      </c>
      <c r="Z122" s="96"/>
      <c r="AB122" s="24"/>
      <c r="AC122" s="24"/>
      <c r="AD122" s="24"/>
      <c r="AE122" s="24"/>
      <c r="AF122" s="24"/>
      <c r="AG122" s="24"/>
      <c r="AH122" s="24"/>
      <c r="AI122" s="24"/>
      <c r="AJ122" s="24"/>
    </row>
    <row r="123" spans="1:36">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B123" s="24"/>
      <c r="AC123" s="24"/>
      <c r="AD123" s="24"/>
      <c r="AE123" s="24"/>
      <c r="AF123" s="24"/>
      <c r="AG123" s="24"/>
      <c r="AH123" s="24"/>
      <c r="AI123" s="24"/>
      <c r="AJ123" s="24"/>
    </row>
    <row r="124" spans="1:36">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B124" s="24"/>
      <c r="AC124" s="24"/>
      <c r="AD124" s="24"/>
      <c r="AE124" s="24"/>
      <c r="AF124" s="24"/>
      <c r="AG124" s="24"/>
      <c r="AH124" s="24"/>
      <c r="AI124" s="24"/>
      <c r="AJ124" s="24"/>
    </row>
    <row r="125" spans="1:36" ht="15">
      <c r="A125" s="110" t="s">
        <v>174</v>
      </c>
      <c r="B125" s="110"/>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B125" s="24"/>
      <c r="AC125" s="24"/>
      <c r="AD125" s="24"/>
      <c r="AE125" s="24"/>
      <c r="AF125" s="24"/>
      <c r="AG125" s="24"/>
      <c r="AH125" s="24"/>
      <c r="AI125" s="24"/>
      <c r="AJ125" s="24"/>
    </row>
    <row r="126" spans="1:36" ht="15">
      <c r="A126" s="24"/>
      <c r="B126" s="24"/>
      <c r="C126" s="72" t="s">
        <v>198</v>
      </c>
      <c r="D126" s="72" t="str">
        <f>$C$8</f>
        <v>Bi-Level Stiarwell Lighting-NR</v>
      </c>
      <c r="E126" s="89">
        <f>E11</f>
        <v>2016</v>
      </c>
      <c r="F126" s="89">
        <f t="shared" ref="F126:X126" si="33">F11</f>
        <v>2017</v>
      </c>
      <c r="G126" s="89">
        <f t="shared" si="33"/>
        <v>2018</v>
      </c>
      <c r="H126" s="89">
        <f t="shared" si="33"/>
        <v>2019</v>
      </c>
      <c r="I126" s="89">
        <f t="shared" si="33"/>
        <v>2020</v>
      </c>
      <c r="J126" s="89">
        <f t="shared" si="33"/>
        <v>2021</v>
      </c>
      <c r="K126" s="89">
        <f t="shared" si="33"/>
        <v>2022</v>
      </c>
      <c r="L126" s="89">
        <f t="shared" si="33"/>
        <v>2023</v>
      </c>
      <c r="M126" s="89">
        <f t="shared" si="33"/>
        <v>2024</v>
      </c>
      <c r="N126" s="89">
        <f t="shared" si="33"/>
        <v>2025</v>
      </c>
      <c r="O126" s="89">
        <f t="shared" si="33"/>
        <v>2026</v>
      </c>
      <c r="P126" s="89">
        <f t="shared" si="33"/>
        <v>2027</v>
      </c>
      <c r="Q126" s="89">
        <f t="shared" si="33"/>
        <v>2028</v>
      </c>
      <c r="R126" s="89">
        <f t="shared" si="33"/>
        <v>2029</v>
      </c>
      <c r="S126" s="89">
        <f t="shared" si="33"/>
        <v>2030</v>
      </c>
      <c r="T126" s="89">
        <f t="shared" si="33"/>
        <v>2031</v>
      </c>
      <c r="U126" s="89">
        <f t="shared" si="33"/>
        <v>2032</v>
      </c>
      <c r="V126" s="89">
        <f t="shared" si="33"/>
        <v>2033</v>
      </c>
      <c r="W126" s="89">
        <f t="shared" si="33"/>
        <v>2034</v>
      </c>
      <c r="X126" s="89">
        <f t="shared" si="33"/>
        <v>2035</v>
      </c>
      <c r="Y126" s="24"/>
      <c r="Z126" s="72"/>
      <c r="AB126" s="24"/>
      <c r="AC126" s="24"/>
      <c r="AD126" s="24"/>
      <c r="AE126" s="24"/>
      <c r="AF126" s="24"/>
      <c r="AG126" s="24"/>
      <c r="AH126" s="24"/>
      <c r="AI126" s="24"/>
      <c r="AJ126" s="24"/>
    </row>
    <row r="127" spans="1:36" ht="15">
      <c r="A127" s="24"/>
      <c r="B127" s="24"/>
      <c r="C127" s="72">
        <f>C9</f>
        <v>2035</v>
      </c>
      <c r="D127" s="72"/>
      <c r="E127" s="90" t="str">
        <f>CONCATENATE("aMW_",E$11)</f>
        <v>aMW_2016</v>
      </c>
      <c r="F127" s="90" t="str">
        <f t="shared" ref="F127:X127" si="34">CONCATENATE("aMW_",F$11)</f>
        <v>aMW_2017</v>
      </c>
      <c r="G127" s="90" t="str">
        <f t="shared" si="34"/>
        <v>aMW_2018</v>
      </c>
      <c r="H127" s="90" t="str">
        <f t="shared" si="34"/>
        <v>aMW_2019</v>
      </c>
      <c r="I127" s="90" t="str">
        <f t="shared" si="34"/>
        <v>aMW_2020</v>
      </c>
      <c r="J127" s="90" t="str">
        <f t="shared" si="34"/>
        <v>aMW_2021</v>
      </c>
      <c r="K127" s="90" t="str">
        <f t="shared" si="34"/>
        <v>aMW_2022</v>
      </c>
      <c r="L127" s="90" t="str">
        <f t="shared" si="34"/>
        <v>aMW_2023</v>
      </c>
      <c r="M127" s="90" t="str">
        <f t="shared" si="34"/>
        <v>aMW_2024</v>
      </c>
      <c r="N127" s="90" t="str">
        <f t="shared" si="34"/>
        <v>aMW_2025</v>
      </c>
      <c r="O127" s="90" t="str">
        <f t="shared" si="34"/>
        <v>aMW_2026</v>
      </c>
      <c r="P127" s="90" t="str">
        <f t="shared" si="34"/>
        <v>aMW_2027</v>
      </c>
      <c r="Q127" s="90" t="str">
        <f t="shared" si="34"/>
        <v>aMW_2028</v>
      </c>
      <c r="R127" s="90" t="str">
        <f t="shared" si="34"/>
        <v>aMW_2029</v>
      </c>
      <c r="S127" s="90" t="str">
        <f t="shared" si="34"/>
        <v>aMW_2030</v>
      </c>
      <c r="T127" s="90" t="str">
        <f t="shared" si="34"/>
        <v>aMW_2031</v>
      </c>
      <c r="U127" s="90" t="str">
        <f t="shared" si="34"/>
        <v>aMW_2032</v>
      </c>
      <c r="V127" s="90" t="str">
        <f t="shared" si="34"/>
        <v>aMW_2033</v>
      </c>
      <c r="W127" s="90" t="str">
        <f t="shared" si="34"/>
        <v>aMW_2034</v>
      </c>
      <c r="X127" s="90" t="str">
        <f t="shared" si="34"/>
        <v>aMW_2035</v>
      </c>
      <c r="Y127" s="77" t="s">
        <v>68</v>
      </c>
      <c r="Z127" s="111"/>
      <c r="AB127" s="24"/>
      <c r="AC127" s="24"/>
      <c r="AD127" s="24"/>
      <c r="AE127" s="24"/>
      <c r="AF127" s="24"/>
      <c r="AG127" s="24"/>
      <c r="AH127" s="24"/>
      <c r="AI127" s="24"/>
      <c r="AJ127" s="24"/>
    </row>
    <row r="128" spans="1:36">
      <c r="A128" s="24"/>
      <c r="B128" s="24"/>
      <c r="C128" s="24" t="s">
        <v>78</v>
      </c>
      <c r="D128" s="24"/>
      <c r="E128" s="97">
        <f t="shared" ref="E128:X128" si="35">E91</f>
        <v>0</v>
      </c>
      <c r="F128" s="97">
        <f t="shared" si="35"/>
        <v>0</v>
      </c>
      <c r="G128" s="97">
        <f t="shared" si="35"/>
        <v>0</v>
      </c>
      <c r="H128" s="97">
        <f t="shared" si="35"/>
        <v>0</v>
      </c>
      <c r="I128" s="97">
        <f t="shared" si="35"/>
        <v>0</v>
      </c>
      <c r="J128" s="97">
        <f t="shared" si="35"/>
        <v>0</v>
      </c>
      <c r="K128" s="97">
        <f t="shared" si="35"/>
        <v>0</v>
      </c>
      <c r="L128" s="97">
        <f t="shared" si="35"/>
        <v>0</v>
      </c>
      <c r="M128" s="97">
        <f t="shared" si="35"/>
        <v>0</v>
      </c>
      <c r="N128" s="97">
        <f t="shared" si="35"/>
        <v>0</v>
      </c>
      <c r="O128" s="97">
        <f t="shared" si="35"/>
        <v>0</v>
      </c>
      <c r="P128" s="97">
        <f t="shared" si="35"/>
        <v>0</v>
      </c>
      <c r="Q128" s="97">
        <f t="shared" si="35"/>
        <v>0</v>
      </c>
      <c r="R128" s="97">
        <f t="shared" si="35"/>
        <v>0</v>
      </c>
      <c r="S128" s="97">
        <f t="shared" si="35"/>
        <v>0</v>
      </c>
      <c r="T128" s="97">
        <f t="shared" si="35"/>
        <v>0</v>
      </c>
      <c r="U128" s="97">
        <f t="shared" si="35"/>
        <v>0</v>
      </c>
      <c r="V128" s="97">
        <f t="shared" si="35"/>
        <v>0</v>
      </c>
      <c r="W128" s="97">
        <f t="shared" si="35"/>
        <v>0</v>
      </c>
      <c r="X128" s="97">
        <f t="shared" si="35"/>
        <v>0</v>
      </c>
      <c r="Y128" s="97">
        <f t="shared" ref="Y128" si="36">Y91</f>
        <v>0</v>
      </c>
      <c r="Z128" s="97"/>
      <c r="AB128" s="24"/>
      <c r="AC128" s="24"/>
      <c r="AD128" s="24"/>
      <c r="AE128" s="24"/>
      <c r="AF128" s="24"/>
      <c r="AG128" s="24"/>
      <c r="AH128" s="24"/>
      <c r="AI128" s="24"/>
      <c r="AJ128" s="24"/>
    </row>
    <row r="129" spans="1:36">
      <c r="A129" s="24"/>
      <c r="B129" s="24"/>
      <c r="C129" s="24" t="s">
        <v>81</v>
      </c>
      <c r="D129" s="24"/>
      <c r="E129" s="97">
        <f t="shared" ref="E129:X141" si="37">E92-E91</f>
        <v>0</v>
      </c>
      <c r="F129" s="97">
        <f t="shared" si="37"/>
        <v>0</v>
      </c>
      <c r="G129" s="97">
        <f t="shared" si="37"/>
        <v>0</v>
      </c>
      <c r="H129" s="97">
        <f t="shared" si="37"/>
        <v>0</v>
      </c>
      <c r="I129" s="97">
        <f t="shared" si="37"/>
        <v>0</v>
      </c>
      <c r="J129" s="97">
        <f t="shared" si="37"/>
        <v>0</v>
      </c>
      <c r="K129" s="97">
        <f t="shared" si="37"/>
        <v>0</v>
      </c>
      <c r="L129" s="97">
        <f t="shared" si="37"/>
        <v>0</v>
      </c>
      <c r="M129" s="97">
        <f t="shared" si="37"/>
        <v>0</v>
      </c>
      <c r="N129" s="97">
        <f t="shared" si="37"/>
        <v>0</v>
      </c>
      <c r="O129" s="97">
        <f t="shared" si="37"/>
        <v>0</v>
      </c>
      <c r="P129" s="97">
        <f t="shared" si="37"/>
        <v>0</v>
      </c>
      <c r="Q129" s="97">
        <f t="shared" si="37"/>
        <v>0</v>
      </c>
      <c r="R129" s="97">
        <f t="shared" si="37"/>
        <v>0</v>
      </c>
      <c r="S129" s="97">
        <f t="shared" si="37"/>
        <v>0</v>
      </c>
      <c r="T129" s="97">
        <f t="shared" si="37"/>
        <v>0</v>
      </c>
      <c r="U129" s="97">
        <f t="shared" si="37"/>
        <v>0</v>
      </c>
      <c r="V129" s="97">
        <f t="shared" si="37"/>
        <v>0</v>
      </c>
      <c r="W129" s="97">
        <f t="shared" si="37"/>
        <v>0</v>
      </c>
      <c r="X129" s="97">
        <f t="shared" si="37"/>
        <v>0</v>
      </c>
      <c r="Y129" s="97">
        <f t="shared" ref="Y129:Y159" si="38">Y92-Y91</f>
        <v>0</v>
      </c>
      <c r="Z129" s="97"/>
      <c r="AB129" s="24"/>
      <c r="AC129" s="24"/>
      <c r="AD129" s="24"/>
      <c r="AE129" s="24"/>
      <c r="AF129" s="24"/>
      <c r="AG129" s="24"/>
      <c r="AH129" s="24"/>
      <c r="AI129" s="24"/>
      <c r="AJ129" s="24"/>
    </row>
    <row r="130" spans="1:36">
      <c r="A130" s="24"/>
      <c r="B130" s="24"/>
      <c r="C130" s="24" t="s">
        <v>84</v>
      </c>
      <c r="D130" s="24"/>
      <c r="E130" s="97">
        <f t="shared" si="37"/>
        <v>0</v>
      </c>
      <c r="F130" s="97">
        <f t="shared" si="37"/>
        <v>0</v>
      </c>
      <c r="G130" s="97">
        <f t="shared" si="37"/>
        <v>0</v>
      </c>
      <c r="H130" s="97">
        <f t="shared" si="37"/>
        <v>0</v>
      </c>
      <c r="I130" s="97">
        <f t="shared" si="37"/>
        <v>0</v>
      </c>
      <c r="J130" s="97">
        <f t="shared" si="37"/>
        <v>0</v>
      </c>
      <c r="K130" s="97">
        <f t="shared" si="37"/>
        <v>0</v>
      </c>
      <c r="L130" s="97">
        <f t="shared" si="37"/>
        <v>0</v>
      </c>
      <c r="M130" s="97">
        <f t="shared" si="37"/>
        <v>0</v>
      </c>
      <c r="N130" s="97">
        <f t="shared" si="37"/>
        <v>0</v>
      </c>
      <c r="O130" s="97">
        <f t="shared" si="37"/>
        <v>0</v>
      </c>
      <c r="P130" s="97">
        <f t="shared" si="37"/>
        <v>0</v>
      </c>
      <c r="Q130" s="97">
        <f t="shared" si="37"/>
        <v>0</v>
      </c>
      <c r="R130" s="97">
        <f t="shared" si="37"/>
        <v>0</v>
      </c>
      <c r="S130" s="97">
        <f t="shared" si="37"/>
        <v>0</v>
      </c>
      <c r="T130" s="97">
        <f t="shared" si="37"/>
        <v>0</v>
      </c>
      <c r="U130" s="97">
        <f t="shared" si="37"/>
        <v>0</v>
      </c>
      <c r="V130" s="97">
        <f t="shared" si="37"/>
        <v>0</v>
      </c>
      <c r="W130" s="97">
        <f t="shared" si="37"/>
        <v>0</v>
      </c>
      <c r="X130" s="97">
        <f t="shared" si="37"/>
        <v>0</v>
      </c>
      <c r="Y130" s="97">
        <f t="shared" si="38"/>
        <v>0</v>
      </c>
      <c r="Z130" s="97"/>
      <c r="AB130" s="24"/>
      <c r="AC130" s="24"/>
      <c r="AD130" s="24"/>
      <c r="AE130" s="24"/>
      <c r="AF130" s="24"/>
      <c r="AG130" s="24"/>
      <c r="AH130" s="24"/>
      <c r="AI130" s="24"/>
      <c r="AJ130" s="24"/>
    </row>
    <row r="131" spans="1:36">
      <c r="A131" s="24"/>
      <c r="B131" s="24"/>
      <c r="C131" s="24" t="s">
        <v>87</v>
      </c>
      <c r="D131" s="24"/>
      <c r="E131" s="97">
        <f t="shared" si="37"/>
        <v>0</v>
      </c>
      <c r="F131" s="97">
        <f t="shared" si="37"/>
        <v>0</v>
      </c>
      <c r="G131" s="97">
        <f t="shared" si="37"/>
        <v>0</v>
      </c>
      <c r="H131" s="97">
        <f t="shared" si="37"/>
        <v>0</v>
      </c>
      <c r="I131" s="97">
        <f t="shared" si="37"/>
        <v>0</v>
      </c>
      <c r="J131" s="97">
        <f t="shared" si="37"/>
        <v>0</v>
      </c>
      <c r="K131" s="97">
        <f t="shared" si="37"/>
        <v>0</v>
      </c>
      <c r="L131" s="97">
        <f t="shared" si="37"/>
        <v>0</v>
      </c>
      <c r="M131" s="97">
        <f t="shared" si="37"/>
        <v>0</v>
      </c>
      <c r="N131" s="97">
        <f t="shared" si="37"/>
        <v>0</v>
      </c>
      <c r="O131" s="97">
        <f t="shared" si="37"/>
        <v>0</v>
      </c>
      <c r="P131" s="97">
        <f t="shared" si="37"/>
        <v>0</v>
      </c>
      <c r="Q131" s="97">
        <f t="shared" si="37"/>
        <v>0</v>
      </c>
      <c r="R131" s="97">
        <f t="shared" si="37"/>
        <v>0</v>
      </c>
      <c r="S131" s="97">
        <f t="shared" si="37"/>
        <v>0</v>
      </c>
      <c r="T131" s="97">
        <f t="shared" si="37"/>
        <v>0</v>
      </c>
      <c r="U131" s="97">
        <f t="shared" si="37"/>
        <v>0</v>
      </c>
      <c r="V131" s="97">
        <f t="shared" si="37"/>
        <v>0</v>
      </c>
      <c r="W131" s="97">
        <f t="shared" si="37"/>
        <v>0</v>
      </c>
      <c r="X131" s="97">
        <f t="shared" si="37"/>
        <v>0</v>
      </c>
      <c r="Y131" s="97">
        <f t="shared" si="38"/>
        <v>0</v>
      </c>
      <c r="Z131" s="97"/>
      <c r="AB131" s="24"/>
      <c r="AC131" s="24"/>
      <c r="AD131" s="24"/>
      <c r="AE131" s="24"/>
      <c r="AF131" s="24"/>
      <c r="AG131" s="24"/>
      <c r="AH131" s="24"/>
      <c r="AI131" s="24"/>
      <c r="AJ131" s="24"/>
    </row>
    <row r="132" spans="1:36">
      <c r="A132" s="24"/>
      <c r="B132" s="24"/>
      <c r="C132" s="24" t="s">
        <v>90</v>
      </c>
      <c r="D132" s="24"/>
      <c r="E132" s="97">
        <f t="shared" si="37"/>
        <v>0</v>
      </c>
      <c r="F132" s="97">
        <f t="shared" si="37"/>
        <v>0</v>
      </c>
      <c r="G132" s="97">
        <f t="shared" si="37"/>
        <v>0</v>
      </c>
      <c r="H132" s="97">
        <f t="shared" si="37"/>
        <v>0</v>
      </c>
      <c r="I132" s="97">
        <f t="shared" si="37"/>
        <v>0</v>
      </c>
      <c r="J132" s="97">
        <f t="shared" si="37"/>
        <v>0</v>
      </c>
      <c r="K132" s="97">
        <f t="shared" si="37"/>
        <v>0</v>
      </c>
      <c r="L132" s="97">
        <f t="shared" si="37"/>
        <v>0</v>
      </c>
      <c r="M132" s="97">
        <f t="shared" si="37"/>
        <v>0</v>
      </c>
      <c r="N132" s="97">
        <f t="shared" si="37"/>
        <v>0</v>
      </c>
      <c r="O132" s="97">
        <f t="shared" si="37"/>
        <v>0</v>
      </c>
      <c r="P132" s="97">
        <f t="shared" si="37"/>
        <v>0</v>
      </c>
      <c r="Q132" s="97">
        <f t="shared" si="37"/>
        <v>0</v>
      </c>
      <c r="R132" s="97">
        <f t="shared" si="37"/>
        <v>0</v>
      </c>
      <c r="S132" s="97">
        <f t="shared" si="37"/>
        <v>0</v>
      </c>
      <c r="T132" s="97">
        <f t="shared" si="37"/>
        <v>0</v>
      </c>
      <c r="U132" s="97">
        <f t="shared" si="37"/>
        <v>0</v>
      </c>
      <c r="V132" s="97">
        <f t="shared" si="37"/>
        <v>0</v>
      </c>
      <c r="W132" s="97">
        <f t="shared" si="37"/>
        <v>0</v>
      </c>
      <c r="X132" s="97">
        <f t="shared" si="37"/>
        <v>0</v>
      </c>
      <c r="Y132" s="97">
        <f t="shared" si="38"/>
        <v>0</v>
      </c>
      <c r="Z132" s="97"/>
      <c r="AB132" s="24"/>
      <c r="AC132" s="24"/>
      <c r="AD132" s="24"/>
      <c r="AE132" s="24"/>
      <c r="AF132" s="24"/>
      <c r="AG132" s="24"/>
      <c r="AH132" s="24"/>
      <c r="AI132" s="24"/>
      <c r="AJ132" s="24"/>
    </row>
    <row r="133" spans="1:36">
      <c r="A133" s="24"/>
      <c r="B133" s="24"/>
      <c r="C133" s="24" t="s">
        <v>93</v>
      </c>
      <c r="D133" s="24"/>
      <c r="E133" s="97">
        <f t="shared" si="37"/>
        <v>0</v>
      </c>
      <c r="F133" s="97">
        <f t="shared" si="37"/>
        <v>0</v>
      </c>
      <c r="G133" s="97">
        <f t="shared" si="37"/>
        <v>0</v>
      </c>
      <c r="H133" s="97">
        <f t="shared" si="37"/>
        <v>0</v>
      </c>
      <c r="I133" s="97">
        <f t="shared" si="37"/>
        <v>0</v>
      </c>
      <c r="J133" s="97">
        <f t="shared" si="37"/>
        <v>0</v>
      </c>
      <c r="K133" s="97">
        <f t="shared" si="37"/>
        <v>0</v>
      </c>
      <c r="L133" s="97">
        <f t="shared" si="37"/>
        <v>0</v>
      </c>
      <c r="M133" s="97">
        <f t="shared" si="37"/>
        <v>0</v>
      </c>
      <c r="N133" s="97">
        <f t="shared" si="37"/>
        <v>0</v>
      </c>
      <c r="O133" s="97">
        <f t="shared" si="37"/>
        <v>0</v>
      </c>
      <c r="P133" s="97">
        <f t="shared" si="37"/>
        <v>0</v>
      </c>
      <c r="Q133" s="97">
        <f t="shared" si="37"/>
        <v>0</v>
      </c>
      <c r="R133" s="97">
        <f t="shared" si="37"/>
        <v>0</v>
      </c>
      <c r="S133" s="97">
        <f t="shared" si="37"/>
        <v>0</v>
      </c>
      <c r="T133" s="97">
        <f t="shared" si="37"/>
        <v>0</v>
      </c>
      <c r="U133" s="97">
        <f t="shared" si="37"/>
        <v>0</v>
      </c>
      <c r="V133" s="97">
        <f t="shared" si="37"/>
        <v>0</v>
      </c>
      <c r="W133" s="97">
        <f t="shared" si="37"/>
        <v>0</v>
      </c>
      <c r="X133" s="97">
        <f t="shared" si="37"/>
        <v>0</v>
      </c>
      <c r="Y133" s="97">
        <f t="shared" si="38"/>
        <v>0</v>
      </c>
      <c r="Z133" s="97"/>
      <c r="AB133" s="24"/>
      <c r="AC133" s="24"/>
      <c r="AD133" s="24"/>
      <c r="AE133" s="24"/>
      <c r="AF133" s="24"/>
      <c r="AG133" s="24"/>
      <c r="AH133" s="24"/>
      <c r="AI133" s="24"/>
      <c r="AJ133" s="24"/>
    </row>
    <row r="134" spans="1:36">
      <c r="A134" s="24"/>
      <c r="B134" s="24"/>
      <c r="C134" s="24" t="s">
        <v>96</v>
      </c>
      <c r="D134" s="24"/>
      <c r="E134" s="97">
        <f t="shared" si="37"/>
        <v>0</v>
      </c>
      <c r="F134" s="97">
        <f t="shared" si="37"/>
        <v>0</v>
      </c>
      <c r="G134" s="97">
        <f t="shared" si="37"/>
        <v>0</v>
      </c>
      <c r="H134" s="97">
        <f t="shared" si="37"/>
        <v>0</v>
      </c>
      <c r="I134" s="97">
        <f t="shared" si="37"/>
        <v>0</v>
      </c>
      <c r="J134" s="97">
        <f t="shared" si="37"/>
        <v>0</v>
      </c>
      <c r="K134" s="97">
        <f t="shared" si="37"/>
        <v>0</v>
      </c>
      <c r="L134" s="97">
        <f t="shared" si="37"/>
        <v>0</v>
      </c>
      <c r="M134" s="97">
        <f t="shared" si="37"/>
        <v>0</v>
      </c>
      <c r="N134" s="97">
        <f t="shared" si="37"/>
        <v>0</v>
      </c>
      <c r="O134" s="97">
        <f t="shared" si="37"/>
        <v>0</v>
      </c>
      <c r="P134" s="97">
        <f t="shared" si="37"/>
        <v>0</v>
      </c>
      <c r="Q134" s="97">
        <f t="shared" si="37"/>
        <v>0</v>
      </c>
      <c r="R134" s="97">
        <f t="shared" si="37"/>
        <v>0</v>
      </c>
      <c r="S134" s="97">
        <f t="shared" si="37"/>
        <v>0</v>
      </c>
      <c r="T134" s="97">
        <f t="shared" si="37"/>
        <v>0</v>
      </c>
      <c r="U134" s="97">
        <f t="shared" si="37"/>
        <v>0</v>
      </c>
      <c r="V134" s="97">
        <f t="shared" si="37"/>
        <v>0</v>
      </c>
      <c r="W134" s="97">
        <f t="shared" si="37"/>
        <v>0</v>
      </c>
      <c r="X134" s="97">
        <f t="shared" si="37"/>
        <v>0</v>
      </c>
      <c r="Y134" s="97">
        <f t="shared" si="38"/>
        <v>0</v>
      </c>
      <c r="Z134" s="97"/>
      <c r="AB134" s="24"/>
      <c r="AC134" s="24"/>
      <c r="AD134" s="24"/>
      <c r="AE134" s="24"/>
      <c r="AF134" s="24"/>
      <c r="AG134" s="24"/>
      <c r="AH134" s="24"/>
      <c r="AI134" s="24"/>
      <c r="AJ134" s="24"/>
    </row>
    <row r="135" spans="1:36">
      <c r="A135" s="24"/>
      <c r="B135" s="24"/>
      <c r="C135" s="24" t="s">
        <v>99</v>
      </c>
      <c r="D135" s="24"/>
      <c r="E135" s="97">
        <f t="shared" si="37"/>
        <v>7.4787127496493772E-2</v>
      </c>
      <c r="F135" s="97">
        <f t="shared" si="37"/>
        <v>0.14893072442377853</v>
      </c>
      <c r="G135" s="97">
        <f t="shared" si="37"/>
        <v>0.22243573397061092</v>
      </c>
      <c r="H135" s="97">
        <f t="shared" si="37"/>
        <v>0.29530705869507251</v>
      </c>
      <c r="I135" s="97">
        <f t="shared" si="37"/>
        <v>0.36754956089035057</v>
      </c>
      <c r="J135" s="97">
        <f t="shared" si="37"/>
        <v>0.43184859523122904</v>
      </c>
      <c r="K135" s="97">
        <f t="shared" si="37"/>
        <v>0.48247254883602364</v>
      </c>
      <c r="L135" s="97">
        <f t="shared" si="37"/>
        <v>0.52220666687930439</v>
      </c>
      <c r="M135" s="97">
        <f t="shared" si="37"/>
        <v>0.55326947931787118</v>
      </c>
      <c r="N135" s="97">
        <f t="shared" si="37"/>
        <v>0.57742811352994494</v>
      </c>
      <c r="O135" s="97">
        <f t="shared" si="37"/>
        <v>0.59609014236509428</v>
      </c>
      <c r="P135" s="97">
        <f t="shared" si="37"/>
        <v>0.61037674260901609</v>
      </c>
      <c r="Q135" s="97">
        <f t="shared" si="37"/>
        <v>0.62118096710600856</v>
      </c>
      <c r="R135" s="97">
        <f t="shared" si="37"/>
        <v>0.62921415979537199</v>
      </c>
      <c r="S135" s="97">
        <f t="shared" si="37"/>
        <v>0.63504292645227101</v>
      </c>
      <c r="T135" s="97">
        <f t="shared" si="37"/>
        <v>0.63911858291838086</v>
      </c>
      <c r="U135" s="97">
        <f t="shared" si="37"/>
        <v>0.63644804216053152</v>
      </c>
      <c r="V135" s="97">
        <f t="shared" si="37"/>
        <v>0.63376134210464141</v>
      </c>
      <c r="W135" s="97">
        <f t="shared" si="37"/>
        <v>0.63107737380300732</v>
      </c>
      <c r="X135" s="97">
        <f t="shared" si="37"/>
        <v>0.62840316086333226</v>
      </c>
      <c r="Y135" s="97">
        <f t="shared" si="38"/>
        <v>10.506063002451034</v>
      </c>
      <c r="Z135" s="97"/>
      <c r="AB135" s="24"/>
      <c r="AC135" s="24"/>
      <c r="AD135" s="24"/>
      <c r="AE135" s="24"/>
      <c r="AF135" s="24"/>
      <c r="AG135" s="24"/>
      <c r="AH135" s="24"/>
      <c r="AI135" s="24"/>
      <c r="AJ135" s="24"/>
    </row>
    <row r="136" spans="1:36">
      <c r="A136" s="24"/>
      <c r="B136" s="24"/>
      <c r="C136" s="24" t="s">
        <v>102</v>
      </c>
      <c r="D136" s="24"/>
      <c r="E136" s="97">
        <f t="shared" si="37"/>
        <v>0</v>
      </c>
      <c r="F136" s="97">
        <f t="shared" si="37"/>
        <v>0</v>
      </c>
      <c r="G136" s="97">
        <f t="shared" si="37"/>
        <v>0</v>
      </c>
      <c r="H136" s="97">
        <f t="shared" si="37"/>
        <v>0</v>
      </c>
      <c r="I136" s="97">
        <f t="shared" si="37"/>
        <v>0</v>
      </c>
      <c r="J136" s="97">
        <f t="shared" si="37"/>
        <v>0</v>
      </c>
      <c r="K136" s="97">
        <f t="shared" si="37"/>
        <v>0</v>
      </c>
      <c r="L136" s="97">
        <f t="shared" si="37"/>
        <v>0</v>
      </c>
      <c r="M136" s="97">
        <f t="shared" si="37"/>
        <v>0</v>
      </c>
      <c r="N136" s="97">
        <f t="shared" si="37"/>
        <v>0</v>
      </c>
      <c r="O136" s="97">
        <f t="shared" si="37"/>
        <v>0</v>
      </c>
      <c r="P136" s="97">
        <f t="shared" si="37"/>
        <v>0</v>
      </c>
      <c r="Q136" s="97">
        <f t="shared" si="37"/>
        <v>0</v>
      </c>
      <c r="R136" s="97">
        <f t="shared" si="37"/>
        <v>0</v>
      </c>
      <c r="S136" s="97">
        <f t="shared" si="37"/>
        <v>0</v>
      </c>
      <c r="T136" s="97">
        <f t="shared" si="37"/>
        <v>0</v>
      </c>
      <c r="U136" s="97">
        <f t="shared" si="37"/>
        <v>0</v>
      </c>
      <c r="V136" s="97">
        <f t="shared" si="37"/>
        <v>0</v>
      </c>
      <c r="W136" s="97">
        <f t="shared" si="37"/>
        <v>0</v>
      </c>
      <c r="X136" s="97">
        <f t="shared" si="37"/>
        <v>0</v>
      </c>
      <c r="Y136" s="97">
        <f t="shared" si="38"/>
        <v>0</v>
      </c>
      <c r="Z136" s="97"/>
      <c r="AB136" s="24"/>
      <c r="AC136" s="24"/>
      <c r="AD136" s="24"/>
      <c r="AE136" s="24"/>
      <c r="AF136" s="24"/>
      <c r="AG136" s="24"/>
      <c r="AH136" s="24"/>
      <c r="AI136" s="24"/>
      <c r="AJ136" s="24"/>
    </row>
    <row r="137" spans="1:36">
      <c r="A137" s="24"/>
      <c r="B137" s="24"/>
      <c r="C137" s="24" t="s">
        <v>105</v>
      </c>
      <c r="D137" s="24"/>
      <c r="E137" s="97">
        <f t="shared" si="37"/>
        <v>0</v>
      </c>
      <c r="F137" s="97">
        <f t="shared" si="37"/>
        <v>0</v>
      </c>
      <c r="G137" s="97">
        <f t="shared" si="37"/>
        <v>0</v>
      </c>
      <c r="H137" s="97">
        <f t="shared" si="37"/>
        <v>0</v>
      </c>
      <c r="I137" s="97">
        <f t="shared" si="37"/>
        <v>0</v>
      </c>
      <c r="J137" s="97">
        <f t="shared" si="37"/>
        <v>0</v>
      </c>
      <c r="K137" s="97">
        <f t="shared" si="37"/>
        <v>0</v>
      </c>
      <c r="L137" s="97">
        <f t="shared" si="37"/>
        <v>0</v>
      </c>
      <c r="M137" s="97">
        <f t="shared" si="37"/>
        <v>0</v>
      </c>
      <c r="N137" s="97">
        <f t="shared" si="37"/>
        <v>0</v>
      </c>
      <c r="O137" s="97">
        <f t="shared" si="37"/>
        <v>0</v>
      </c>
      <c r="P137" s="97">
        <f t="shared" si="37"/>
        <v>0</v>
      </c>
      <c r="Q137" s="97">
        <f t="shared" si="37"/>
        <v>0</v>
      </c>
      <c r="R137" s="97">
        <f t="shared" si="37"/>
        <v>0</v>
      </c>
      <c r="S137" s="97">
        <f t="shared" si="37"/>
        <v>0</v>
      </c>
      <c r="T137" s="97">
        <f t="shared" si="37"/>
        <v>0</v>
      </c>
      <c r="U137" s="97">
        <f t="shared" si="37"/>
        <v>0</v>
      </c>
      <c r="V137" s="97">
        <f t="shared" si="37"/>
        <v>0</v>
      </c>
      <c r="W137" s="97">
        <f t="shared" si="37"/>
        <v>0</v>
      </c>
      <c r="X137" s="97">
        <f t="shared" si="37"/>
        <v>0</v>
      </c>
      <c r="Y137" s="97">
        <f t="shared" si="38"/>
        <v>0</v>
      </c>
      <c r="Z137" s="97"/>
      <c r="AB137" s="24"/>
      <c r="AC137" s="24"/>
      <c r="AD137" s="24"/>
      <c r="AE137" s="24"/>
      <c r="AF137" s="24"/>
      <c r="AG137" s="24"/>
      <c r="AH137" s="24"/>
      <c r="AI137" s="24"/>
      <c r="AJ137" s="24"/>
    </row>
    <row r="138" spans="1:36">
      <c r="A138" s="24"/>
      <c r="B138" s="24"/>
      <c r="C138" s="24" t="s">
        <v>108</v>
      </c>
      <c r="D138" s="24"/>
      <c r="E138" s="97">
        <f t="shared" si="37"/>
        <v>0</v>
      </c>
      <c r="F138" s="97">
        <f t="shared" si="37"/>
        <v>0</v>
      </c>
      <c r="G138" s="97">
        <f t="shared" si="37"/>
        <v>0</v>
      </c>
      <c r="H138" s="97">
        <f t="shared" si="37"/>
        <v>0</v>
      </c>
      <c r="I138" s="97">
        <f t="shared" si="37"/>
        <v>0</v>
      </c>
      <c r="J138" s="97">
        <f t="shared" si="37"/>
        <v>0</v>
      </c>
      <c r="K138" s="97">
        <f t="shared" si="37"/>
        <v>0</v>
      </c>
      <c r="L138" s="97">
        <f t="shared" si="37"/>
        <v>0</v>
      </c>
      <c r="M138" s="97">
        <f t="shared" si="37"/>
        <v>0</v>
      </c>
      <c r="N138" s="97">
        <f t="shared" si="37"/>
        <v>0</v>
      </c>
      <c r="O138" s="97">
        <f t="shared" si="37"/>
        <v>0</v>
      </c>
      <c r="P138" s="97">
        <f t="shared" si="37"/>
        <v>0</v>
      </c>
      <c r="Q138" s="97">
        <f t="shared" si="37"/>
        <v>0</v>
      </c>
      <c r="R138" s="97">
        <f t="shared" si="37"/>
        <v>0</v>
      </c>
      <c r="S138" s="97">
        <f t="shared" si="37"/>
        <v>0</v>
      </c>
      <c r="T138" s="97">
        <f t="shared" si="37"/>
        <v>0</v>
      </c>
      <c r="U138" s="97">
        <f t="shared" si="37"/>
        <v>0</v>
      </c>
      <c r="V138" s="97">
        <f t="shared" si="37"/>
        <v>0</v>
      </c>
      <c r="W138" s="97">
        <f t="shared" si="37"/>
        <v>0</v>
      </c>
      <c r="X138" s="97">
        <f t="shared" si="37"/>
        <v>0</v>
      </c>
      <c r="Y138" s="97">
        <f t="shared" si="38"/>
        <v>0</v>
      </c>
      <c r="Z138" s="97"/>
      <c r="AB138" s="24"/>
      <c r="AC138" s="24"/>
      <c r="AD138" s="24"/>
      <c r="AE138" s="24"/>
      <c r="AF138" s="24"/>
      <c r="AG138" s="24"/>
      <c r="AH138" s="24"/>
      <c r="AI138" s="24"/>
      <c r="AJ138" s="24"/>
    </row>
    <row r="139" spans="1:36">
      <c r="A139" s="24"/>
      <c r="B139" s="24"/>
      <c r="C139" s="24" t="s">
        <v>111</v>
      </c>
      <c r="D139" s="24"/>
      <c r="E139" s="97">
        <f t="shared" si="37"/>
        <v>0</v>
      </c>
      <c r="F139" s="97">
        <f t="shared" si="37"/>
        <v>0</v>
      </c>
      <c r="G139" s="97">
        <f t="shared" si="37"/>
        <v>0</v>
      </c>
      <c r="H139" s="97">
        <f t="shared" si="37"/>
        <v>0</v>
      </c>
      <c r="I139" s="97">
        <f t="shared" si="37"/>
        <v>0</v>
      </c>
      <c r="J139" s="97">
        <f t="shared" si="37"/>
        <v>0</v>
      </c>
      <c r="K139" s="97">
        <f t="shared" si="37"/>
        <v>0</v>
      </c>
      <c r="L139" s="97">
        <f t="shared" si="37"/>
        <v>0</v>
      </c>
      <c r="M139" s="97">
        <f t="shared" si="37"/>
        <v>0</v>
      </c>
      <c r="N139" s="97">
        <f t="shared" si="37"/>
        <v>0</v>
      </c>
      <c r="O139" s="97">
        <f t="shared" si="37"/>
        <v>0</v>
      </c>
      <c r="P139" s="97">
        <f t="shared" si="37"/>
        <v>0</v>
      </c>
      <c r="Q139" s="97">
        <f t="shared" si="37"/>
        <v>0</v>
      </c>
      <c r="R139" s="97">
        <f t="shared" si="37"/>
        <v>0</v>
      </c>
      <c r="S139" s="97">
        <f t="shared" si="37"/>
        <v>0</v>
      </c>
      <c r="T139" s="97">
        <f t="shared" si="37"/>
        <v>0</v>
      </c>
      <c r="U139" s="97">
        <f t="shared" si="37"/>
        <v>0</v>
      </c>
      <c r="V139" s="97">
        <f t="shared" si="37"/>
        <v>0</v>
      </c>
      <c r="W139" s="97">
        <f t="shared" si="37"/>
        <v>0</v>
      </c>
      <c r="X139" s="97">
        <f t="shared" si="37"/>
        <v>0</v>
      </c>
      <c r="Y139" s="97">
        <f t="shared" si="38"/>
        <v>0</v>
      </c>
      <c r="Z139" s="97"/>
      <c r="AB139" s="24"/>
      <c r="AC139" s="24"/>
      <c r="AD139" s="24"/>
      <c r="AE139" s="24"/>
      <c r="AF139" s="24"/>
      <c r="AG139" s="24"/>
      <c r="AH139" s="24"/>
      <c r="AI139" s="24"/>
      <c r="AJ139" s="24"/>
    </row>
    <row r="140" spans="1:36">
      <c r="A140" s="24"/>
      <c r="B140" s="24"/>
      <c r="C140" s="24" t="s">
        <v>114</v>
      </c>
      <c r="D140" s="24"/>
      <c r="E140" s="97">
        <f t="shared" si="37"/>
        <v>0</v>
      </c>
      <c r="F140" s="97">
        <f t="shared" si="37"/>
        <v>0</v>
      </c>
      <c r="G140" s="97">
        <f t="shared" si="37"/>
        <v>0</v>
      </c>
      <c r="H140" s="97">
        <f t="shared" si="37"/>
        <v>0</v>
      </c>
      <c r="I140" s="97">
        <f t="shared" si="37"/>
        <v>0</v>
      </c>
      <c r="J140" s="97">
        <f t="shared" si="37"/>
        <v>0</v>
      </c>
      <c r="K140" s="97">
        <f t="shared" si="37"/>
        <v>0</v>
      </c>
      <c r="L140" s="97">
        <f t="shared" si="37"/>
        <v>0</v>
      </c>
      <c r="M140" s="97">
        <f t="shared" si="37"/>
        <v>0</v>
      </c>
      <c r="N140" s="97">
        <f t="shared" si="37"/>
        <v>0</v>
      </c>
      <c r="O140" s="97">
        <f t="shared" si="37"/>
        <v>0</v>
      </c>
      <c r="P140" s="97">
        <f t="shared" si="37"/>
        <v>0</v>
      </c>
      <c r="Q140" s="97">
        <f t="shared" si="37"/>
        <v>0</v>
      </c>
      <c r="R140" s="97">
        <f t="shared" si="37"/>
        <v>0</v>
      </c>
      <c r="S140" s="97">
        <f t="shared" si="37"/>
        <v>0</v>
      </c>
      <c r="T140" s="97">
        <f t="shared" si="37"/>
        <v>0</v>
      </c>
      <c r="U140" s="97">
        <f t="shared" si="37"/>
        <v>0</v>
      </c>
      <c r="V140" s="97">
        <f t="shared" si="37"/>
        <v>0</v>
      </c>
      <c r="W140" s="97">
        <f t="shared" si="37"/>
        <v>0</v>
      </c>
      <c r="X140" s="97">
        <f t="shared" si="37"/>
        <v>0</v>
      </c>
      <c r="Y140" s="97">
        <f t="shared" si="38"/>
        <v>0</v>
      </c>
      <c r="Z140" s="97"/>
      <c r="AB140" s="24"/>
      <c r="AC140" s="24"/>
      <c r="AD140" s="24"/>
      <c r="AE140" s="24"/>
      <c r="AF140" s="24"/>
      <c r="AG140" s="24"/>
      <c r="AH140" s="24"/>
      <c r="AI140" s="24"/>
      <c r="AJ140" s="24"/>
    </row>
    <row r="141" spans="1:36">
      <c r="A141" s="24"/>
      <c r="B141" s="24"/>
      <c r="C141" s="24" t="s">
        <v>117</v>
      </c>
      <c r="D141" s="24"/>
      <c r="E141" s="97">
        <f t="shared" si="37"/>
        <v>0</v>
      </c>
      <c r="F141" s="97">
        <f t="shared" si="37"/>
        <v>0</v>
      </c>
      <c r="G141" s="97">
        <f t="shared" si="37"/>
        <v>0</v>
      </c>
      <c r="H141" s="97">
        <f t="shared" si="37"/>
        <v>0</v>
      </c>
      <c r="I141" s="97">
        <f t="shared" si="37"/>
        <v>0</v>
      </c>
      <c r="J141" s="97">
        <f t="shared" si="37"/>
        <v>0</v>
      </c>
      <c r="K141" s="97">
        <f t="shared" si="37"/>
        <v>0</v>
      </c>
      <c r="L141" s="97">
        <f t="shared" si="37"/>
        <v>0</v>
      </c>
      <c r="M141" s="97">
        <f t="shared" si="37"/>
        <v>0</v>
      </c>
      <c r="N141" s="97">
        <f t="shared" si="37"/>
        <v>0</v>
      </c>
      <c r="O141" s="97">
        <f t="shared" si="37"/>
        <v>0</v>
      </c>
      <c r="P141" s="97">
        <f t="shared" si="37"/>
        <v>0</v>
      </c>
      <c r="Q141" s="97">
        <f t="shared" si="37"/>
        <v>0</v>
      </c>
      <c r="R141" s="97">
        <f t="shared" si="37"/>
        <v>0</v>
      </c>
      <c r="S141" s="97">
        <f t="shared" si="37"/>
        <v>0</v>
      </c>
      <c r="T141" s="97">
        <f t="shared" ref="T141:X141" si="39">T104-T103</f>
        <v>0</v>
      </c>
      <c r="U141" s="97">
        <f t="shared" si="39"/>
        <v>0</v>
      </c>
      <c r="V141" s="97">
        <f t="shared" si="39"/>
        <v>0</v>
      </c>
      <c r="W141" s="97">
        <f t="shared" si="39"/>
        <v>0</v>
      </c>
      <c r="X141" s="97">
        <f t="shared" si="39"/>
        <v>0</v>
      </c>
      <c r="Y141" s="97">
        <f t="shared" si="38"/>
        <v>0</v>
      </c>
      <c r="Z141" s="97"/>
      <c r="AB141" s="24"/>
      <c r="AC141" s="24"/>
      <c r="AD141" s="24"/>
      <c r="AE141" s="24"/>
      <c r="AF141" s="24"/>
      <c r="AG141" s="24"/>
      <c r="AH141" s="24"/>
      <c r="AI141" s="24"/>
      <c r="AJ141" s="24"/>
    </row>
    <row r="142" spans="1:36">
      <c r="A142" s="24"/>
      <c r="B142" s="24"/>
      <c r="C142" s="24" t="s">
        <v>120</v>
      </c>
      <c r="D142" s="24"/>
      <c r="E142" s="97">
        <f t="shared" ref="E142:X154" si="40">E105-E104</f>
        <v>0</v>
      </c>
      <c r="F142" s="97">
        <f t="shared" si="40"/>
        <v>0</v>
      </c>
      <c r="G142" s="97">
        <f t="shared" si="40"/>
        <v>0</v>
      </c>
      <c r="H142" s="97">
        <f t="shared" si="40"/>
        <v>0</v>
      </c>
      <c r="I142" s="97">
        <f t="shared" si="40"/>
        <v>0</v>
      </c>
      <c r="J142" s="97">
        <f t="shared" si="40"/>
        <v>0</v>
      </c>
      <c r="K142" s="97">
        <f t="shared" si="40"/>
        <v>0</v>
      </c>
      <c r="L142" s="97">
        <f t="shared" si="40"/>
        <v>0</v>
      </c>
      <c r="M142" s="97">
        <f t="shared" si="40"/>
        <v>0</v>
      </c>
      <c r="N142" s="97">
        <f t="shared" si="40"/>
        <v>0</v>
      </c>
      <c r="O142" s="97">
        <f t="shared" si="40"/>
        <v>0</v>
      </c>
      <c r="P142" s="97">
        <f t="shared" si="40"/>
        <v>0</v>
      </c>
      <c r="Q142" s="97">
        <f t="shared" si="40"/>
        <v>0</v>
      </c>
      <c r="R142" s="97">
        <f t="shared" si="40"/>
        <v>0</v>
      </c>
      <c r="S142" s="97">
        <f t="shared" si="40"/>
        <v>0</v>
      </c>
      <c r="T142" s="97">
        <f t="shared" si="40"/>
        <v>0</v>
      </c>
      <c r="U142" s="97">
        <f t="shared" si="40"/>
        <v>0</v>
      </c>
      <c r="V142" s="97">
        <f t="shared" si="40"/>
        <v>0</v>
      </c>
      <c r="W142" s="97">
        <f t="shared" si="40"/>
        <v>0</v>
      </c>
      <c r="X142" s="97">
        <f t="shared" si="40"/>
        <v>0</v>
      </c>
      <c r="Y142" s="97">
        <f t="shared" si="38"/>
        <v>0</v>
      </c>
      <c r="Z142" s="97"/>
      <c r="AB142" s="24"/>
      <c r="AC142" s="24"/>
      <c r="AD142" s="24"/>
      <c r="AE142" s="24"/>
      <c r="AF142" s="24"/>
      <c r="AG142" s="24"/>
      <c r="AH142" s="24"/>
      <c r="AI142" s="24"/>
      <c r="AJ142" s="24"/>
    </row>
    <row r="143" spans="1:36">
      <c r="A143" s="24"/>
      <c r="B143" s="24"/>
      <c r="C143" s="24" t="s">
        <v>123</v>
      </c>
      <c r="D143" s="24"/>
      <c r="E143" s="97">
        <f t="shared" si="40"/>
        <v>0</v>
      </c>
      <c r="F143" s="97">
        <f t="shared" si="40"/>
        <v>0</v>
      </c>
      <c r="G143" s="97">
        <f t="shared" si="40"/>
        <v>0</v>
      </c>
      <c r="H143" s="97">
        <f t="shared" si="40"/>
        <v>0</v>
      </c>
      <c r="I143" s="97">
        <f t="shared" si="40"/>
        <v>0</v>
      </c>
      <c r="J143" s="97">
        <f t="shared" si="40"/>
        <v>0</v>
      </c>
      <c r="K143" s="97">
        <f t="shared" si="40"/>
        <v>0</v>
      </c>
      <c r="L143" s="97">
        <f t="shared" si="40"/>
        <v>0</v>
      </c>
      <c r="M143" s="97">
        <f t="shared" si="40"/>
        <v>0</v>
      </c>
      <c r="N143" s="97">
        <f t="shared" si="40"/>
        <v>0</v>
      </c>
      <c r="O143" s="97">
        <f t="shared" si="40"/>
        <v>0</v>
      </c>
      <c r="P143" s="97">
        <f t="shared" si="40"/>
        <v>0</v>
      </c>
      <c r="Q143" s="97">
        <f t="shared" si="40"/>
        <v>0</v>
      </c>
      <c r="R143" s="97">
        <f t="shared" si="40"/>
        <v>0</v>
      </c>
      <c r="S143" s="97">
        <f t="shared" si="40"/>
        <v>0</v>
      </c>
      <c r="T143" s="97">
        <f t="shared" si="40"/>
        <v>0</v>
      </c>
      <c r="U143" s="97">
        <f t="shared" si="40"/>
        <v>0</v>
      </c>
      <c r="V143" s="97">
        <f t="shared" si="40"/>
        <v>0</v>
      </c>
      <c r="W143" s="97">
        <f t="shared" si="40"/>
        <v>0</v>
      </c>
      <c r="X143" s="97">
        <f t="shared" si="40"/>
        <v>0</v>
      </c>
      <c r="Y143" s="97">
        <f t="shared" si="38"/>
        <v>0</v>
      </c>
      <c r="Z143" s="97"/>
      <c r="AB143" s="24"/>
      <c r="AC143" s="24"/>
      <c r="AD143" s="24"/>
      <c r="AE143" s="24"/>
      <c r="AF143" s="24"/>
      <c r="AG143" s="24"/>
      <c r="AH143" s="24"/>
      <c r="AI143" s="24"/>
      <c r="AJ143" s="24"/>
    </row>
    <row r="144" spans="1:36">
      <c r="A144" s="24"/>
      <c r="B144" s="24"/>
      <c r="C144" s="24" t="s">
        <v>126</v>
      </c>
      <c r="D144" s="24"/>
      <c r="E144" s="97">
        <f t="shared" si="40"/>
        <v>9.6262096373871953E-3</v>
      </c>
      <c r="F144" s="97">
        <f t="shared" si="40"/>
        <v>1.9169587370747032E-2</v>
      </c>
      <c r="G144" s="97">
        <f t="shared" si="40"/>
        <v>2.8630769461597233E-2</v>
      </c>
      <c r="H144" s="97">
        <f t="shared" si="40"/>
        <v>3.8010386941686569E-2</v>
      </c>
      <c r="I144" s="97">
        <f t="shared" si="40"/>
        <v>4.7309065660076366E-2</v>
      </c>
      <c r="J144" s="97">
        <f t="shared" si="40"/>
        <v>5.5585302557607574E-2</v>
      </c>
      <c r="K144" s="97">
        <f t="shared" si="40"/>
        <v>6.2101354268457976E-2</v>
      </c>
      <c r="L144" s="97">
        <f t="shared" si="40"/>
        <v>6.721572304882395E-2</v>
      </c>
      <c r="M144" s="97">
        <f t="shared" si="40"/>
        <v>7.1213966522936545E-2</v>
      </c>
      <c r="N144" s="97">
        <f t="shared" si="40"/>
        <v>7.432354012554987E-2</v>
      </c>
      <c r="O144" s="97">
        <f t="shared" si="40"/>
        <v>7.6725619304677806E-2</v>
      </c>
      <c r="P144" s="97">
        <f t="shared" si="40"/>
        <v>7.8564516098246773E-2</v>
      </c>
      <c r="Q144" s="97">
        <f t="shared" si="40"/>
        <v>7.9955179618279915E-2</v>
      </c>
      <c r="R144" s="97">
        <f t="shared" si="40"/>
        <v>8.0989170352701034E-2</v>
      </c>
      <c r="S144" s="97">
        <f t="shared" si="40"/>
        <v>8.1739418846592526E-2</v>
      </c>
      <c r="T144" s="97">
        <f t="shared" si="40"/>
        <v>8.2264016125109252E-2</v>
      </c>
      <c r="U144" s="97">
        <f t="shared" si="40"/>
        <v>8.1920278024171456E-2</v>
      </c>
      <c r="V144" s="97">
        <f t="shared" si="40"/>
        <v>8.1574459982530656E-2</v>
      </c>
      <c r="W144" s="97">
        <f t="shared" si="40"/>
        <v>8.1228993558073448E-2</v>
      </c>
      <c r="X144" s="97">
        <f t="shared" si="40"/>
        <v>8.0884782793011922E-2</v>
      </c>
      <c r="Y144" s="97">
        <f t="shared" si="38"/>
        <v>1.3522857249722922</v>
      </c>
      <c r="Z144" s="97"/>
      <c r="AB144" s="24"/>
      <c r="AC144" s="24"/>
      <c r="AD144" s="24"/>
      <c r="AE144" s="24"/>
      <c r="AF144" s="24"/>
      <c r="AG144" s="24"/>
      <c r="AH144" s="24"/>
      <c r="AI144" s="24"/>
      <c r="AJ144" s="24"/>
    </row>
    <row r="145" spans="1:36">
      <c r="A145" s="24"/>
      <c r="B145" s="24"/>
      <c r="C145" s="24" t="s">
        <v>129</v>
      </c>
      <c r="D145" s="24"/>
      <c r="E145" s="97">
        <f t="shared" si="40"/>
        <v>0</v>
      </c>
      <c r="F145" s="97">
        <f t="shared" si="40"/>
        <v>0</v>
      </c>
      <c r="G145" s="97">
        <f t="shared" si="40"/>
        <v>0</v>
      </c>
      <c r="H145" s="97">
        <f t="shared" si="40"/>
        <v>0</v>
      </c>
      <c r="I145" s="97">
        <f t="shared" si="40"/>
        <v>0</v>
      </c>
      <c r="J145" s="97">
        <f t="shared" si="40"/>
        <v>0</v>
      </c>
      <c r="K145" s="97">
        <f t="shared" si="40"/>
        <v>0</v>
      </c>
      <c r="L145" s="97">
        <f t="shared" si="40"/>
        <v>0</v>
      </c>
      <c r="M145" s="97">
        <f t="shared" si="40"/>
        <v>0</v>
      </c>
      <c r="N145" s="97">
        <f t="shared" si="40"/>
        <v>0</v>
      </c>
      <c r="O145" s="97">
        <f t="shared" si="40"/>
        <v>0</v>
      </c>
      <c r="P145" s="97">
        <f t="shared" si="40"/>
        <v>0</v>
      </c>
      <c r="Q145" s="97">
        <f t="shared" si="40"/>
        <v>0</v>
      </c>
      <c r="R145" s="97">
        <f t="shared" si="40"/>
        <v>0</v>
      </c>
      <c r="S145" s="97">
        <f t="shared" si="40"/>
        <v>0</v>
      </c>
      <c r="T145" s="97">
        <f t="shared" si="40"/>
        <v>0</v>
      </c>
      <c r="U145" s="97">
        <f t="shared" si="40"/>
        <v>0</v>
      </c>
      <c r="V145" s="97">
        <f t="shared" si="40"/>
        <v>0</v>
      </c>
      <c r="W145" s="97">
        <f t="shared" si="40"/>
        <v>0</v>
      </c>
      <c r="X145" s="97">
        <f t="shared" si="40"/>
        <v>0</v>
      </c>
      <c r="Y145" s="97">
        <f t="shared" si="38"/>
        <v>0</v>
      </c>
      <c r="Z145" s="97"/>
      <c r="AB145" s="24"/>
      <c r="AC145" s="24"/>
      <c r="AD145" s="24"/>
      <c r="AE145" s="24"/>
      <c r="AF145" s="24"/>
      <c r="AG145" s="24"/>
      <c r="AH145" s="24"/>
      <c r="AI145" s="24"/>
      <c r="AJ145" s="24"/>
    </row>
    <row r="146" spans="1:36">
      <c r="A146" s="24"/>
      <c r="B146" s="24"/>
      <c r="C146" s="24" t="s">
        <v>132</v>
      </c>
      <c r="D146" s="24"/>
      <c r="E146" s="97">
        <f t="shared" si="40"/>
        <v>0</v>
      </c>
      <c r="F146" s="97">
        <f t="shared" si="40"/>
        <v>0</v>
      </c>
      <c r="G146" s="97">
        <f t="shared" si="40"/>
        <v>0</v>
      </c>
      <c r="H146" s="97">
        <f t="shared" si="40"/>
        <v>0</v>
      </c>
      <c r="I146" s="97">
        <f t="shared" si="40"/>
        <v>0</v>
      </c>
      <c r="J146" s="97">
        <f t="shared" si="40"/>
        <v>0</v>
      </c>
      <c r="K146" s="97">
        <f t="shared" si="40"/>
        <v>0</v>
      </c>
      <c r="L146" s="97">
        <f t="shared" si="40"/>
        <v>0</v>
      </c>
      <c r="M146" s="97">
        <f t="shared" si="40"/>
        <v>0</v>
      </c>
      <c r="N146" s="97">
        <f t="shared" si="40"/>
        <v>0</v>
      </c>
      <c r="O146" s="97">
        <f t="shared" si="40"/>
        <v>0</v>
      </c>
      <c r="P146" s="97">
        <f t="shared" si="40"/>
        <v>0</v>
      </c>
      <c r="Q146" s="97">
        <f t="shared" si="40"/>
        <v>0</v>
      </c>
      <c r="R146" s="97">
        <f t="shared" si="40"/>
        <v>0</v>
      </c>
      <c r="S146" s="97">
        <f t="shared" si="40"/>
        <v>0</v>
      </c>
      <c r="T146" s="97">
        <f t="shared" si="40"/>
        <v>0</v>
      </c>
      <c r="U146" s="97">
        <f t="shared" si="40"/>
        <v>0</v>
      </c>
      <c r="V146" s="97">
        <f t="shared" si="40"/>
        <v>0</v>
      </c>
      <c r="W146" s="97">
        <f t="shared" si="40"/>
        <v>0</v>
      </c>
      <c r="X146" s="97">
        <f t="shared" si="40"/>
        <v>0</v>
      </c>
      <c r="Y146" s="97">
        <f t="shared" si="38"/>
        <v>0</v>
      </c>
      <c r="Z146" s="97"/>
      <c r="AB146" s="24"/>
      <c r="AC146" s="24"/>
      <c r="AD146" s="24"/>
      <c r="AE146" s="24"/>
      <c r="AF146" s="24"/>
      <c r="AG146" s="24"/>
      <c r="AH146" s="24"/>
      <c r="AI146" s="24"/>
      <c r="AJ146" s="24"/>
    </row>
    <row r="147" spans="1:36">
      <c r="A147" s="24"/>
      <c r="B147" s="24"/>
      <c r="C147" s="24" t="s">
        <v>135</v>
      </c>
      <c r="D147" s="24"/>
      <c r="E147" s="97">
        <f t="shared" si="40"/>
        <v>0</v>
      </c>
      <c r="F147" s="97">
        <f t="shared" si="40"/>
        <v>0</v>
      </c>
      <c r="G147" s="97">
        <f t="shared" si="40"/>
        <v>0</v>
      </c>
      <c r="H147" s="97">
        <f t="shared" si="40"/>
        <v>0</v>
      </c>
      <c r="I147" s="97">
        <f t="shared" si="40"/>
        <v>0</v>
      </c>
      <c r="J147" s="97">
        <f t="shared" si="40"/>
        <v>0</v>
      </c>
      <c r="K147" s="97">
        <f t="shared" si="40"/>
        <v>0</v>
      </c>
      <c r="L147" s="97">
        <f t="shared" si="40"/>
        <v>0</v>
      </c>
      <c r="M147" s="97">
        <f t="shared" si="40"/>
        <v>0</v>
      </c>
      <c r="N147" s="97">
        <f t="shared" si="40"/>
        <v>0</v>
      </c>
      <c r="O147" s="97">
        <f t="shared" si="40"/>
        <v>0</v>
      </c>
      <c r="P147" s="97">
        <f t="shared" si="40"/>
        <v>0</v>
      </c>
      <c r="Q147" s="97">
        <f t="shared" si="40"/>
        <v>0</v>
      </c>
      <c r="R147" s="97">
        <f t="shared" si="40"/>
        <v>0</v>
      </c>
      <c r="S147" s="97">
        <f t="shared" si="40"/>
        <v>0</v>
      </c>
      <c r="T147" s="97">
        <f t="shared" si="40"/>
        <v>0</v>
      </c>
      <c r="U147" s="97">
        <f t="shared" si="40"/>
        <v>0</v>
      </c>
      <c r="V147" s="97">
        <f t="shared" si="40"/>
        <v>0</v>
      </c>
      <c r="W147" s="97">
        <f t="shared" si="40"/>
        <v>0</v>
      </c>
      <c r="X147" s="97">
        <f t="shared" si="40"/>
        <v>0</v>
      </c>
      <c r="Y147" s="97">
        <f t="shared" si="38"/>
        <v>0</v>
      </c>
      <c r="Z147" s="97"/>
      <c r="AB147" s="24"/>
      <c r="AC147" s="24"/>
      <c r="AD147" s="24"/>
      <c r="AE147" s="24"/>
      <c r="AF147" s="24"/>
      <c r="AG147" s="24"/>
      <c r="AH147" s="24"/>
      <c r="AI147" s="24"/>
      <c r="AJ147" s="24"/>
    </row>
    <row r="148" spans="1:36">
      <c r="A148" s="24"/>
      <c r="B148" s="24"/>
      <c r="C148" s="24" t="s">
        <v>138</v>
      </c>
      <c r="D148" s="24"/>
      <c r="E148" s="97">
        <f t="shared" si="40"/>
        <v>0</v>
      </c>
      <c r="F148" s="97">
        <f t="shared" si="40"/>
        <v>0</v>
      </c>
      <c r="G148" s="97">
        <f t="shared" si="40"/>
        <v>0</v>
      </c>
      <c r="H148" s="97">
        <f t="shared" si="40"/>
        <v>0</v>
      </c>
      <c r="I148" s="97">
        <f t="shared" si="40"/>
        <v>0</v>
      </c>
      <c r="J148" s="97">
        <f t="shared" si="40"/>
        <v>0</v>
      </c>
      <c r="K148" s="97">
        <f t="shared" si="40"/>
        <v>0</v>
      </c>
      <c r="L148" s="97">
        <f t="shared" si="40"/>
        <v>0</v>
      </c>
      <c r="M148" s="97">
        <f t="shared" si="40"/>
        <v>0</v>
      </c>
      <c r="N148" s="97">
        <f t="shared" si="40"/>
        <v>0</v>
      </c>
      <c r="O148" s="97">
        <f t="shared" si="40"/>
        <v>0</v>
      </c>
      <c r="P148" s="97">
        <f t="shared" si="40"/>
        <v>0</v>
      </c>
      <c r="Q148" s="97">
        <f t="shared" si="40"/>
        <v>0</v>
      </c>
      <c r="R148" s="97">
        <f t="shared" si="40"/>
        <v>0</v>
      </c>
      <c r="S148" s="97">
        <f t="shared" si="40"/>
        <v>0</v>
      </c>
      <c r="T148" s="97">
        <f t="shared" si="40"/>
        <v>0</v>
      </c>
      <c r="U148" s="97">
        <f t="shared" si="40"/>
        <v>0</v>
      </c>
      <c r="V148" s="97">
        <f t="shared" si="40"/>
        <v>0</v>
      </c>
      <c r="W148" s="97">
        <f t="shared" si="40"/>
        <v>0</v>
      </c>
      <c r="X148" s="97">
        <f t="shared" si="40"/>
        <v>0</v>
      </c>
      <c r="Y148" s="97">
        <f t="shared" si="38"/>
        <v>0</v>
      </c>
      <c r="Z148" s="97"/>
      <c r="AB148" s="24"/>
      <c r="AC148" s="24"/>
      <c r="AD148" s="24"/>
      <c r="AE148" s="24"/>
      <c r="AF148" s="24"/>
      <c r="AG148" s="24"/>
      <c r="AH148" s="24"/>
      <c r="AI148" s="24"/>
      <c r="AJ148" s="24"/>
    </row>
    <row r="149" spans="1:36">
      <c r="A149" s="24"/>
      <c r="B149" s="24"/>
      <c r="C149" s="24" t="s">
        <v>141</v>
      </c>
      <c r="D149" s="24"/>
      <c r="E149" s="97">
        <f t="shared" si="40"/>
        <v>0</v>
      </c>
      <c r="F149" s="97">
        <f t="shared" si="40"/>
        <v>0</v>
      </c>
      <c r="G149" s="97">
        <f t="shared" si="40"/>
        <v>0</v>
      </c>
      <c r="H149" s="97">
        <f t="shared" si="40"/>
        <v>0</v>
      </c>
      <c r="I149" s="97">
        <f t="shared" si="40"/>
        <v>0</v>
      </c>
      <c r="J149" s="97">
        <f t="shared" si="40"/>
        <v>0</v>
      </c>
      <c r="K149" s="97">
        <f t="shared" si="40"/>
        <v>0</v>
      </c>
      <c r="L149" s="97">
        <f t="shared" si="40"/>
        <v>0</v>
      </c>
      <c r="M149" s="97">
        <f t="shared" si="40"/>
        <v>0</v>
      </c>
      <c r="N149" s="97">
        <f t="shared" si="40"/>
        <v>0</v>
      </c>
      <c r="O149" s="97">
        <f t="shared" si="40"/>
        <v>0</v>
      </c>
      <c r="P149" s="97">
        <f t="shared" si="40"/>
        <v>0</v>
      </c>
      <c r="Q149" s="97">
        <f t="shared" si="40"/>
        <v>0</v>
      </c>
      <c r="R149" s="97">
        <f t="shared" si="40"/>
        <v>0</v>
      </c>
      <c r="S149" s="97">
        <f t="shared" si="40"/>
        <v>0</v>
      </c>
      <c r="T149" s="97">
        <f t="shared" si="40"/>
        <v>0</v>
      </c>
      <c r="U149" s="97">
        <f t="shared" si="40"/>
        <v>0</v>
      </c>
      <c r="V149" s="97">
        <f t="shared" si="40"/>
        <v>0</v>
      </c>
      <c r="W149" s="97">
        <f t="shared" si="40"/>
        <v>0</v>
      </c>
      <c r="X149" s="97">
        <f t="shared" si="40"/>
        <v>0</v>
      </c>
      <c r="Y149" s="97">
        <f t="shared" si="38"/>
        <v>0</v>
      </c>
      <c r="Z149" s="97"/>
      <c r="AB149" s="24"/>
      <c r="AC149" s="24"/>
      <c r="AD149" s="24"/>
      <c r="AE149" s="24"/>
      <c r="AF149" s="24"/>
      <c r="AG149" s="24"/>
      <c r="AH149" s="24"/>
      <c r="AI149" s="24"/>
      <c r="AJ149" s="24"/>
    </row>
    <row r="150" spans="1:36">
      <c r="A150" s="24"/>
      <c r="B150" s="24"/>
      <c r="C150" s="24" t="s">
        <v>144</v>
      </c>
      <c r="D150" s="24"/>
      <c r="E150" s="97">
        <f t="shared" si="40"/>
        <v>0</v>
      </c>
      <c r="F150" s="97">
        <f t="shared" si="40"/>
        <v>0</v>
      </c>
      <c r="G150" s="97">
        <f t="shared" si="40"/>
        <v>0</v>
      </c>
      <c r="H150" s="97">
        <f t="shared" si="40"/>
        <v>0</v>
      </c>
      <c r="I150" s="97">
        <f t="shared" si="40"/>
        <v>0</v>
      </c>
      <c r="J150" s="97">
        <f t="shared" si="40"/>
        <v>0</v>
      </c>
      <c r="K150" s="97">
        <f t="shared" si="40"/>
        <v>0</v>
      </c>
      <c r="L150" s="97">
        <f t="shared" si="40"/>
        <v>0</v>
      </c>
      <c r="M150" s="97">
        <f t="shared" si="40"/>
        <v>0</v>
      </c>
      <c r="N150" s="97">
        <f t="shared" si="40"/>
        <v>0</v>
      </c>
      <c r="O150" s="97">
        <f t="shared" si="40"/>
        <v>0</v>
      </c>
      <c r="P150" s="97">
        <f t="shared" si="40"/>
        <v>0</v>
      </c>
      <c r="Q150" s="97">
        <f t="shared" si="40"/>
        <v>0</v>
      </c>
      <c r="R150" s="97">
        <f t="shared" si="40"/>
        <v>0</v>
      </c>
      <c r="S150" s="97">
        <f t="shared" si="40"/>
        <v>0</v>
      </c>
      <c r="T150" s="97">
        <f t="shared" si="40"/>
        <v>0</v>
      </c>
      <c r="U150" s="97">
        <f t="shared" si="40"/>
        <v>0</v>
      </c>
      <c r="V150" s="97">
        <f t="shared" si="40"/>
        <v>0</v>
      </c>
      <c r="W150" s="97">
        <f t="shared" si="40"/>
        <v>0</v>
      </c>
      <c r="X150" s="97">
        <f t="shared" si="40"/>
        <v>0</v>
      </c>
      <c r="Y150" s="97">
        <f t="shared" si="38"/>
        <v>0</v>
      </c>
      <c r="Z150" s="97"/>
      <c r="AB150" s="24"/>
      <c r="AC150" s="24"/>
      <c r="AD150" s="24"/>
      <c r="AE150" s="24"/>
      <c r="AF150" s="24"/>
      <c r="AG150" s="24"/>
      <c r="AH150" s="24"/>
      <c r="AI150" s="24"/>
      <c r="AJ150" s="24"/>
    </row>
    <row r="151" spans="1:36">
      <c r="A151" s="24"/>
      <c r="B151" s="24"/>
      <c r="C151" s="24" t="s">
        <v>147</v>
      </c>
      <c r="D151" s="24"/>
      <c r="E151" s="97">
        <f t="shared" si="40"/>
        <v>0</v>
      </c>
      <c r="F151" s="97">
        <f t="shared" si="40"/>
        <v>0</v>
      </c>
      <c r="G151" s="97">
        <f t="shared" si="40"/>
        <v>0</v>
      </c>
      <c r="H151" s="97">
        <f t="shared" si="40"/>
        <v>0</v>
      </c>
      <c r="I151" s="97">
        <f t="shared" si="40"/>
        <v>0</v>
      </c>
      <c r="J151" s="97">
        <f t="shared" si="40"/>
        <v>0</v>
      </c>
      <c r="K151" s="97">
        <f t="shared" si="40"/>
        <v>0</v>
      </c>
      <c r="L151" s="97">
        <f t="shared" si="40"/>
        <v>0</v>
      </c>
      <c r="M151" s="97">
        <f t="shared" si="40"/>
        <v>0</v>
      </c>
      <c r="N151" s="97">
        <f t="shared" si="40"/>
        <v>0</v>
      </c>
      <c r="O151" s="97">
        <f t="shared" si="40"/>
        <v>0</v>
      </c>
      <c r="P151" s="97">
        <f t="shared" si="40"/>
        <v>0</v>
      </c>
      <c r="Q151" s="97">
        <f t="shared" si="40"/>
        <v>0</v>
      </c>
      <c r="R151" s="97">
        <f t="shared" si="40"/>
        <v>0</v>
      </c>
      <c r="S151" s="97">
        <f t="shared" si="40"/>
        <v>0</v>
      </c>
      <c r="T151" s="97">
        <f t="shared" si="40"/>
        <v>0</v>
      </c>
      <c r="U151" s="97">
        <f t="shared" si="40"/>
        <v>0</v>
      </c>
      <c r="V151" s="97">
        <f t="shared" si="40"/>
        <v>0</v>
      </c>
      <c r="W151" s="97">
        <f t="shared" si="40"/>
        <v>0</v>
      </c>
      <c r="X151" s="97">
        <f t="shared" si="40"/>
        <v>0</v>
      </c>
      <c r="Y151" s="97">
        <f t="shared" si="38"/>
        <v>0</v>
      </c>
      <c r="Z151" s="97"/>
      <c r="AB151" s="24"/>
      <c r="AC151" s="24"/>
      <c r="AD151" s="24"/>
      <c r="AE151" s="24"/>
      <c r="AF151" s="24"/>
      <c r="AG151" s="24"/>
      <c r="AH151" s="24"/>
      <c r="AI151" s="24"/>
      <c r="AJ151" s="24"/>
    </row>
    <row r="152" spans="1:36">
      <c r="A152" s="24"/>
      <c r="B152" s="24"/>
      <c r="C152" s="24" t="s">
        <v>150</v>
      </c>
      <c r="D152" s="24"/>
      <c r="E152" s="97">
        <f t="shared" si="40"/>
        <v>0</v>
      </c>
      <c r="F152" s="97">
        <f t="shared" si="40"/>
        <v>0</v>
      </c>
      <c r="G152" s="97">
        <f t="shared" si="40"/>
        <v>0</v>
      </c>
      <c r="H152" s="97">
        <f t="shared" si="40"/>
        <v>0</v>
      </c>
      <c r="I152" s="97">
        <f t="shared" si="40"/>
        <v>0</v>
      </c>
      <c r="J152" s="97">
        <f t="shared" si="40"/>
        <v>0</v>
      </c>
      <c r="K152" s="97">
        <f t="shared" si="40"/>
        <v>0</v>
      </c>
      <c r="L152" s="97">
        <f t="shared" si="40"/>
        <v>0</v>
      </c>
      <c r="M152" s="97">
        <f t="shared" si="40"/>
        <v>0</v>
      </c>
      <c r="N152" s="97">
        <f t="shared" si="40"/>
        <v>0</v>
      </c>
      <c r="O152" s="97">
        <f t="shared" si="40"/>
        <v>0</v>
      </c>
      <c r="P152" s="97">
        <f t="shared" si="40"/>
        <v>0</v>
      </c>
      <c r="Q152" s="97">
        <f t="shared" si="40"/>
        <v>0</v>
      </c>
      <c r="R152" s="97">
        <f t="shared" si="40"/>
        <v>0</v>
      </c>
      <c r="S152" s="97">
        <f t="shared" si="40"/>
        <v>0</v>
      </c>
      <c r="T152" s="97">
        <f t="shared" si="40"/>
        <v>0</v>
      </c>
      <c r="U152" s="97">
        <f t="shared" si="40"/>
        <v>0</v>
      </c>
      <c r="V152" s="97">
        <f t="shared" si="40"/>
        <v>0</v>
      </c>
      <c r="W152" s="97">
        <f t="shared" si="40"/>
        <v>0</v>
      </c>
      <c r="X152" s="97">
        <f t="shared" si="40"/>
        <v>0</v>
      </c>
      <c r="Y152" s="97">
        <f t="shared" si="38"/>
        <v>0</v>
      </c>
      <c r="Z152" s="97"/>
      <c r="AB152" s="24"/>
      <c r="AC152" s="24"/>
      <c r="AD152" s="24"/>
      <c r="AE152" s="24"/>
      <c r="AF152" s="24"/>
      <c r="AG152" s="24"/>
      <c r="AH152" s="24"/>
      <c r="AI152" s="24"/>
      <c r="AJ152" s="24"/>
    </row>
    <row r="153" spans="1:36">
      <c r="A153" s="24"/>
      <c r="B153" s="24"/>
      <c r="C153" s="24" t="s">
        <v>153</v>
      </c>
      <c r="D153" s="24"/>
      <c r="E153" s="97">
        <f t="shared" si="40"/>
        <v>0</v>
      </c>
      <c r="F153" s="97">
        <f t="shared" si="40"/>
        <v>0</v>
      </c>
      <c r="G153" s="97">
        <f t="shared" si="40"/>
        <v>0</v>
      </c>
      <c r="H153" s="97">
        <f t="shared" si="40"/>
        <v>0</v>
      </c>
      <c r="I153" s="97">
        <f t="shared" si="40"/>
        <v>0</v>
      </c>
      <c r="J153" s="97">
        <f t="shared" si="40"/>
        <v>0</v>
      </c>
      <c r="K153" s="97">
        <f t="shared" si="40"/>
        <v>0</v>
      </c>
      <c r="L153" s="97">
        <f t="shared" si="40"/>
        <v>0</v>
      </c>
      <c r="M153" s="97">
        <f t="shared" si="40"/>
        <v>0</v>
      </c>
      <c r="N153" s="97">
        <f t="shared" si="40"/>
        <v>0</v>
      </c>
      <c r="O153" s="97">
        <f t="shared" si="40"/>
        <v>0</v>
      </c>
      <c r="P153" s="97">
        <f t="shared" si="40"/>
        <v>0</v>
      </c>
      <c r="Q153" s="97">
        <f t="shared" si="40"/>
        <v>0</v>
      </c>
      <c r="R153" s="97">
        <f t="shared" si="40"/>
        <v>0</v>
      </c>
      <c r="S153" s="97">
        <f t="shared" si="40"/>
        <v>0</v>
      </c>
      <c r="T153" s="97">
        <f t="shared" si="40"/>
        <v>0</v>
      </c>
      <c r="U153" s="97">
        <f t="shared" si="40"/>
        <v>0</v>
      </c>
      <c r="V153" s="97">
        <f t="shared" si="40"/>
        <v>0</v>
      </c>
      <c r="W153" s="97">
        <f t="shared" si="40"/>
        <v>0</v>
      </c>
      <c r="X153" s="97">
        <f t="shared" si="40"/>
        <v>0</v>
      </c>
      <c r="Y153" s="97">
        <f t="shared" si="38"/>
        <v>0</v>
      </c>
      <c r="Z153" s="97"/>
      <c r="AB153" s="24"/>
      <c r="AC153" s="24"/>
      <c r="AD153" s="24"/>
      <c r="AE153" s="24"/>
      <c r="AF153" s="24"/>
      <c r="AG153" s="24"/>
      <c r="AH153" s="24"/>
      <c r="AI153" s="24"/>
      <c r="AJ153" s="24"/>
    </row>
    <row r="154" spans="1:36">
      <c r="A154" s="24"/>
      <c r="B154" s="24"/>
      <c r="C154" s="24" t="s">
        <v>156</v>
      </c>
      <c r="D154" s="24"/>
      <c r="E154" s="97">
        <f t="shared" si="40"/>
        <v>0</v>
      </c>
      <c r="F154" s="97">
        <f t="shared" si="40"/>
        <v>0</v>
      </c>
      <c r="G154" s="97">
        <f t="shared" si="40"/>
        <v>0</v>
      </c>
      <c r="H154" s="97">
        <f t="shared" si="40"/>
        <v>0</v>
      </c>
      <c r="I154" s="97">
        <f t="shared" si="40"/>
        <v>0</v>
      </c>
      <c r="J154" s="97">
        <f t="shared" si="40"/>
        <v>0</v>
      </c>
      <c r="K154" s="97">
        <f t="shared" si="40"/>
        <v>0</v>
      </c>
      <c r="L154" s="97">
        <f t="shared" si="40"/>
        <v>0</v>
      </c>
      <c r="M154" s="97">
        <f t="shared" si="40"/>
        <v>0</v>
      </c>
      <c r="N154" s="97">
        <f t="shared" si="40"/>
        <v>0</v>
      </c>
      <c r="O154" s="97">
        <f t="shared" si="40"/>
        <v>0</v>
      </c>
      <c r="P154" s="97">
        <f t="shared" si="40"/>
        <v>0</v>
      </c>
      <c r="Q154" s="97">
        <f t="shared" si="40"/>
        <v>0</v>
      </c>
      <c r="R154" s="97">
        <f t="shared" si="40"/>
        <v>0</v>
      </c>
      <c r="S154" s="97">
        <f t="shared" si="40"/>
        <v>0</v>
      </c>
      <c r="T154" s="97">
        <f t="shared" ref="T154:X154" si="41">T117-T116</f>
        <v>0</v>
      </c>
      <c r="U154" s="97">
        <f t="shared" si="41"/>
        <v>0</v>
      </c>
      <c r="V154" s="97">
        <f t="shared" si="41"/>
        <v>0</v>
      </c>
      <c r="W154" s="97">
        <f t="shared" si="41"/>
        <v>0</v>
      </c>
      <c r="X154" s="97">
        <f t="shared" si="41"/>
        <v>0</v>
      </c>
      <c r="Y154" s="97">
        <f t="shared" si="38"/>
        <v>0</v>
      </c>
      <c r="Z154" s="97"/>
      <c r="AB154" s="24"/>
      <c r="AC154" s="24"/>
      <c r="AD154" s="24"/>
      <c r="AE154" s="24"/>
      <c r="AF154" s="24"/>
      <c r="AG154" s="24"/>
      <c r="AH154" s="24"/>
      <c r="AI154" s="24"/>
      <c r="AJ154" s="24"/>
    </row>
    <row r="155" spans="1:36">
      <c r="A155" s="24"/>
      <c r="B155" s="24"/>
      <c r="C155" s="24" t="s">
        <v>159</v>
      </c>
      <c r="D155" s="24"/>
      <c r="E155" s="97">
        <f t="shared" ref="E155:X159" si="42">E118-E117</f>
        <v>0</v>
      </c>
      <c r="F155" s="97">
        <f t="shared" si="42"/>
        <v>0</v>
      </c>
      <c r="G155" s="97">
        <f t="shared" si="42"/>
        <v>0</v>
      </c>
      <c r="H155" s="97">
        <f t="shared" si="42"/>
        <v>0</v>
      </c>
      <c r="I155" s="97">
        <f t="shared" si="42"/>
        <v>0</v>
      </c>
      <c r="J155" s="97">
        <f t="shared" si="42"/>
        <v>0</v>
      </c>
      <c r="K155" s="97">
        <f t="shared" si="42"/>
        <v>0</v>
      </c>
      <c r="L155" s="97">
        <f t="shared" si="42"/>
        <v>0</v>
      </c>
      <c r="M155" s="97">
        <f t="shared" si="42"/>
        <v>0</v>
      </c>
      <c r="N155" s="97">
        <f t="shared" si="42"/>
        <v>0</v>
      </c>
      <c r="O155" s="97">
        <f t="shared" si="42"/>
        <v>0</v>
      </c>
      <c r="P155" s="97">
        <f t="shared" si="42"/>
        <v>0</v>
      </c>
      <c r="Q155" s="97">
        <f t="shared" si="42"/>
        <v>0</v>
      </c>
      <c r="R155" s="97">
        <f t="shared" si="42"/>
        <v>0</v>
      </c>
      <c r="S155" s="97">
        <f t="shared" si="42"/>
        <v>0</v>
      </c>
      <c r="T155" s="97">
        <f t="shared" si="42"/>
        <v>0</v>
      </c>
      <c r="U155" s="97">
        <f t="shared" si="42"/>
        <v>0</v>
      </c>
      <c r="V155" s="97">
        <f t="shared" si="42"/>
        <v>0</v>
      </c>
      <c r="W155" s="97">
        <f t="shared" si="42"/>
        <v>0</v>
      </c>
      <c r="X155" s="97">
        <f t="shared" si="42"/>
        <v>0</v>
      </c>
      <c r="Y155" s="97">
        <f t="shared" si="38"/>
        <v>0</v>
      </c>
      <c r="Z155" s="97"/>
      <c r="AB155" s="24"/>
      <c r="AC155" s="24"/>
      <c r="AD155" s="24"/>
      <c r="AE155" s="24"/>
      <c r="AF155" s="24"/>
      <c r="AG155" s="24"/>
      <c r="AH155" s="24"/>
      <c r="AI155" s="24"/>
      <c r="AJ155" s="24"/>
    </row>
    <row r="156" spans="1:36">
      <c r="A156" s="24"/>
      <c r="B156" s="24"/>
      <c r="C156" s="24" t="s">
        <v>162</v>
      </c>
      <c r="D156" s="24"/>
      <c r="E156" s="97">
        <f t="shared" si="42"/>
        <v>0</v>
      </c>
      <c r="F156" s="97">
        <f t="shared" si="42"/>
        <v>0</v>
      </c>
      <c r="G156" s="97">
        <f t="shared" si="42"/>
        <v>0</v>
      </c>
      <c r="H156" s="97">
        <f t="shared" si="42"/>
        <v>0</v>
      </c>
      <c r="I156" s="97">
        <f t="shared" si="42"/>
        <v>0</v>
      </c>
      <c r="J156" s="97">
        <f t="shared" si="42"/>
        <v>0</v>
      </c>
      <c r="K156" s="97">
        <f t="shared" si="42"/>
        <v>0</v>
      </c>
      <c r="L156" s="97">
        <f t="shared" si="42"/>
        <v>0</v>
      </c>
      <c r="M156" s="97">
        <f t="shared" si="42"/>
        <v>0</v>
      </c>
      <c r="N156" s="97">
        <f t="shared" si="42"/>
        <v>0</v>
      </c>
      <c r="O156" s="97">
        <f t="shared" si="42"/>
        <v>0</v>
      </c>
      <c r="P156" s="97">
        <f t="shared" si="42"/>
        <v>0</v>
      </c>
      <c r="Q156" s="97">
        <f t="shared" si="42"/>
        <v>0</v>
      </c>
      <c r="R156" s="97">
        <f t="shared" si="42"/>
        <v>0</v>
      </c>
      <c r="S156" s="97">
        <f t="shared" si="42"/>
        <v>0</v>
      </c>
      <c r="T156" s="97">
        <f t="shared" si="42"/>
        <v>0</v>
      </c>
      <c r="U156" s="97">
        <f t="shared" si="42"/>
        <v>0</v>
      </c>
      <c r="V156" s="97">
        <f t="shared" si="42"/>
        <v>0</v>
      </c>
      <c r="W156" s="97">
        <f t="shared" si="42"/>
        <v>0</v>
      </c>
      <c r="X156" s="97">
        <f t="shared" si="42"/>
        <v>0</v>
      </c>
      <c r="Y156" s="97">
        <f t="shared" si="38"/>
        <v>0</v>
      </c>
      <c r="Z156" s="97"/>
      <c r="AB156" s="24"/>
      <c r="AC156" s="24"/>
      <c r="AD156" s="24"/>
      <c r="AE156" s="24"/>
      <c r="AF156" s="24"/>
      <c r="AG156" s="24"/>
      <c r="AH156" s="24"/>
      <c r="AI156" s="24"/>
      <c r="AJ156" s="24"/>
    </row>
    <row r="157" spans="1:36">
      <c r="A157" s="24"/>
      <c r="B157" s="24"/>
      <c r="C157" s="24" t="s">
        <v>165</v>
      </c>
      <c r="D157" s="24"/>
      <c r="E157" s="97">
        <f t="shared" si="42"/>
        <v>0</v>
      </c>
      <c r="F157" s="97">
        <f t="shared" si="42"/>
        <v>0</v>
      </c>
      <c r="G157" s="97">
        <f t="shared" si="42"/>
        <v>0</v>
      </c>
      <c r="H157" s="97">
        <f t="shared" si="42"/>
        <v>0</v>
      </c>
      <c r="I157" s="97">
        <f t="shared" si="42"/>
        <v>0</v>
      </c>
      <c r="J157" s="97">
        <f t="shared" si="42"/>
        <v>0</v>
      </c>
      <c r="K157" s="97">
        <f t="shared" si="42"/>
        <v>0</v>
      </c>
      <c r="L157" s="97">
        <f t="shared" si="42"/>
        <v>0</v>
      </c>
      <c r="M157" s="97">
        <f t="shared" si="42"/>
        <v>0</v>
      </c>
      <c r="N157" s="97">
        <f t="shared" si="42"/>
        <v>0</v>
      </c>
      <c r="O157" s="97">
        <f t="shared" si="42"/>
        <v>0</v>
      </c>
      <c r="P157" s="97">
        <f t="shared" si="42"/>
        <v>0</v>
      </c>
      <c r="Q157" s="97">
        <f t="shared" si="42"/>
        <v>0</v>
      </c>
      <c r="R157" s="97">
        <f t="shared" si="42"/>
        <v>0</v>
      </c>
      <c r="S157" s="97">
        <f t="shared" si="42"/>
        <v>0</v>
      </c>
      <c r="T157" s="97">
        <f t="shared" si="42"/>
        <v>0</v>
      </c>
      <c r="U157" s="97">
        <f t="shared" si="42"/>
        <v>0</v>
      </c>
      <c r="V157" s="97">
        <f t="shared" si="42"/>
        <v>0</v>
      </c>
      <c r="W157" s="97">
        <f t="shared" si="42"/>
        <v>0</v>
      </c>
      <c r="X157" s="97">
        <f t="shared" si="42"/>
        <v>0</v>
      </c>
      <c r="Y157" s="97">
        <f t="shared" si="38"/>
        <v>0</v>
      </c>
      <c r="Z157" s="97"/>
      <c r="AB157" s="24"/>
      <c r="AC157" s="24"/>
      <c r="AD157" s="24"/>
      <c r="AE157" s="24"/>
      <c r="AF157" s="24"/>
      <c r="AG157" s="24"/>
      <c r="AH157" s="24"/>
      <c r="AI157" s="24"/>
      <c r="AJ157" s="24"/>
    </row>
    <row r="158" spans="1:36">
      <c r="A158" s="24"/>
      <c r="B158" s="24"/>
      <c r="C158" s="24" t="s">
        <v>168</v>
      </c>
      <c r="D158" s="24"/>
      <c r="E158" s="97">
        <f t="shared" si="42"/>
        <v>0</v>
      </c>
      <c r="F158" s="97">
        <f t="shared" si="42"/>
        <v>0</v>
      </c>
      <c r="G158" s="97">
        <f t="shared" si="42"/>
        <v>0</v>
      </c>
      <c r="H158" s="97">
        <f t="shared" si="42"/>
        <v>0</v>
      </c>
      <c r="I158" s="97">
        <f t="shared" si="42"/>
        <v>0</v>
      </c>
      <c r="J158" s="97">
        <f t="shared" si="42"/>
        <v>0</v>
      </c>
      <c r="K158" s="97">
        <f t="shared" si="42"/>
        <v>0</v>
      </c>
      <c r="L158" s="97">
        <f t="shared" si="42"/>
        <v>0</v>
      </c>
      <c r="M158" s="97">
        <f t="shared" si="42"/>
        <v>0</v>
      </c>
      <c r="N158" s="97">
        <f t="shared" si="42"/>
        <v>0</v>
      </c>
      <c r="O158" s="97">
        <f t="shared" si="42"/>
        <v>0</v>
      </c>
      <c r="P158" s="97">
        <f t="shared" si="42"/>
        <v>0</v>
      </c>
      <c r="Q158" s="97">
        <f t="shared" si="42"/>
        <v>0</v>
      </c>
      <c r="R158" s="97">
        <f t="shared" si="42"/>
        <v>0</v>
      </c>
      <c r="S158" s="97">
        <f t="shared" si="42"/>
        <v>0</v>
      </c>
      <c r="T158" s="97">
        <f t="shared" si="42"/>
        <v>0</v>
      </c>
      <c r="U158" s="97">
        <f t="shared" si="42"/>
        <v>0</v>
      </c>
      <c r="V158" s="97">
        <f t="shared" si="42"/>
        <v>0</v>
      </c>
      <c r="W158" s="97">
        <f t="shared" si="42"/>
        <v>0</v>
      </c>
      <c r="X158" s="97">
        <f t="shared" si="42"/>
        <v>0</v>
      </c>
      <c r="Y158" s="97">
        <f t="shared" si="38"/>
        <v>0</v>
      </c>
      <c r="Z158" s="97"/>
      <c r="AB158" s="24"/>
      <c r="AC158" s="24"/>
      <c r="AD158" s="24"/>
      <c r="AE158" s="24"/>
      <c r="AF158" s="24"/>
      <c r="AG158" s="24"/>
      <c r="AH158" s="24"/>
      <c r="AI158" s="24"/>
      <c r="AJ158" s="24"/>
    </row>
    <row r="159" spans="1:36">
      <c r="A159" s="24"/>
      <c r="B159" s="24"/>
      <c r="C159" s="24" t="s">
        <v>171</v>
      </c>
      <c r="D159" s="24"/>
      <c r="E159" s="97">
        <f t="shared" si="42"/>
        <v>0</v>
      </c>
      <c r="F159" s="97">
        <f t="shared" si="42"/>
        <v>0</v>
      </c>
      <c r="G159" s="97">
        <f t="shared" si="42"/>
        <v>0</v>
      </c>
      <c r="H159" s="97">
        <f t="shared" si="42"/>
        <v>0</v>
      </c>
      <c r="I159" s="97">
        <f t="shared" si="42"/>
        <v>0</v>
      </c>
      <c r="J159" s="97">
        <f t="shared" si="42"/>
        <v>0</v>
      </c>
      <c r="K159" s="97">
        <f t="shared" si="42"/>
        <v>0</v>
      </c>
      <c r="L159" s="97">
        <f t="shared" si="42"/>
        <v>0</v>
      </c>
      <c r="M159" s="97">
        <f t="shared" si="42"/>
        <v>0</v>
      </c>
      <c r="N159" s="97">
        <f t="shared" si="42"/>
        <v>0</v>
      </c>
      <c r="O159" s="97">
        <f t="shared" si="42"/>
        <v>0</v>
      </c>
      <c r="P159" s="97">
        <f t="shared" si="42"/>
        <v>0</v>
      </c>
      <c r="Q159" s="97">
        <f t="shared" si="42"/>
        <v>0</v>
      </c>
      <c r="R159" s="97">
        <f t="shared" si="42"/>
        <v>0</v>
      </c>
      <c r="S159" s="97">
        <f t="shared" si="42"/>
        <v>0</v>
      </c>
      <c r="T159" s="97">
        <f t="shared" si="42"/>
        <v>0</v>
      </c>
      <c r="U159" s="97">
        <f t="shared" si="42"/>
        <v>0</v>
      </c>
      <c r="V159" s="97">
        <f t="shared" si="42"/>
        <v>0</v>
      </c>
      <c r="W159" s="97">
        <f t="shared" si="42"/>
        <v>0</v>
      </c>
      <c r="X159" s="97">
        <f t="shared" si="42"/>
        <v>0</v>
      </c>
      <c r="Y159" s="97">
        <f t="shared" si="38"/>
        <v>0</v>
      </c>
      <c r="Z159" s="97"/>
      <c r="AB159" s="24"/>
      <c r="AC159" s="24"/>
      <c r="AD159" s="24"/>
      <c r="AE159" s="24"/>
      <c r="AF159" s="24"/>
      <c r="AG159" s="24"/>
      <c r="AH159" s="24"/>
      <c r="AI159" s="24"/>
      <c r="AJ159" s="24"/>
    </row>
    <row r="160" spans="1:36">
      <c r="A160" s="24"/>
      <c r="B160" s="24"/>
      <c r="C160" s="24"/>
      <c r="D160" s="24"/>
      <c r="E160" s="93"/>
      <c r="F160" s="24"/>
      <c r="G160" s="24"/>
      <c r="H160" s="24"/>
      <c r="I160" s="24"/>
      <c r="J160" s="24"/>
      <c r="K160" s="24"/>
      <c r="L160" s="24"/>
      <c r="M160" s="24"/>
      <c r="N160" s="24"/>
      <c r="O160" s="24"/>
      <c r="P160" s="24"/>
      <c r="Q160" s="24"/>
      <c r="R160" s="24"/>
      <c r="S160" s="24"/>
      <c r="T160" s="24"/>
      <c r="U160" s="24"/>
      <c r="V160" s="24"/>
      <c r="W160" s="24"/>
      <c r="X160" s="24"/>
      <c r="Y160" s="24"/>
      <c r="Z160" s="24"/>
      <c r="AB160" s="24"/>
      <c r="AC160" s="24"/>
      <c r="AD160" s="24"/>
      <c r="AE160" s="24"/>
      <c r="AF160" s="24"/>
      <c r="AG160" s="24"/>
      <c r="AH160" s="24"/>
      <c r="AI160" s="24"/>
      <c r="AJ160" s="24"/>
    </row>
    <row r="161" spans="1:36" ht="15">
      <c r="A161" s="24"/>
      <c r="B161" s="24"/>
      <c r="C161" s="98" t="s">
        <v>175</v>
      </c>
      <c r="D161" s="99"/>
      <c r="E161" s="99">
        <f t="shared" ref="E161:X161" si="43">SUM(E128:E159)</f>
        <v>8.4413337133880967E-2</v>
      </c>
      <c r="F161" s="99">
        <f t="shared" si="43"/>
        <v>0.16810031179452556</v>
      </c>
      <c r="G161" s="99">
        <f t="shared" si="43"/>
        <v>0.25106650343220815</v>
      </c>
      <c r="H161" s="99">
        <f t="shared" si="43"/>
        <v>0.33331744563675908</v>
      </c>
      <c r="I161" s="99">
        <f t="shared" si="43"/>
        <v>0.41485862655042693</v>
      </c>
      <c r="J161" s="99">
        <f t="shared" si="43"/>
        <v>0.48743389778883661</v>
      </c>
      <c r="K161" s="99">
        <f t="shared" si="43"/>
        <v>0.54457390310448162</v>
      </c>
      <c r="L161" s="99">
        <f t="shared" si="43"/>
        <v>0.58942238992812834</v>
      </c>
      <c r="M161" s="99">
        <f t="shared" si="43"/>
        <v>0.62448344584080773</v>
      </c>
      <c r="N161" s="99">
        <f t="shared" si="43"/>
        <v>0.65175165365549481</v>
      </c>
      <c r="O161" s="99">
        <f t="shared" si="43"/>
        <v>0.67281576166977208</v>
      </c>
      <c r="P161" s="99">
        <f t="shared" si="43"/>
        <v>0.68894125870726286</v>
      </c>
      <c r="Q161" s="99">
        <f t="shared" si="43"/>
        <v>0.70113614672428848</v>
      </c>
      <c r="R161" s="99">
        <f t="shared" si="43"/>
        <v>0.71020333014807302</v>
      </c>
      <c r="S161" s="99">
        <f t="shared" si="43"/>
        <v>0.71678234529886353</v>
      </c>
      <c r="T161" s="99">
        <f t="shared" si="43"/>
        <v>0.72138259904349011</v>
      </c>
      <c r="U161" s="99">
        <f t="shared" si="43"/>
        <v>0.71836832018470298</v>
      </c>
      <c r="V161" s="99">
        <f t="shared" si="43"/>
        <v>0.71533580208717207</v>
      </c>
      <c r="W161" s="99">
        <f t="shared" si="43"/>
        <v>0.71230636736108077</v>
      </c>
      <c r="X161" s="99">
        <f t="shared" si="43"/>
        <v>0.70928794365634418</v>
      </c>
      <c r="Y161" s="99"/>
      <c r="Z161" s="99"/>
      <c r="AB161" s="24"/>
      <c r="AC161" s="24"/>
      <c r="AD161" s="24"/>
      <c r="AE161" s="24"/>
      <c r="AF161" s="24"/>
      <c r="AG161" s="24"/>
      <c r="AH161" s="24"/>
      <c r="AI161" s="24"/>
      <c r="AJ161" s="24"/>
    </row>
    <row r="162" spans="1:36" ht="15">
      <c r="A162" s="24"/>
      <c r="B162" s="24"/>
      <c r="C162" s="98" t="s">
        <v>199</v>
      </c>
      <c r="D162" s="99"/>
      <c r="E162" s="99">
        <f t="shared" ref="E162:X162" si="44">IF((D162+E161)&lt;$Y$162,(D162+E161),$Y$162)</f>
        <v>8.4413337133880967E-2</v>
      </c>
      <c r="F162" s="99">
        <f t="shared" si="44"/>
        <v>0.25251364892840655</v>
      </c>
      <c r="G162" s="99">
        <f t="shared" si="44"/>
        <v>0.50358015236061471</v>
      </c>
      <c r="H162" s="99">
        <f t="shared" si="44"/>
        <v>0.83689759799737384</v>
      </c>
      <c r="I162" s="99">
        <f t="shared" si="44"/>
        <v>1.2517562245478007</v>
      </c>
      <c r="J162" s="99">
        <f t="shared" si="44"/>
        <v>1.7391901223366373</v>
      </c>
      <c r="K162" s="99">
        <f t="shared" si="44"/>
        <v>2.2837640254411191</v>
      </c>
      <c r="L162" s="99">
        <f t="shared" si="44"/>
        <v>2.8731864153692475</v>
      </c>
      <c r="M162" s="99">
        <f t="shared" si="44"/>
        <v>3.4976698612100554</v>
      </c>
      <c r="N162" s="99">
        <f t="shared" si="44"/>
        <v>4.1494215148655504</v>
      </c>
      <c r="O162" s="99">
        <f t="shared" si="44"/>
        <v>4.8222372765353221</v>
      </c>
      <c r="P162" s="99">
        <f t="shared" si="44"/>
        <v>5.5111785352425846</v>
      </c>
      <c r="Q162" s="99">
        <f t="shared" si="44"/>
        <v>6.2123146819668733</v>
      </c>
      <c r="R162" s="99">
        <f t="shared" si="44"/>
        <v>6.9225180121149466</v>
      </c>
      <c r="S162" s="99">
        <f t="shared" si="44"/>
        <v>7.6393003574138101</v>
      </c>
      <c r="T162" s="99">
        <f t="shared" si="44"/>
        <v>8.3606829564572998</v>
      </c>
      <c r="U162" s="99">
        <f t="shared" si="44"/>
        <v>9.0790512766420033</v>
      </c>
      <c r="V162" s="99">
        <f t="shared" si="44"/>
        <v>9.7943870787291747</v>
      </c>
      <c r="W162" s="99">
        <f t="shared" si="44"/>
        <v>10.506693446090255</v>
      </c>
      <c r="X162" s="99">
        <f t="shared" si="44"/>
        <v>11.215981389746599</v>
      </c>
      <c r="Y162" s="99">
        <f>SUM(Y128:Y159)</f>
        <v>11.858348727423326</v>
      </c>
      <c r="Z162" s="99"/>
      <c r="AB162" s="24"/>
      <c r="AC162" s="24"/>
      <c r="AD162" s="24"/>
      <c r="AE162" s="24"/>
      <c r="AF162" s="24"/>
      <c r="AG162" s="24"/>
      <c r="AH162" s="24"/>
      <c r="AI162" s="24"/>
      <c r="AJ162" s="24"/>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1"/>
  <sheetViews>
    <sheetView workbookViewId="0">
      <selection activeCell="D40" sqref="D40"/>
    </sheetView>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A6"/>
  <sheetViews>
    <sheetView topLeftCell="D1" workbookViewId="0">
      <selection sqref="A1:EA6"/>
    </sheetView>
  </sheetViews>
  <sheetFormatPr defaultRowHeight="12.75"/>
  <sheetData>
    <row r="1" spans="1:131" ht="13.5" thickBot="1">
      <c r="A1" s="190" t="s">
        <v>424</v>
      </c>
      <c r="B1" s="191"/>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92"/>
      <c r="B2" s="193"/>
      <c r="C2" s="119"/>
      <c r="D2" s="119"/>
      <c r="E2" s="119"/>
      <c r="F2" s="119"/>
      <c r="G2" s="119"/>
      <c r="H2" s="119"/>
      <c r="I2" s="119"/>
      <c r="J2" s="119"/>
      <c r="K2" s="119"/>
      <c r="L2" s="119"/>
      <c r="M2" s="119"/>
      <c r="N2" s="119"/>
      <c r="O2" s="116" t="s">
        <v>210</v>
      </c>
      <c r="P2" s="117"/>
      <c r="Q2" s="117"/>
      <c r="R2" s="117"/>
      <c r="S2" s="117"/>
      <c r="T2" s="117"/>
      <c r="U2" s="117"/>
      <c r="V2" s="117"/>
      <c r="W2" s="117"/>
      <c r="X2" s="117"/>
      <c r="Y2" s="117"/>
      <c r="Z2" s="118"/>
      <c r="AA2" s="119"/>
      <c r="AB2" s="116" t="s">
        <v>211</v>
      </c>
      <c r="AC2" s="117"/>
      <c r="AD2" s="117"/>
      <c r="AE2" s="117"/>
      <c r="AF2" s="117"/>
      <c r="AG2" s="117"/>
      <c r="AH2" s="117"/>
      <c r="AI2" s="117"/>
      <c r="AJ2" s="117"/>
      <c r="AK2" s="117"/>
      <c r="AL2" s="117"/>
      <c r="AM2" s="118"/>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204">
      <c r="A3" s="194" t="s">
        <v>425</v>
      </c>
      <c r="B3" s="195" t="s">
        <v>426</v>
      </c>
      <c r="C3" s="121" t="s">
        <v>73</v>
      </c>
      <c r="D3" s="121" t="s">
        <v>427</v>
      </c>
      <c r="E3" s="121" t="s">
        <v>428</v>
      </c>
      <c r="F3" s="121" t="s">
        <v>429</v>
      </c>
      <c r="G3" s="121" t="s">
        <v>430</v>
      </c>
      <c r="H3" s="121" t="s">
        <v>431</v>
      </c>
      <c r="I3" s="121" t="s">
        <v>432</v>
      </c>
      <c r="J3" s="121" t="s">
        <v>433</v>
      </c>
      <c r="K3" s="121" t="s">
        <v>72</v>
      </c>
      <c r="L3" s="121" t="s">
        <v>434</v>
      </c>
      <c r="M3" s="121" t="s">
        <v>435</v>
      </c>
      <c r="N3" s="121" t="s">
        <v>212</v>
      </c>
      <c r="O3" s="121" t="s">
        <v>213</v>
      </c>
      <c r="P3" s="121" t="s">
        <v>214</v>
      </c>
      <c r="Q3" s="121" t="s">
        <v>215</v>
      </c>
      <c r="R3" s="121" t="s">
        <v>216</v>
      </c>
      <c r="S3" s="121" t="s">
        <v>217</v>
      </c>
      <c r="T3" s="121" t="s">
        <v>218</v>
      </c>
      <c r="U3" s="121" t="s">
        <v>219</v>
      </c>
      <c r="V3" s="121" t="s">
        <v>220</v>
      </c>
      <c r="W3" s="121" t="s">
        <v>221</v>
      </c>
      <c r="X3" s="121" t="s">
        <v>222</v>
      </c>
      <c r="Y3" s="121" t="s">
        <v>223</v>
      </c>
      <c r="Z3" s="121" t="s">
        <v>224</v>
      </c>
      <c r="AA3" s="121"/>
      <c r="AB3" s="121" t="s">
        <v>213</v>
      </c>
      <c r="AC3" s="121" t="s">
        <v>214</v>
      </c>
      <c r="AD3" s="121" t="s">
        <v>215</v>
      </c>
      <c r="AE3" s="121" t="s">
        <v>216</v>
      </c>
      <c r="AF3" s="121" t="s">
        <v>217</v>
      </c>
      <c r="AG3" s="121" t="s">
        <v>218</v>
      </c>
      <c r="AH3" s="121" t="s">
        <v>219</v>
      </c>
      <c r="AI3" s="121" t="s">
        <v>220</v>
      </c>
      <c r="AJ3" s="121" t="s">
        <v>221</v>
      </c>
      <c r="AK3" s="121" t="s">
        <v>222</v>
      </c>
      <c r="AL3" s="121" t="s">
        <v>223</v>
      </c>
      <c r="AM3" s="121" t="s">
        <v>224</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436</v>
      </c>
      <c r="B4" s="24"/>
      <c r="C4" s="79">
        <v>3450.3235700723371</v>
      </c>
      <c r="D4" s="79">
        <v>2033.454545454545</v>
      </c>
      <c r="E4" s="79">
        <v>406.69090909090903</v>
      </c>
      <c r="F4" s="79">
        <v>2440.145454545454</v>
      </c>
      <c r="G4" s="79">
        <v>3706.8725148699045</v>
      </c>
      <c r="H4" s="79">
        <v>2256.6847769724418</v>
      </c>
      <c r="I4" s="79">
        <v>6195.266544630198</v>
      </c>
      <c r="J4" s="79">
        <v>27.302425265113392</v>
      </c>
      <c r="K4" s="79">
        <v>69.051128203683675</v>
      </c>
      <c r="L4" s="196">
        <v>0.60878402694451494</v>
      </c>
      <c r="M4" s="79">
        <v>32.778401327883152</v>
      </c>
      <c r="N4" s="79">
        <v>0.60781451964135369</v>
      </c>
      <c r="O4" s="79">
        <v>207.74727323787761</v>
      </c>
      <c r="P4" s="79">
        <v>188.0146997314562</v>
      </c>
      <c r="Q4" s="79">
        <v>218.90527809865117</v>
      </c>
      <c r="R4" s="79">
        <v>203.56555428548998</v>
      </c>
      <c r="S4" s="79">
        <v>208.21523063200868</v>
      </c>
      <c r="T4" s="79">
        <v>203.29763304832443</v>
      </c>
      <c r="U4" s="79">
        <v>193.36351048630883</v>
      </c>
      <c r="V4" s="79">
        <v>207.59099827249833</v>
      </c>
      <c r="W4" s="79">
        <v>191.10065731064816</v>
      </c>
      <c r="X4" s="79">
        <v>216.83567455292368</v>
      </c>
      <c r="Y4" s="79">
        <v>193.59317876160006</v>
      </c>
      <c r="Z4" s="79">
        <v>205.05975009497459</v>
      </c>
      <c r="AA4" s="79"/>
      <c r="AB4" s="79">
        <v>93.403626167248518</v>
      </c>
      <c r="AC4" s="79">
        <v>81.064791961254969</v>
      </c>
      <c r="AD4" s="79">
        <v>79.506238072346903</v>
      </c>
      <c r="AE4" s="79">
        <v>82.571326069198989</v>
      </c>
      <c r="AF4" s="79">
        <v>83.330870053307748</v>
      </c>
      <c r="AG4" s="79">
        <v>76.035463734923525</v>
      </c>
      <c r="AH4" s="79">
        <v>89.264764753424416</v>
      </c>
      <c r="AI4" s="79">
        <v>76.771153539800252</v>
      </c>
      <c r="AJ4" s="79">
        <v>89.510559522209249</v>
      </c>
      <c r="AK4" s="79">
        <v>77.692377027495297</v>
      </c>
      <c r="AL4" s="79">
        <v>90.767991219314695</v>
      </c>
      <c r="AM4" s="45">
        <v>93.114969439050569</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437</v>
      </c>
      <c r="B5" s="24"/>
      <c r="C5" s="79">
        <v>1417.9411931804125</v>
      </c>
      <c r="D5" s="79">
        <v>2033.454545454545</v>
      </c>
      <c r="E5" s="79">
        <v>406.69090909090903</v>
      </c>
      <c r="F5" s="79">
        <v>2440.145454545454</v>
      </c>
      <c r="G5" s="79">
        <v>3189.9806807950181</v>
      </c>
      <c r="H5" s="79">
        <v>927.40470286538743</v>
      </c>
      <c r="I5" s="79">
        <v>15075.148591933483</v>
      </c>
      <c r="J5" s="79">
        <v>80.771809172369913</v>
      </c>
      <c r="K5" s="79">
        <v>155.53705923842352</v>
      </c>
      <c r="L5" s="196">
        <v>0.29072423806474479</v>
      </c>
      <c r="M5" s="79">
        <v>13.470575888171142</v>
      </c>
      <c r="N5" s="79">
        <v>0.24978678889370701</v>
      </c>
      <c r="O5" s="79">
        <v>85.375591741593539</v>
      </c>
      <c r="P5" s="79">
        <v>77.266314958132682</v>
      </c>
      <c r="Q5" s="79">
        <v>89.961073191226504</v>
      </c>
      <c r="R5" s="79">
        <v>83.657077103626023</v>
      </c>
      <c r="S5" s="79">
        <v>85.567902999455626</v>
      </c>
      <c r="T5" s="79">
        <v>83.54697248561277</v>
      </c>
      <c r="U5" s="79">
        <v>79.464456364236497</v>
      </c>
      <c r="V5" s="79">
        <v>85.3113691530815</v>
      </c>
      <c r="W5" s="79">
        <v>78.534516703006091</v>
      </c>
      <c r="X5" s="79">
        <v>89.110551186133023</v>
      </c>
      <c r="Y5" s="79">
        <v>79.558840586958922</v>
      </c>
      <c r="Z5" s="79">
        <v>84.271130176016939</v>
      </c>
      <c r="AA5" s="79"/>
      <c r="AB5" s="79">
        <v>38.385051849554188</v>
      </c>
      <c r="AC5" s="79">
        <v>33.314298066269167</v>
      </c>
      <c r="AD5" s="79">
        <v>32.673796468087765</v>
      </c>
      <c r="AE5" s="79">
        <v>33.933421672273553</v>
      </c>
      <c r="AF5" s="79">
        <v>34.245563035605919</v>
      </c>
      <c r="AG5" s="79">
        <v>31.247450849968569</v>
      </c>
      <c r="AH5" s="79">
        <v>36.68414989866757</v>
      </c>
      <c r="AI5" s="79">
        <v>31.54978912594531</v>
      </c>
      <c r="AJ5" s="79">
        <v>36.785161447483247</v>
      </c>
      <c r="AK5" s="79">
        <v>31.928374120888478</v>
      </c>
      <c r="AL5" s="79">
        <v>37.301914199718361</v>
      </c>
      <c r="AM5" s="45">
        <v>38.266425796870095</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c r="B6" s="2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A84"/>
  <sheetViews>
    <sheetView workbookViewId="0">
      <selection activeCell="A12" sqref="A12:EA84"/>
    </sheetView>
  </sheetViews>
  <sheetFormatPr defaultRowHeight="12.75"/>
  <cols>
    <col min="1" max="1" width="56.71093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31">
      <c r="A2" s="23" t="s">
        <v>15</v>
      </c>
      <c r="B2" s="17" t="str">
        <f>'7PSourceSummary'!D2</f>
        <v>Bi-Level Stairwell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31">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31">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17</v>
      </c>
      <c r="B6" s="30"/>
      <c r="C6" s="30"/>
      <c r="D6" s="30"/>
      <c r="E6" s="30"/>
      <c r="F6" s="30"/>
      <c r="G6" s="31"/>
      <c r="H6" s="32"/>
      <c r="I6" s="256" t="s">
        <v>18</v>
      </c>
      <c r="J6" s="257"/>
      <c r="K6" s="257"/>
      <c r="L6" s="257"/>
      <c r="M6" s="257"/>
      <c r="N6" s="258"/>
      <c r="O6" s="259" t="s">
        <v>19</v>
      </c>
      <c r="P6" s="260"/>
      <c r="Q6" s="33" t="s">
        <v>20</v>
      </c>
      <c r="R6" s="261" t="s">
        <v>21</v>
      </c>
      <c r="S6" s="261"/>
      <c r="T6" s="261"/>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31"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38"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31">
      <c r="A8" s="45" t="str">
        <f>MMap!B9</f>
        <v>NR_LFStairwell8760_Fix_Repl_from LF_2018 to LF_Bi-Level_Fix</v>
      </c>
      <c r="B8" s="45" t="str">
        <f>MMap!C9</f>
        <v>NR_LFStairwell8760_Fix_Repl_from LF_2018 to LF_Bi-Level_Fix</v>
      </c>
      <c r="C8" s="46">
        <f>MMap!BB9</f>
        <v>3210.9381818181819</v>
      </c>
      <c r="D8" s="47">
        <v>16</v>
      </c>
      <c r="E8" s="48">
        <f>MMap!BC9</f>
        <v>2033.454545454545</v>
      </c>
      <c r="F8" s="48"/>
      <c r="G8" s="49" t="str">
        <f>MMap!AY9</f>
        <v>C-All-Lgt-LPD Int-All-All-E</v>
      </c>
      <c r="H8" s="47"/>
      <c r="I8" s="189">
        <f>MMap!BD9</f>
        <v>154.04066714593159</v>
      </c>
      <c r="J8" s="188">
        <f>MMap!BE9</f>
        <v>2.2831050228310503</v>
      </c>
      <c r="K8" s="47"/>
      <c r="L8" s="47"/>
      <c r="M8" s="47"/>
      <c r="N8" s="47"/>
      <c r="O8" s="24"/>
      <c r="P8" s="124"/>
      <c r="Q8" s="51"/>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31">
      <c r="A9" s="45" t="str">
        <f>MMap!B10</f>
        <v>NR_LFStairwell3600_Fix_Repl_from LF_2019 to LF_Bi-Level_Fix</v>
      </c>
      <c r="B9" s="45" t="str">
        <f>MMap!C10</f>
        <v>NR_LFStairwell3600_Fix_Repl_from LF_2019 to LF_Bi-Level_Fix</v>
      </c>
      <c r="C9" s="46">
        <f>MMap!BB10</f>
        <v>1319.5636363636363</v>
      </c>
      <c r="D9" s="47">
        <v>16</v>
      </c>
      <c r="E9" s="48">
        <f>MMap!BC10</f>
        <v>2033.454545454545</v>
      </c>
      <c r="F9" s="48"/>
      <c r="G9" s="49" t="str">
        <f>MMap!AY10</f>
        <v>C-All-Lgt-LPD Int-All-All-E</v>
      </c>
      <c r="H9" s="47"/>
      <c r="I9" s="189">
        <f>MMap!BD10</f>
        <v>154.04066714593159</v>
      </c>
      <c r="J9" s="188">
        <f>MMap!BE10</f>
        <v>5.5555555555555554</v>
      </c>
      <c r="K9" s="24"/>
      <c r="L9" s="24"/>
      <c r="M9" s="24"/>
      <c r="N9" s="24"/>
      <c r="O9" s="24"/>
      <c r="P9" s="50"/>
      <c r="Q9" s="52"/>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2" spans="1:13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197" t="s">
        <v>438</v>
      </c>
      <c r="B13" s="19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439</v>
      </c>
      <c r="B14" s="24" t="s">
        <v>440</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441</v>
      </c>
      <c r="B15" s="24" t="s">
        <v>661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ht="13.5" thickBot="1">
      <c r="A17" s="190" t="s">
        <v>442</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1"/>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c r="B18" s="200" t="s">
        <v>443</v>
      </c>
      <c r="C18" s="201"/>
      <c r="D18" s="201" t="s">
        <v>443</v>
      </c>
      <c r="E18" s="202"/>
      <c r="F18" s="24"/>
      <c r="G18" s="200" t="s">
        <v>444</v>
      </c>
      <c r="H18" s="201"/>
      <c r="I18" s="201"/>
      <c r="J18" s="201"/>
      <c r="K18" s="201"/>
      <c r="L18" s="201"/>
      <c r="M18" s="201"/>
      <c r="N18" s="201"/>
      <c r="O18" s="202"/>
      <c r="P18" s="24"/>
      <c r="Q18" s="200" t="s">
        <v>445</v>
      </c>
      <c r="R18" s="201"/>
      <c r="S18" s="201"/>
      <c r="T18" s="201"/>
      <c r="U18" s="202"/>
      <c r="V18" s="24"/>
      <c r="W18" s="200" t="s">
        <v>446</v>
      </c>
      <c r="X18" s="202"/>
      <c r="Y18" s="24"/>
      <c r="Z18" s="200" t="s">
        <v>447</v>
      </c>
      <c r="AA18" s="201"/>
      <c r="AB18" s="202"/>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c r="B19" s="203" t="s">
        <v>448</v>
      </c>
      <c r="C19" s="204" t="s">
        <v>449</v>
      </c>
      <c r="D19" s="204" t="s">
        <v>448</v>
      </c>
      <c r="E19" s="205" t="s">
        <v>449</v>
      </c>
      <c r="F19" s="24"/>
      <c r="G19" s="203" t="s">
        <v>450</v>
      </c>
      <c r="H19" s="204" t="s">
        <v>451</v>
      </c>
      <c r="I19" s="204"/>
      <c r="J19" s="204"/>
      <c r="K19" s="204" t="s">
        <v>452</v>
      </c>
      <c r="L19" s="204"/>
      <c r="M19" s="204"/>
      <c r="N19" s="204"/>
      <c r="O19" s="205"/>
      <c r="P19" s="24"/>
      <c r="Q19" s="203"/>
      <c r="R19" s="204" t="s">
        <v>453</v>
      </c>
      <c r="S19" s="204" t="s">
        <v>454</v>
      </c>
      <c r="T19" s="204" t="s">
        <v>455</v>
      </c>
      <c r="U19" s="205" t="s">
        <v>456</v>
      </c>
      <c r="V19" s="24"/>
      <c r="W19" s="203" t="s">
        <v>457</v>
      </c>
      <c r="X19" s="205">
        <v>20</v>
      </c>
      <c r="Y19" s="24"/>
      <c r="Z19" s="203"/>
      <c r="AA19" s="204" t="s">
        <v>449</v>
      </c>
      <c r="AB19" s="205" t="s">
        <v>458</v>
      </c>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c r="B20" s="203" t="s">
        <v>459</v>
      </c>
      <c r="C20" s="204" t="s">
        <v>460</v>
      </c>
      <c r="D20" s="204" t="s">
        <v>459</v>
      </c>
      <c r="E20" s="205" t="s">
        <v>460</v>
      </c>
      <c r="F20" s="24"/>
      <c r="G20" s="203" t="s">
        <v>461</v>
      </c>
      <c r="H20" s="204" t="s">
        <v>462</v>
      </c>
      <c r="I20" s="204"/>
      <c r="J20" s="204"/>
      <c r="K20" s="204" t="s">
        <v>463</v>
      </c>
      <c r="L20" s="204"/>
      <c r="M20" s="204"/>
      <c r="N20" s="204"/>
      <c r="O20" s="205"/>
      <c r="P20" s="24"/>
      <c r="Q20" s="203" t="s">
        <v>464</v>
      </c>
      <c r="R20" s="204">
        <v>6.8012888465852586E-2</v>
      </c>
      <c r="S20" s="204">
        <v>4.387844424080023E-2</v>
      </c>
      <c r="T20" s="204">
        <v>5.3289007766645871E-2</v>
      </c>
      <c r="U20" s="205">
        <v>5.447903102274565E-2</v>
      </c>
      <c r="V20" s="24"/>
      <c r="W20" s="203" t="s">
        <v>465</v>
      </c>
      <c r="X20" s="205">
        <v>2016</v>
      </c>
      <c r="Y20" s="24"/>
      <c r="Z20" s="203" t="s">
        <v>466</v>
      </c>
      <c r="AA20" s="204">
        <v>4.03890184699085E-3</v>
      </c>
      <c r="AB20" s="205">
        <v>0.01</v>
      </c>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c r="B21" s="203" t="s">
        <v>467</v>
      </c>
      <c r="C21" s="204" t="s">
        <v>468</v>
      </c>
      <c r="D21" s="204" t="s">
        <v>467</v>
      </c>
      <c r="E21" s="205" t="s">
        <v>468</v>
      </c>
      <c r="F21" s="24"/>
      <c r="G21" s="203" t="s">
        <v>469</v>
      </c>
      <c r="H21" s="204" t="s">
        <v>470</v>
      </c>
      <c r="I21" s="204"/>
      <c r="J21" s="204"/>
      <c r="K21" s="204" t="s">
        <v>471</v>
      </c>
      <c r="L21" s="204"/>
      <c r="M21" s="204"/>
      <c r="N21" s="204"/>
      <c r="O21" s="205"/>
      <c r="P21" s="24"/>
      <c r="Q21" s="203" t="s">
        <v>472</v>
      </c>
      <c r="R21" s="204">
        <v>12</v>
      </c>
      <c r="S21" s="204">
        <v>12</v>
      </c>
      <c r="T21" s="204">
        <v>1</v>
      </c>
      <c r="U21" s="205">
        <v>1</v>
      </c>
      <c r="V21" s="24"/>
      <c r="W21" s="203" t="s">
        <v>473</v>
      </c>
      <c r="X21" s="205">
        <v>2016</v>
      </c>
      <c r="Y21" s="24"/>
      <c r="Z21" s="203" t="s">
        <v>474</v>
      </c>
      <c r="AA21" s="204">
        <v>26</v>
      </c>
      <c r="AB21" s="205">
        <v>0</v>
      </c>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ht="13.5" thickBot="1">
      <c r="A22" s="24"/>
      <c r="B22" s="206" t="s">
        <v>475</v>
      </c>
      <c r="C22" s="207" t="s">
        <v>468</v>
      </c>
      <c r="D22" s="207" t="s">
        <v>475</v>
      </c>
      <c r="E22" s="208" t="s">
        <v>468</v>
      </c>
      <c r="F22" s="24"/>
      <c r="G22" s="203" t="s">
        <v>476</v>
      </c>
      <c r="H22" s="204" t="s">
        <v>477</v>
      </c>
      <c r="I22" s="204"/>
      <c r="J22" s="204"/>
      <c r="K22" s="204" t="s">
        <v>463</v>
      </c>
      <c r="L22" s="204"/>
      <c r="M22" s="204"/>
      <c r="N22" s="204"/>
      <c r="O22" s="205"/>
      <c r="P22" s="24"/>
      <c r="Q22" s="203"/>
      <c r="R22" s="204" t="s">
        <v>453</v>
      </c>
      <c r="S22" s="204" t="s">
        <v>454</v>
      </c>
      <c r="T22" s="204" t="s">
        <v>455</v>
      </c>
      <c r="U22" s="205" t="s">
        <v>456</v>
      </c>
      <c r="V22" s="24"/>
      <c r="W22" s="203" t="s">
        <v>478</v>
      </c>
      <c r="X22" s="205">
        <v>2012</v>
      </c>
      <c r="Y22" s="24"/>
      <c r="Z22" s="203" t="s">
        <v>479</v>
      </c>
      <c r="AA22" s="204">
        <v>0.9</v>
      </c>
      <c r="AB22" s="205" t="s">
        <v>480</v>
      </c>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c r="B23" s="24"/>
      <c r="C23" s="24"/>
      <c r="D23" s="24"/>
      <c r="E23" s="24"/>
      <c r="F23" s="24"/>
      <c r="G23" s="203" t="s">
        <v>481</v>
      </c>
      <c r="H23" s="204" t="s">
        <v>470</v>
      </c>
      <c r="I23" s="204"/>
      <c r="J23" s="204"/>
      <c r="K23" s="204"/>
      <c r="L23" s="204"/>
      <c r="M23" s="204"/>
      <c r="N23" s="204"/>
      <c r="O23" s="205"/>
      <c r="P23" s="24"/>
      <c r="Q23" s="203" t="s">
        <v>482</v>
      </c>
      <c r="R23" s="204">
        <v>0.35</v>
      </c>
      <c r="S23" s="204">
        <v>0.19500000000000001</v>
      </c>
      <c r="T23" s="204">
        <v>0.45499999999999996</v>
      </c>
      <c r="U23" s="205">
        <v>0</v>
      </c>
      <c r="V23" s="24"/>
      <c r="W23" s="203" t="s">
        <v>483</v>
      </c>
      <c r="X23" s="205">
        <v>0.04</v>
      </c>
      <c r="Y23" s="24"/>
      <c r="Z23" s="203" t="s">
        <v>484</v>
      </c>
      <c r="AA23" s="204">
        <v>4.7399348199455904E-2</v>
      </c>
      <c r="AB23" s="205">
        <v>0</v>
      </c>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c r="B24" s="24" t="s">
        <v>485</v>
      </c>
      <c r="C24" s="24" t="s">
        <v>449</v>
      </c>
      <c r="D24" s="24"/>
      <c r="E24" s="24"/>
      <c r="F24" s="24"/>
      <c r="G24" s="203" t="s">
        <v>486</v>
      </c>
      <c r="H24" s="204" t="s">
        <v>487</v>
      </c>
      <c r="I24" s="204"/>
      <c r="J24" s="204"/>
      <c r="K24" s="204" t="s">
        <v>488</v>
      </c>
      <c r="L24" s="204"/>
      <c r="M24" s="204"/>
      <c r="N24" s="204"/>
      <c r="O24" s="205"/>
      <c r="P24" s="24"/>
      <c r="Q24" s="203" t="s">
        <v>489</v>
      </c>
      <c r="R24" s="204">
        <v>1</v>
      </c>
      <c r="S24" s="204">
        <v>0</v>
      </c>
      <c r="T24" s="204">
        <v>0</v>
      </c>
      <c r="U24" s="205">
        <v>0</v>
      </c>
      <c r="V24" s="24"/>
      <c r="W24" s="203" t="s">
        <v>490</v>
      </c>
      <c r="X24" s="205">
        <v>0</v>
      </c>
      <c r="Y24" s="24"/>
      <c r="Z24" s="203" t="s">
        <v>491</v>
      </c>
      <c r="AA24" s="204">
        <v>31</v>
      </c>
      <c r="AB24" s="205">
        <v>0</v>
      </c>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24" t="s">
        <v>492</v>
      </c>
      <c r="C25" s="24" t="s">
        <v>493</v>
      </c>
      <c r="D25" s="24"/>
      <c r="E25" s="24"/>
      <c r="F25" s="24"/>
      <c r="G25" s="203" t="s">
        <v>494</v>
      </c>
      <c r="H25" s="204" t="s">
        <v>488</v>
      </c>
      <c r="I25" s="204"/>
      <c r="J25" s="204"/>
      <c r="K25" s="204" t="s">
        <v>495</v>
      </c>
      <c r="L25" s="204"/>
      <c r="M25" s="204"/>
      <c r="N25" s="204"/>
      <c r="O25" s="205"/>
      <c r="P25" s="24"/>
      <c r="Q25" s="203" t="s">
        <v>496</v>
      </c>
      <c r="R25" s="204">
        <v>1</v>
      </c>
      <c r="S25" s="204">
        <v>0</v>
      </c>
      <c r="T25" s="204">
        <v>0</v>
      </c>
      <c r="U25" s="205">
        <v>0</v>
      </c>
      <c r="V25" s="24"/>
      <c r="W25" s="203" t="s">
        <v>497</v>
      </c>
      <c r="X25" s="205">
        <v>0.2</v>
      </c>
      <c r="Y25" s="24"/>
      <c r="Z25" s="203" t="s">
        <v>498</v>
      </c>
      <c r="AA25" s="204">
        <v>0.7</v>
      </c>
      <c r="AB25" s="205" t="s">
        <v>480</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24" t="s">
        <v>499</v>
      </c>
      <c r="C26" s="24" t="s">
        <v>500</v>
      </c>
      <c r="D26" s="24"/>
      <c r="E26" s="24"/>
      <c r="F26" s="24"/>
      <c r="G26" s="203" t="s">
        <v>501</v>
      </c>
      <c r="H26" s="204" t="s">
        <v>495</v>
      </c>
      <c r="I26" s="204"/>
      <c r="J26" s="204"/>
      <c r="K26" s="204" t="s">
        <v>502</v>
      </c>
      <c r="L26" s="204"/>
      <c r="M26" s="204"/>
      <c r="N26" s="204"/>
      <c r="O26" s="205"/>
      <c r="P26" s="24"/>
      <c r="Q26" s="203" t="s">
        <v>503</v>
      </c>
      <c r="R26" s="204"/>
      <c r="S26" s="204">
        <v>0.3</v>
      </c>
      <c r="T26" s="204">
        <v>0.7</v>
      </c>
      <c r="U26" s="205">
        <v>0</v>
      </c>
      <c r="V26" s="24"/>
      <c r="W26" s="203" t="s">
        <v>504</v>
      </c>
      <c r="X26" s="205">
        <v>0</v>
      </c>
      <c r="Y26" s="24"/>
      <c r="Z26" s="203" t="s">
        <v>505</v>
      </c>
      <c r="AA26" s="204">
        <v>0</v>
      </c>
      <c r="AB26" s="205">
        <v>0</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ht="13.5" thickBot="1">
      <c r="A27" s="24"/>
      <c r="B27" s="24" t="s">
        <v>506</v>
      </c>
      <c r="C27" s="24" t="s">
        <v>507</v>
      </c>
      <c r="D27" s="24"/>
      <c r="E27" s="24"/>
      <c r="F27" s="24"/>
      <c r="G27" s="206" t="s">
        <v>508</v>
      </c>
      <c r="H27" s="207" t="s">
        <v>502</v>
      </c>
      <c r="I27" s="207"/>
      <c r="J27" s="207"/>
      <c r="K27" s="207"/>
      <c r="L27" s="207"/>
      <c r="M27" s="207"/>
      <c r="N27" s="207"/>
      <c r="O27" s="208"/>
      <c r="P27" s="24"/>
      <c r="Q27" s="206" t="s">
        <v>509</v>
      </c>
      <c r="R27" s="207"/>
      <c r="S27" s="207">
        <v>20</v>
      </c>
      <c r="T27" s="207"/>
      <c r="U27" s="208"/>
      <c r="V27" s="24"/>
      <c r="W27" s="206" t="s">
        <v>510</v>
      </c>
      <c r="X27" s="208">
        <v>2018</v>
      </c>
      <c r="Y27" s="24"/>
      <c r="Z27" s="206" t="s">
        <v>511</v>
      </c>
      <c r="AA27" s="207">
        <v>0</v>
      </c>
      <c r="AB27" s="208">
        <v>0</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ht="13.5" thickBot="1">
      <c r="A35" s="190" t="s">
        <v>512</v>
      </c>
      <c r="B35" s="19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ht="26.25" thickBot="1">
      <c r="A36" s="209" t="s">
        <v>513</v>
      </c>
      <c r="B36" s="210"/>
      <c r="C36" s="211" t="s">
        <v>514</v>
      </c>
      <c r="D36" s="212"/>
      <c r="E36" s="212"/>
      <c r="F36" s="212"/>
      <c r="G36" s="212"/>
      <c r="H36" s="212"/>
      <c r="I36" s="212"/>
      <c r="J36" s="212"/>
      <c r="K36" s="213"/>
      <c r="L36" s="211" t="s">
        <v>515</v>
      </c>
      <c r="M36" s="212"/>
      <c r="N36" s="212"/>
      <c r="O36" s="212"/>
      <c r="P36" s="212"/>
      <c r="Q36" s="213"/>
      <c r="R36" s="211" t="s">
        <v>516</v>
      </c>
      <c r="S36" s="212"/>
      <c r="T36" s="212"/>
      <c r="U36" s="213"/>
      <c r="V36" s="211" t="s">
        <v>517</v>
      </c>
      <c r="W36" s="212"/>
      <c r="X36" s="212"/>
      <c r="Y36" s="213"/>
      <c r="Z36" s="211" t="s">
        <v>518</v>
      </c>
      <c r="AA36" s="212"/>
      <c r="AB36" s="212"/>
      <c r="AC36" s="213"/>
      <c r="AD36" s="211" t="s">
        <v>519</v>
      </c>
      <c r="AE36" s="212"/>
      <c r="AF36" s="212"/>
      <c r="AG36" s="213"/>
      <c r="AH36" s="211" t="s">
        <v>520</v>
      </c>
      <c r="AI36" s="212"/>
      <c r="AJ36" s="212"/>
      <c r="AK36" s="212"/>
      <c r="AL36" s="213"/>
      <c r="AM36" s="211" t="s">
        <v>521</v>
      </c>
      <c r="AN36" s="212"/>
      <c r="AO36" s="212"/>
      <c r="AP36" s="212"/>
      <c r="AQ36" s="212"/>
      <c r="AR36" s="212"/>
      <c r="AS36" s="213"/>
      <c r="AT36" s="211" t="s">
        <v>522</v>
      </c>
      <c r="AU36" s="212"/>
      <c r="AV36" s="212"/>
      <c r="AW36" s="212"/>
      <c r="AX36" s="212"/>
      <c r="AY36" s="212"/>
      <c r="AZ36" s="213"/>
      <c r="BA36" s="211" t="s">
        <v>523</v>
      </c>
      <c r="BB36" s="212"/>
      <c r="BC36" s="212"/>
      <c r="BD36" s="212"/>
      <c r="BE36" s="212"/>
      <c r="BF36" s="213"/>
      <c r="BG36" s="211" t="s">
        <v>524</v>
      </c>
      <c r="BH36" s="213"/>
      <c r="BI36" s="211" t="s">
        <v>525</v>
      </c>
      <c r="BJ36" s="212"/>
      <c r="BK36" s="212"/>
      <c r="BL36" s="212"/>
      <c r="BM36" s="213"/>
      <c r="BN36" s="211" t="s">
        <v>526</v>
      </c>
      <c r="BO36" s="212"/>
      <c r="BP36" s="212"/>
      <c r="BQ36" s="212"/>
      <c r="BR36" s="212"/>
      <c r="BS36" s="212"/>
      <c r="BT36" s="212"/>
      <c r="BU36" s="212"/>
      <c r="BV36" s="212"/>
      <c r="BW36" s="212"/>
      <c r="BX36" s="212"/>
      <c r="BY36" s="212"/>
      <c r="BZ36" s="212"/>
      <c r="CA36" s="212"/>
      <c r="CB36" s="212"/>
      <c r="CC36" s="213"/>
      <c r="CD36" s="211" t="s">
        <v>527</v>
      </c>
      <c r="CE36" s="213"/>
      <c r="CF36" s="211" t="s">
        <v>528</v>
      </c>
      <c r="CG36" s="212"/>
      <c r="CH36" s="212"/>
      <c r="CI36" s="212"/>
      <c r="CJ36" s="212"/>
      <c r="CK36" s="213"/>
      <c r="CL36" s="214"/>
      <c r="CM36" s="211" t="s">
        <v>19</v>
      </c>
      <c r="CN36" s="212"/>
      <c r="CO36" s="212"/>
      <c r="CP36" s="213"/>
      <c r="CQ36" s="211" t="s">
        <v>529</v>
      </c>
      <c r="CR36" s="212"/>
      <c r="CS36" s="212"/>
      <c r="CT36" s="212"/>
      <c r="CU36" s="213"/>
      <c r="CV36" s="211" t="s">
        <v>530</v>
      </c>
      <c r="CW36" s="213"/>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ht="127.5">
      <c r="A37" s="194" t="s">
        <v>425</v>
      </c>
      <c r="B37" s="195" t="s">
        <v>426</v>
      </c>
      <c r="C37" s="121" t="s">
        <v>11</v>
      </c>
      <c r="D37" s="121" t="s">
        <v>531</v>
      </c>
      <c r="E37" s="121" t="s">
        <v>532</v>
      </c>
      <c r="F37" s="121" t="s">
        <v>533</v>
      </c>
      <c r="G37" s="121" t="s">
        <v>534</v>
      </c>
      <c r="H37" s="121" t="s">
        <v>535</v>
      </c>
      <c r="I37" s="121" t="s">
        <v>536</v>
      </c>
      <c r="J37" s="121" t="s">
        <v>537</v>
      </c>
      <c r="K37" s="121" t="s">
        <v>538</v>
      </c>
      <c r="L37" s="121" t="s">
        <v>539</v>
      </c>
      <c r="M37" s="121" t="s">
        <v>540</v>
      </c>
      <c r="N37" s="121" t="s">
        <v>541</v>
      </c>
      <c r="O37" s="121" t="s">
        <v>542</v>
      </c>
      <c r="P37" s="121" t="s">
        <v>543</v>
      </c>
      <c r="Q37" s="121" t="s">
        <v>544</v>
      </c>
      <c r="R37" s="121" t="s">
        <v>545</v>
      </c>
      <c r="S37" s="121" t="s">
        <v>546</v>
      </c>
      <c r="T37" s="121" t="s">
        <v>547</v>
      </c>
      <c r="U37" s="121" t="s">
        <v>453</v>
      </c>
      <c r="V37" s="121" t="s">
        <v>545</v>
      </c>
      <c r="W37" s="121" t="s">
        <v>546</v>
      </c>
      <c r="X37" s="121" t="s">
        <v>547</v>
      </c>
      <c r="Y37" s="121" t="s">
        <v>453</v>
      </c>
      <c r="Z37" s="121" t="s">
        <v>545</v>
      </c>
      <c r="AA37" s="121" t="s">
        <v>546</v>
      </c>
      <c r="AB37" s="121" t="s">
        <v>547</v>
      </c>
      <c r="AC37" s="121" t="s">
        <v>453</v>
      </c>
      <c r="AD37" s="121" t="s">
        <v>545</v>
      </c>
      <c r="AE37" s="121" t="s">
        <v>546</v>
      </c>
      <c r="AF37" s="121" t="s">
        <v>547</v>
      </c>
      <c r="AG37" s="121" t="s">
        <v>453</v>
      </c>
      <c r="AH37" s="121" t="s">
        <v>545</v>
      </c>
      <c r="AI37" s="121" t="s">
        <v>546</v>
      </c>
      <c r="AJ37" s="121" t="s">
        <v>547</v>
      </c>
      <c r="AK37" s="121" t="s">
        <v>453</v>
      </c>
      <c r="AL37" s="121" t="s">
        <v>548</v>
      </c>
      <c r="AM37" s="121" t="s">
        <v>549</v>
      </c>
      <c r="AN37" s="121" t="s">
        <v>550</v>
      </c>
      <c r="AO37" s="121" t="s">
        <v>551</v>
      </c>
      <c r="AP37" s="121" t="s">
        <v>552</v>
      </c>
      <c r="AQ37" s="121" t="s">
        <v>553</v>
      </c>
      <c r="AR37" s="121" t="s">
        <v>554</v>
      </c>
      <c r="AS37" s="121" t="s">
        <v>555</v>
      </c>
      <c r="AT37" s="121" t="s">
        <v>556</v>
      </c>
      <c r="AU37" s="121" t="s">
        <v>557</v>
      </c>
      <c r="AV37" s="121" t="s">
        <v>558</v>
      </c>
      <c r="AW37" s="121" t="s">
        <v>559</v>
      </c>
      <c r="AX37" s="121" t="s">
        <v>560</v>
      </c>
      <c r="AY37" s="121" t="s">
        <v>561</v>
      </c>
      <c r="AZ37" s="121" t="s">
        <v>562</v>
      </c>
      <c r="BA37" s="121" t="s">
        <v>563</v>
      </c>
      <c r="BB37" s="121" t="s">
        <v>564</v>
      </c>
      <c r="BC37" s="121" t="s">
        <v>565</v>
      </c>
      <c r="BD37" s="121" t="s">
        <v>566</v>
      </c>
      <c r="BE37" s="121" t="s">
        <v>567</v>
      </c>
      <c r="BF37" s="121" t="s">
        <v>568</v>
      </c>
      <c r="BG37" s="121" t="s">
        <v>569</v>
      </c>
      <c r="BH37" s="121" t="s">
        <v>570</v>
      </c>
      <c r="BI37" s="121" t="s">
        <v>571</v>
      </c>
      <c r="BJ37" s="121" t="s">
        <v>572</v>
      </c>
      <c r="BK37" s="121" t="s">
        <v>573</v>
      </c>
      <c r="BL37" s="121" t="s">
        <v>574</v>
      </c>
      <c r="BM37" s="121" t="s">
        <v>575</v>
      </c>
      <c r="BN37" s="121" t="s">
        <v>576</v>
      </c>
      <c r="BO37" s="121" t="s">
        <v>577</v>
      </c>
      <c r="BP37" s="121" t="s">
        <v>578</v>
      </c>
      <c r="BQ37" s="121" t="s">
        <v>579</v>
      </c>
      <c r="BR37" s="121" t="s">
        <v>580</v>
      </c>
      <c r="BS37" s="121" t="s">
        <v>581</v>
      </c>
      <c r="BT37" s="121" t="s">
        <v>582</v>
      </c>
      <c r="BU37" s="121" t="s">
        <v>583</v>
      </c>
      <c r="BV37" s="121" t="s">
        <v>584</v>
      </c>
      <c r="BW37" s="121" t="s">
        <v>585</v>
      </c>
      <c r="BX37" s="121" t="s">
        <v>586</v>
      </c>
      <c r="BY37" s="121" t="s">
        <v>587</v>
      </c>
      <c r="BZ37" s="121" t="s">
        <v>588</v>
      </c>
      <c r="CA37" s="121" t="s">
        <v>589</v>
      </c>
      <c r="CB37" s="121" t="s">
        <v>590</v>
      </c>
      <c r="CC37" s="121" t="s">
        <v>591</v>
      </c>
      <c r="CD37" s="121" t="s">
        <v>434</v>
      </c>
      <c r="CE37" s="121" t="s">
        <v>72</v>
      </c>
      <c r="CF37" s="121" t="s">
        <v>592</v>
      </c>
      <c r="CG37" s="121" t="s">
        <v>593</v>
      </c>
      <c r="CH37" s="121" t="s">
        <v>594</v>
      </c>
      <c r="CI37" s="121" t="s">
        <v>595</v>
      </c>
      <c r="CJ37" s="121" t="s">
        <v>596</v>
      </c>
      <c r="CK37" s="121" t="s">
        <v>597</v>
      </c>
      <c r="CL37" s="121"/>
      <c r="CM37" s="121" t="s">
        <v>598</v>
      </c>
      <c r="CN37" s="121" t="s">
        <v>599</v>
      </c>
      <c r="CO37" s="121" t="s">
        <v>600</v>
      </c>
      <c r="CP37" s="121" t="s">
        <v>601</v>
      </c>
      <c r="CQ37" s="121" t="s">
        <v>602</v>
      </c>
      <c r="CR37" s="121" t="s">
        <v>603</v>
      </c>
      <c r="CS37" s="121" t="s">
        <v>604</v>
      </c>
      <c r="CT37" s="121" t="s">
        <v>605</v>
      </c>
      <c r="CU37" s="121" t="s">
        <v>606</v>
      </c>
      <c r="CV37" s="121" t="s">
        <v>607</v>
      </c>
      <c r="CW37" s="215" t="s">
        <v>608</v>
      </c>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t="s">
        <v>436</v>
      </c>
      <c r="B38" s="24" t="s">
        <v>436</v>
      </c>
      <c r="C38" s="45">
        <v>16</v>
      </c>
      <c r="D38" s="45">
        <v>3210.9381818181819</v>
      </c>
      <c r="E38" s="45">
        <v>0</v>
      </c>
      <c r="F38" s="45">
        <v>2033.454545454545</v>
      </c>
      <c r="G38" s="45">
        <v>0</v>
      </c>
      <c r="H38" s="45">
        <v>730.16342721130331</v>
      </c>
      <c r="I38" s="45" t="s">
        <v>414</v>
      </c>
      <c r="J38" s="45"/>
      <c r="K38" s="45"/>
      <c r="L38" s="45">
        <v>3450.3235700723371</v>
      </c>
      <c r="M38" s="45">
        <v>0.60781451964135369</v>
      </c>
      <c r="N38" s="45">
        <v>0.60342758700910037</v>
      </c>
      <c r="O38" s="45">
        <v>0</v>
      </c>
      <c r="P38" s="45">
        <v>0</v>
      </c>
      <c r="Q38" s="45">
        <v>0</v>
      </c>
      <c r="R38" s="45">
        <v>405.49800027059888</v>
      </c>
      <c r="S38" s="45">
        <v>937.04420272767231</v>
      </c>
      <c r="T38" s="45">
        <v>0</v>
      </c>
      <c r="U38" s="45">
        <v>1227.4759755694213</v>
      </c>
      <c r="V38" s="45" t="s">
        <v>609</v>
      </c>
      <c r="W38" s="45" t="s">
        <v>609</v>
      </c>
      <c r="X38" s="45" t="s">
        <v>609</v>
      </c>
      <c r="Y38" s="45" t="s">
        <v>609</v>
      </c>
      <c r="Z38" s="45">
        <v>0</v>
      </c>
      <c r="AA38" s="45">
        <v>0</v>
      </c>
      <c r="AB38" s="45">
        <v>0</v>
      </c>
      <c r="AC38" s="45">
        <v>0</v>
      </c>
      <c r="AD38" s="45">
        <v>0</v>
      </c>
      <c r="AE38" s="45">
        <v>0</v>
      </c>
      <c r="AF38" s="45">
        <v>0</v>
      </c>
      <c r="AG38" s="45">
        <v>730.16342721130331</v>
      </c>
      <c r="AH38" s="45">
        <v>405.49800027059888</v>
      </c>
      <c r="AI38" s="45">
        <v>937.04420272767231</v>
      </c>
      <c r="AJ38" s="45">
        <v>0</v>
      </c>
      <c r="AK38" s="45">
        <v>1957.6394027807246</v>
      </c>
      <c r="AL38" s="45">
        <v>3300.1816057789956</v>
      </c>
      <c r="AM38" s="45">
        <v>1787.6903244915998</v>
      </c>
      <c r="AN38" s="45">
        <v>214.77033965752997</v>
      </c>
      <c r="AO38" s="45">
        <v>0</v>
      </c>
      <c r="AP38" s="45">
        <v>0</v>
      </c>
      <c r="AQ38" s="45">
        <v>2002.4606641491298</v>
      </c>
      <c r="AR38" s="45">
        <v>405.49800027059888</v>
      </c>
      <c r="AS38" s="216">
        <v>4.9382750662465362</v>
      </c>
      <c r="AT38" s="45">
        <v>1787.6903244915998</v>
      </c>
      <c r="AU38" s="45">
        <v>254.22411282331177</v>
      </c>
      <c r="AV38" s="45">
        <v>0</v>
      </c>
      <c r="AW38" s="45">
        <v>0</v>
      </c>
      <c r="AX38" s="45">
        <v>2041.9144373149115</v>
      </c>
      <c r="AY38" s="45">
        <v>937.04420272767231</v>
      </c>
      <c r="AZ38" s="216">
        <v>2.1791015102286924</v>
      </c>
      <c r="BA38" s="45">
        <v>1787.6903244915998</v>
      </c>
      <c r="BB38" s="45">
        <v>468.99445248084174</v>
      </c>
      <c r="BC38" s="45">
        <v>0</v>
      </c>
      <c r="BD38" s="45">
        <v>0</v>
      </c>
      <c r="BE38" s="45">
        <v>2256.6847769724413</v>
      </c>
      <c r="BF38" s="45">
        <v>1342.5422029982713</v>
      </c>
      <c r="BG38" s="45">
        <v>18.629317272223624</v>
      </c>
      <c r="BH38" s="216">
        <v>1.6809041622174965</v>
      </c>
      <c r="BI38" s="45">
        <v>8.647667967570916</v>
      </c>
      <c r="BJ38" s="45">
        <v>19.983445370183382</v>
      </c>
      <c r="BK38" s="45">
        <v>0</v>
      </c>
      <c r="BL38" s="45">
        <v>41.748702938570297</v>
      </c>
      <c r="BM38" s="45">
        <v>70.37981627632459</v>
      </c>
      <c r="BN38" s="45">
        <v>1787.6903244915998</v>
      </c>
      <c r="BO38" s="45">
        <v>0</v>
      </c>
      <c r="BP38" s="45">
        <v>468.99445248084174</v>
      </c>
      <c r="BQ38" s="45">
        <v>0</v>
      </c>
      <c r="BR38" s="45">
        <v>0</v>
      </c>
      <c r="BS38" s="45">
        <v>0</v>
      </c>
      <c r="BT38" s="45">
        <v>0</v>
      </c>
      <c r="BU38" s="45">
        <v>0</v>
      </c>
      <c r="BV38" s="45">
        <v>0</v>
      </c>
      <c r="BW38" s="45">
        <v>0</v>
      </c>
      <c r="BX38" s="45">
        <v>2570.0181785676923</v>
      </c>
      <c r="BY38" s="45"/>
      <c r="BZ38" s="45">
        <v>0</v>
      </c>
      <c r="CA38" s="45">
        <v>730.16342721130331</v>
      </c>
      <c r="CB38" s="45">
        <v>2256.6847769724418</v>
      </c>
      <c r="CC38" s="45">
        <v>3300.1816057789956</v>
      </c>
      <c r="CD38" s="196">
        <v>0.68380624054771066</v>
      </c>
      <c r="CE38" s="45">
        <v>60.378020210793906</v>
      </c>
      <c r="CF38" s="45">
        <v>32.778401327883152</v>
      </c>
      <c r="CG38" s="45">
        <v>0</v>
      </c>
      <c r="CH38" s="45">
        <v>32.778401327883152</v>
      </c>
      <c r="CI38" s="45">
        <v>1.6389036957843601</v>
      </c>
      <c r="CJ38" s="45">
        <v>0</v>
      </c>
      <c r="CK38" s="45">
        <v>1.6389036957843601</v>
      </c>
      <c r="CL38" s="45"/>
      <c r="CM38" s="45">
        <v>0</v>
      </c>
      <c r="CN38" s="45"/>
      <c r="CO38" s="45">
        <v>0</v>
      </c>
      <c r="CP38" s="45">
        <v>0</v>
      </c>
      <c r="CQ38" s="45">
        <v>0</v>
      </c>
      <c r="CR38" s="45">
        <v>0</v>
      </c>
      <c r="CS38" s="45">
        <v>0</v>
      </c>
      <c r="CT38" s="45">
        <v>0</v>
      </c>
      <c r="CU38" s="45">
        <v>0</v>
      </c>
      <c r="CV38" s="45">
        <v>9999</v>
      </c>
      <c r="CW38" s="216">
        <v>9999</v>
      </c>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c r="A39" s="24" t="s">
        <v>437</v>
      </c>
      <c r="B39" s="24" t="s">
        <v>437</v>
      </c>
      <c r="C39" s="45">
        <v>16</v>
      </c>
      <c r="D39" s="45">
        <v>1319.5636363636363</v>
      </c>
      <c r="E39" s="45">
        <v>0</v>
      </c>
      <c r="F39" s="45">
        <v>2033.454545454545</v>
      </c>
      <c r="G39" s="45">
        <v>0</v>
      </c>
      <c r="H39" s="45">
        <v>213.27159313641701</v>
      </c>
      <c r="I39" s="45" t="s">
        <v>414</v>
      </c>
      <c r="J39" s="45"/>
      <c r="K39" s="45"/>
      <c r="L39" s="45">
        <v>1417.9411931804125</v>
      </c>
      <c r="M39" s="45">
        <v>0.24978678889370701</v>
      </c>
      <c r="N39" s="45">
        <v>0.24798393986675354</v>
      </c>
      <c r="O39" s="45">
        <v>0</v>
      </c>
      <c r="P39" s="45">
        <v>0</v>
      </c>
      <c r="Q39" s="45">
        <v>0</v>
      </c>
      <c r="R39" s="45">
        <v>405.49800027059888</v>
      </c>
      <c r="S39" s="45">
        <v>937.04420272767231</v>
      </c>
      <c r="T39" s="45">
        <v>0</v>
      </c>
      <c r="U39" s="45">
        <v>1227.4759755694213</v>
      </c>
      <c r="V39" s="45" t="s">
        <v>609</v>
      </c>
      <c r="W39" s="45" t="s">
        <v>609</v>
      </c>
      <c r="X39" s="45" t="s">
        <v>609</v>
      </c>
      <c r="Y39" s="45" t="s">
        <v>609</v>
      </c>
      <c r="Z39" s="45">
        <v>0</v>
      </c>
      <c r="AA39" s="45">
        <v>0</v>
      </c>
      <c r="AB39" s="45">
        <v>0</v>
      </c>
      <c r="AC39" s="45">
        <v>0</v>
      </c>
      <c r="AD39" s="45">
        <v>0</v>
      </c>
      <c r="AE39" s="45">
        <v>0</v>
      </c>
      <c r="AF39" s="45">
        <v>0</v>
      </c>
      <c r="AG39" s="45">
        <v>213.27159313641701</v>
      </c>
      <c r="AH39" s="45">
        <v>405.49800027059888</v>
      </c>
      <c r="AI39" s="45">
        <v>937.04420272767231</v>
      </c>
      <c r="AJ39" s="45">
        <v>0</v>
      </c>
      <c r="AK39" s="45">
        <v>1440.7475687058384</v>
      </c>
      <c r="AL39" s="45">
        <v>2783.2897717041096</v>
      </c>
      <c r="AM39" s="45">
        <v>734.66725664038404</v>
      </c>
      <c r="AN39" s="45">
        <v>88.261783420902717</v>
      </c>
      <c r="AO39" s="45">
        <v>0</v>
      </c>
      <c r="AP39" s="45">
        <v>0</v>
      </c>
      <c r="AQ39" s="45">
        <v>822.92904006128674</v>
      </c>
      <c r="AR39" s="45">
        <v>405.49800027059888</v>
      </c>
      <c r="AS39" s="216">
        <v>2.0294281094163864</v>
      </c>
      <c r="AT39" s="45">
        <v>734.66725664038404</v>
      </c>
      <c r="AU39" s="45">
        <v>104.47566280410071</v>
      </c>
      <c r="AV39" s="45">
        <v>0</v>
      </c>
      <c r="AW39" s="45">
        <v>0</v>
      </c>
      <c r="AX39" s="45">
        <v>839.14291944448473</v>
      </c>
      <c r="AY39" s="45">
        <v>937.04420272767231</v>
      </c>
      <c r="AZ39" s="196">
        <v>0.89552116858713438</v>
      </c>
      <c r="BA39" s="45">
        <v>734.66725664038404</v>
      </c>
      <c r="BB39" s="45">
        <v>192.73744622500342</v>
      </c>
      <c r="BC39" s="45">
        <v>0</v>
      </c>
      <c r="BD39" s="45">
        <v>0</v>
      </c>
      <c r="BE39" s="45">
        <v>927.40470286538743</v>
      </c>
      <c r="BF39" s="45">
        <v>1342.5422029982713</v>
      </c>
      <c r="BG39" s="45">
        <v>59.667246389671462</v>
      </c>
      <c r="BH39" s="196">
        <v>0.69078253241814969</v>
      </c>
      <c r="BI39" s="45">
        <v>21.042658721089232</v>
      </c>
      <c r="BJ39" s="45">
        <v>48.626383734112906</v>
      </c>
      <c r="BK39" s="45">
        <v>0</v>
      </c>
      <c r="BL39" s="45">
        <v>74.765250066053653</v>
      </c>
      <c r="BM39" s="45">
        <v>144.4342925212558</v>
      </c>
      <c r="BN39" s="45">
        <v>734.66725664038404</v>
      </c>
      <c r="BO39" s="45">
        <v>0</v>
      </c>
      <c r="BP39" s="45">
        <v>192.73744622500342</v>
      </c>
      <c r="BQ39" s="45">
        <v>0</v>
      </c>
      <c r="BR39" s="45">
        <v>0</v>
      </c>
      <c r="BS39" s="45">
        <v>0</v>
      </c>
      <c r="BT39" s="45">
        <v>0</v>
      </c>
      <c r="BU39" s="45">
        <v>0</v>
      </c>
      <c r="BV39" s="45">
        <v>0</v>
      </c>
      <c r="BW39" s="45">
        <v>0</v>
      </c>
      <c r="BX39" s="45">
        <v>2570.0181785676923</v>
      </c>
      <c r="BY39" s="45"/>
      <c r="BZ39" s="45">
        <v>0</v>
      </c>
      <c r="CA39" s="45">
        <v>213.27159313641701</v>
      </c>
      <c r="CB39" s="45">
        <v>927.40470286538743</v>
      </c>
      <c r="CC39" s="45">
        <v>2783.2897717041092</v>
      </c>
      <c r="CD39" s="196">
        <v>0.3332045093880292</v>
      </c>
      <c r="CE39" s="45">
        <v>134.4324964557251</v>
      </c>
      <c r="CF39" s="45">
        <v>13.470575888171142</v>
      </c>
      <c r="CG39" s="45">
        <v>0</v>
      </c>
      <c r="CH39" s="45">
        <v>13.470575888171142</v>
      </c>
      <c r="CI39" s="45">
        <v>0.67352206676069593</v>
      </c>
      <c r="CJ39" s="45">
        <v>0</v>
      </c>
      <c r="CK39" s="45">
        <v>0.67352206676069593</v>
      </c>
      <c r="CL39" s="45"/>
      <c r="CM39" s="45">
        <v>0</v>
      </c>
      <c r="CN39" s="45"/>
      <c r="CO39" s="45">
        <v>0</v>
      </c>
      <c r="CP39" s="45">
        <v>0</v>
      </c>
      <c r="CQ39" s="45">
        <v>0</v>
      </c>
      <c r="CR39" s="45">
        <v>0</v>
      </c>
      <c r="CS39" s="45">
        <v>0</v>
      </c>
      <c r="CT39" s="45">
        <v>0</v>
      </c>
      <c r="CU39" s="45">
        <v>0</v>
      </c>
      <c r="CV39" s="45">
        <v>9999</v>
      </c>
      <c r="CW39" s="216">
        <v>9999</v>
      </c>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ht="13.5" thickBot="1">
      <c r="A42" s="190" t="s">
        <v>610</v>
      </c>
      <c r="B42" s="19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ht="26.25" thickBot="1">
      <c r="A43" s="209" t="s">
        <v>513</v>
      </c>
      <c r="B43" s="210"/>
      <c r="C43" s="211" t="s">
        <v>514</v>
      </c>
      <c r="D43" s="212"/>
      <c r="E43" s="212"/>
      <c r="F43" s="212"/>
      <c r="G43" s="212"/>
      <c r="H43" s="212"/>
      <c r="I43" s="212"/>
      <c r="J43" s="212"/>
      <c r="K43" s="213"/>
      <c r="L43" s="211" t="s">
        <v>515</v>
      </c>
      <c r="M43" s="212"/>
      <c r="N43" s="212"/>
      <c r="O43" s="212"/>
      <c r="P43" s="212"/>
      <c r="Q43" s="213"/>
      <c r="R43" s="211" t="s">
        <v>516</v>
      </c>
      <c r="S43" s="212"/>
      <c r="T43" s="212"/>
      <c r="U43" s="213"/>
      <c r="V43" s="211" t="s">
        <v>517</v>
      </c>
      <c r="W43" s="212"/>
      <c r="X43" s="212"/>
      <c r="Y43" s="213"/>
      <c r="Z43" s="211" t="s">
        <v>518</v>
      </c>
      <c r="AA43" s="212"/>
      <c r="AB43" s="212"/>
      <c r="AC43" s="213"/>
      <c r="AD43" s="211" t="s">
        <v>519</v>
      </c>
      <c r="AE43" s="212"/>
      <c r="AF43" s="212"/>
      <c r="AG43" s="213"/>
      <c r="AH43" s="211" t="s">
        <v>520</v>
      </c>
      <c r="AI43" s="212"/>
      <c r="AJ43" s="212"/>
      <c r="AK43" s="212"/>
      <c r="AL43" s="213"/>
      <c r="AM43" s="211" t="s">
        <v>521</v>
      </c>
      <c r="AN43" s="212"/>
      <c r="AO43" s="212"/>
      <c r="AP43" s="212"/>
      <c r="AQ43" s="212"/>
      <c r="AR43" s="212"/>
      <c r="AS43" s="213"/>
      <c r="AT43" s="211" t="s">
        <v>522</v>
      </c>
      <c r="AU43" s="212"/>
      <c r="AV43" s="212"/>
      <c r="AW43" s="212"/>
      <c r="AX43" s="212"/>
      <c r="AY43" s="212"/>
      <c r="AZ43" s="213"/>
      <c r="BA43" s="211" t="s">
        <v>523</v>
      </c>
      <c r="BB43" s="212"/>
      <c r="BC43" s="212"/>
      <c r="BD43" s="212"/>
      <c r="BE43" s="212"/>
      <c r="BF43" s="213"/>
      <c r="BG43" s="211" t="s">
        <v>524</v>
      </c>
      <c r="BH43" s="213"/>
      <c r="BI43" s="211" t="s">
        <v>525</v>
      </c>
      <c r="BJ43" s="212"/>
      <c r="BK43" s="212"/>
      <c r="BL43" s="212"/>
      <c r="BM43" s="213"/>
      <c r="BN43" s="211" t="s">
        <v>526</v>
      </c>
      <c r="BO43" s="212"/>
      <c r="BP43" s="212"/>
      <c r="BQ43" s="212"/>
      <c r="BR43" s="212"/>
      <c r="BS43" s="212"/>
      <c r="BT43" s="212"/>
      <c r="BU43" s="212"/>
      <c r="BV43" s="212"/>
      <c r="BW43" s="212"/>
      <c r="BX43" s="212"/>
      <c r="BY43" s="212"/>
      <c r="BZ43" s="212"/>
      <c r="CA43" s="212"/>
      <c r="CB43" s="212"/>
      <c r="CC43" s="213"/>
      <c r="CD43" s="211" t="s">
        <v>527</v>
      </c>
      <c r="CE43" s="213"/>
      <c r="CF43" s="211" t="s">
        <v>528</v>
      </c>
      <c r="CG43" s="212"/>
      <c r="CH43" s="212"/>
      <c r="CI43" s="212"/>
      <c r="CJ43" s="212"/>
      <c r="CK43" s="213"/>
      <c r="CL43" s="214"/>
      <c r="CM43" s="211" t="s">
        <v>19</v>
      </c>
      <c r="CN43" s="212"/>
      <c r="CO43" s="212"/>
      <c r="CP43" s="213"/>
      <c r="CQ43" s="211" t="s">
        <v>529</v>
      </c>
      <c r="CR43" s="212"/>
      <c r="CS43" s="212"/>
      <c r="CT43" s="212"/>
      <c r="CU43" s="213"/>
      <c r="CV43" s="211" t="s">
        <v>530</v>
      </c>
      <c r="CW43" s="213"/>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27.5">
      <c r="A44" s="194" t="s">
        <v>425</v>
      </c>
      <c r="B44" s="195" t="s">
        <v>426</v>
      </c>
      <c r="C44" s="121" t="s">
        <v>11</v>
      </c>
      <c r="D44" s="121" t="s">
        <v>531</v>
      </c>
      <c r="E44" s="121" t="s">
        <v>532</v>
      </c>
      <c r="F44" s="121" t="s">
        <v>533</v>
      </c>
      <c r="G44" s="121" t="s">
        <v>534</v>
      </c>
      <c r="H44" s="121" t="s">
        <v>535</v>
      </c>
      <c r="I44" s="121" t="s">
        <v>536</v>
      </c>
      <c r="J44" s="121" t="s">
        <v>537</v>
      </c>
      <c r="K44" s="121" t="s">
        <v>538</v>
      </c>
      <c r="L44" s="121" t="s">
        <v>539</v>
      </c>
      <c r="M44" s="121" t="s">
        <v>540</v>
      </c>
      <c r="N44" s="121" t="s">
        <v>541</v>
      </c>
      <c r="O44" s="121" t="s">
        <v>542</v>
      </c>
      <c r="P44" s="121" t="s">
        <v>543</v>
      </c>
      <c r="Q44" s="121" t="s">
        <v>544</v>
      </c>
      <c r="R44" s="121" t="s">
        <v>545</v>
      </c>
      <c r="S44" s="121" t="s">
        <v>546</v>
      </c>
      <c r="T44" s="121" t="s">
        <v>547</v>
      </c>
      <c r="U44" s="121" t="s">
        <v>453</v>
      </c>
      <c r="V44" s="121" t="s">
        <v>545</v>
      </c>
      <c r="W44" s="121" t="s">
        <v>546</v>
      </c>
      <c r="X44" s="121" t="s">
        <v>547</v>
      </c>
      <c r="Y44" s="121" t="s">
        <v>453</v>
      </c>
      <c r="Z44" s="121" t="s">
        <v>545</v>
      </c>
      <c r="AA44" s="121" t="s">
        <v>546</v>
      </c>
      <c r="AB44" s="121" t="s">
        <v>547</v>
      </c>
      <c r="AC44" s="121" t="s">
        <v>453</v>
      </c>
      <c r="AD44" s="121" t="s">
        <v>545</v>
      </c>
      <c r="AE44" s="121" t="s">
        <v>546</v>
      </c>
      <c r="AF44" s="121" t="s">
        <v>547</v>
      </c>
      <c r="AG44" s="121" t="s">
        <v>453</v>
      </c>
      <c r="AH44" s="121" t="s">
        <v>545</v>
      </c>
      <c r="AI44" s="121" t="s">
        <v>546</v>
      </c>
      <c r="AJ44" s="121" t="s">
        <v>547</v>
      </c>
      <c r="AK44" s="121" t="s">
        <v>453</v>
      </c>
      <c r="AL44" s="121" t="s">
        <v>548</v>
      </c>
      <c r="AM44" s="121" t="s">
        <v>549</v>
      </c>
      <c r="AN44" s="121" t="s">
        <v>550</v>
      </c>
      <c r="AO44" s="121" t="s">
        <v>551</v>
      </c>
      <c r="AP44" s="121" t="s">
        <v>552</v>
      </c>
      <c r="AQ44" s="121" t="s">
        <v>553</v>
      </c>
      <c r="AR44" s="121" t="s">
        <v>554</v>
      </c>
      <c r="AS44" s="121" t="s">
        <v>555</v>
      </c>
      <c r="AT44" s="121" t="s">
        <v>556</v>
      </c>
      <c r="AU44" s="121" t="s">
        <v>557</v>
      </c>
      <c r="AV44" s="121" t="s">
        <v>558</v>
      </c>
      <c r="AW44" s="121" t="s">
        <v>559</v>
      </c>
      <c r="AX44" s="121" t="s">
        <v>560</v>
      </c>
      <c r="AY44" s="121" t="s">
        <v>561</v>
      </c>
      <c r="AZ44" s="121" t="s">
        <v>562</v>
      </c>
      <c r="BA44" s="121" t="s">
        <v>563</v>
      </c>
      <c r="BB44" s="121" t="s">
        <v>564</v>
      </c>
      <c r="BC44" s="121" t="s">
        <v>565</v>
      </c>
      <c r="BD44" s="121" t="s">
        <v>566</v>
      </c>
      <c r="BE44" s="121" t="s">
        <v>567</v>
      </c>
      <c r="BF44" s="121" t="s">
        <v>568</v>
      </c>
      <c r="BG44" s="121" t="s">
        <v>569</v>
      </c>
      <c r="BH44" s="121" t="s">
        <v>570</v>
      </c>
      <c r="BI44" s="121" t="s">
        <v>571</v>
      </c>
      <c r="BJ44" s="121" t="s">
        <v>572</v>
      </c>
      <c r="BK44" s="121" t="s">
        <v>573</v>
      </c>
      <c r="BL44" s="121" t="s">
        <v>574</v>
      </c>
      <c r="BM44" s="121" t="s">
        <v>575</v>
      </c>
      <c r="BN44" s="121" t="s">
        <v>576</v>
      </c>
      <c r="BO44" s="121" t="s">
        <v>577</v>
      </c>
      <c r="BP44" s="121" t="s">
        <v>578</v>
      </c>
      <c r="BQ44" s="121" t="s">
        <v>579</v>
      </c>
      <c r="BR44" s="121" t="s">
        <v>580</v>
      </c>
      <c r="BS44" s="121" t="s">
        <v>581</v>
      </c>
      <c r="BT44" s="121" t="s">
        <v>582</v>
      </c>
      <c r="BU44" s="121" t="s">
        <v>583</v>
      </c>
      <c r="BV44" s="121" t="s">
        <v>584</v>
      </c>
      <c r="BW44" s="121" t="s">
        <v>585</v>
      </c>
      <c r="BX44" s="121" t="s">
        <v>586</v>
      </c>
      <c r="BY44" s="121" t="s">
        <v>587</v>
      </c>
      <c r="BZ44" s="121" t="s">
        <v>588</v>
      </c>
      <c r="CA44" s="121" t="s">
        <v>589</v>
      </c>
      <c r="CB44" s="121" t="s">
        <v>590</v>
      </c>
      <c r="CC44" s="121" t="s">
        <v>591</v>
      </c>
      <c r="CD44" s="121" t="s">
        <v>434</v>
      </c>
      <c r="CE44" s="121" t="s">
        <v>72</v>
      </c>
      <c r="CF44" s="121" t="s">
        <v>592</v>
      </c>
      <c r="CG44" s="121" t="s">
        <v>593</v>
      </c>
      <c r="CH44" s="121" t="s">
        <v>594</v>
      </c>
      <c r="CI44" s="121" t="s">
        <v>595</v>
      </c>
      <c r="CJ44" s="121" t="s">
        <v>596</v>
      </c>
      <c r="CK44" s="121" t="s">
        <v>597</v>
      </c>
      <c r="CL44" s="121"/>
      <c r="CM44" s="121" t="s">
        <v>598</v>
      </c>
      <c r="CN44" s="121" t="s">
        <v>599</v>
      </c>
      <c r="CO44" s="121" t="s">
        <v>600</v>
      </c>
      <c r="CP44" s="121" t="s">
        <v>601</v>
      </c>
      <c r="CQ44" s="121" t="s">
        <v>602</v>
      </c>
      <c r="CR44" s="121" t="s">
        <v>603</v>
      </c>
      <c r="CS44" s="121" t="s">
        <v>604</v>
      </c>
      <c r="CT44" s="121" t="s">
        <v>605</v>
      </c>
      <c r="CU44" s="121" t="s">
        <v>606</v>
      </c>
      <c r="CV44" s="121" t="s">
        <v>607</v>
      </c>
      <c r="CW44" s="121" t="s">
        <v>608</v>
      </c>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t="s">
        <v>436</v>
      </c>
      <c r="B45" s="24"/>
      <c r="C45" s="45">
        <v>16</v>
      </c>
      <c r="D45" s="45">
        <v>3210.9381818181819</v>
      </c>
      <c r="E45" s="45">
        <v>0</v>
      </c>
      <c r="F45" s="45">
        <v>2033.454545454545</v>
      </c>
      <c r="G45" s="45">
        <v>0</v>
      </c>
      <c r="H45" s="45">
        <v>730.16342721130331</v>
      </c>
      <c r="I45" s="45"/>
      <c r="J45" s="45"/>
      <c r="K45" s="45"/>
      <c r="L45" s="45">
        <v>3450.3235700723371</v>
      </c>
      <c r="M45" s="45">
        <v>0.60781451964135369</v>
      </c>
      <c r="N45" s="45">
        <v>0.60342758700910037</v>
      </c>
      <c r="O45" s="45">
        <v>0</v>
      </c>
      <c r="P45" s="45">
        <v>0</v>
      </c>
      <c r="Q45" s="45">
        <v>0</v>
      </c>
      <c r="R45" s="45">
        <v>405.49800027059888</v>
      </c>
      <c r="S45" s="45">
        <v>937.04420272767231</v>
      </c>
      <c r="T45" s="45">
        <v>0</v>
      </c>
      <c r="U45" s="45">
        <v>1227.4759755694213</v>
      </c>
      <c r="V45" s="45">
        <v>122.00727272727271</v>
      </c>
      <c r="W45" s="45">
        <v>284.68363636363631</v>
      </c>
      <c r="X45" s="45">
        <v>0</v>
      </c>
      <c r="Y45" s="45">
        <v>0</v>
      </c>
      <c r="Z45" s="45">
        <v>0</v>
      </c>
      <c r="AA45" s="45">
        <v>0</v>
      </c>
      <c r="AB45" s="45">
        <v>0</v>
      </c>
      <c r="AC45" s="45">
        <v>0</v>
      </c>
      <c r="AD45" s="45">
        <v>0</v>
      </c>
      <c r="AE45" s="45">
        <v>0</v>
      </c>
      <c r="AF45" s="45">
        <v>0</v>
      </c>
      <c r="AG45" s="45">
        <v>730.16342721130331</v>
      </c>
      <c r="AH45" s="45">
        <v>527.50527299787154</v>
      </c>
      <c r="AI45" s="45">
        <v>1221.7278390913086</v>
      </c>
      <c r="AJ45" s="45">
        <v>0</v>
      </c>
      <c r="AK45" s="45">
        <v>1957.6394027807246</v>
      </c>
      <c r="AL45" s="45">
        <v>3706.8725148699045</v>
      </c>
      <c r="AM45" s="45">
        <v>1787.6903244915998</v>
      </c>
      <c r="AN45" s="45">
        <v>214.77033965752997</v>
      </c>
      <c r="AO45" s="45">
        <v>0</v>
      </c>
      <c r="AP45" s="45">
        <v>0</v>
      </c>
      <c r="AQ45" s="45">
        <v>2002.4606641491298</v>
      </c>
      <c r="AR45" s="45">
        <v>527.50527299787154</v>
      </c>
      <c r="AS45" s="216">
        <v>3.7960960139202431</v>
      </c>
      <c r="AT45" s="45">
        <v>1787.6903244915998</v>
      </c>
      <c r="AU45" s="45">
        <v>254.22411282331177</v>
      </c>
      <c r="AV45" s="45">
        <v>0</v>
      </c>
      <c r="AW45" s="45">
        <v>0</v>
      </c>
      <c r="AX45" s="45">
        <v>2041.9144373149115</v>
      </c>
      <c r="AY45" s="45">
        <v>1221.7278390913086</v>
      </c>
      <c r="AZ45" s="216">
        <v>1.6713333133454973</v>
      </c>
      <c r="BA45" s="45">
        <v>1787.6903244915998</v>
      </c>
      <c r="BB45" s="45">
        <v>468.99445248084174</v>
      </c>
      <c r="BC45" s="45">
        <v>0</v>
      </c>
      <c r="BD45" s="45">
        <v>0</v>
      </c>
      <c r="BE45" s="45">
        <v>2256.6847769724413</v>
      </c>
      <c r="BF45" s="45">
        <v>1749.2331120891804</v>
      </c>
      <c r="BG45" s="45">
        <v>27.302425265113392</v>
      </c>
      <c r="BH45" s="216">
        <v>1.2900995078221398</v>
      </c>
      <c r="BI45" s="45">
        <v>11.249600365437846</v>
      </c>
      <c r="BJ45" s="45">
        <v>26.054620965206222</v>
      </c>
      <c r="BK45" s="45">
        <v>0</v>
      </c>
      <c r="BL45" s="45">
        <v>41.748702938570297</v>
      </c>
      <c r="BM45" s="45">
        <v>79.052924269214358</v>
      </c>
      <c r="BN45" s="45">
        <v>1787.6903244915998</v>
      </c>
      <c r="BO45" s="45">
        <v>0</v>
      </c>
      <c r="BP45" s="45">
        <v>468.99445248084174</v>
      </c>
      <c r="BQ45" s="45">
        <v>0</v>
      </c>
      <c r="BR45" s="45">
        <v>0</v>
      </c>
      <c r="BS45" s="45">
        <v>0</v>
      </c>
      <c r="BT45" s="45">
        <v>0</v>
      </c>
      <c r="BU45" s="45">
        <v>0</v>
      </c>
      <c r="BV45" s="45">
        <v>0</v>
      </c>
      <c r="BW45" s="45">
        <v>0</v>
      </c>
      <c r="BX45" s="45">
        <v>2570.0181785676923</v>
      </c>
      <c r="BY45" s="45">
        <v>406.69090909090903</v>
      </c>
      <c r="BZ45" s="45">
        <v>0</v>
      </c>
      <c r="CA45" s="45">
        <v>730.16342721130331</v>
      </c>
      <c r="CB45" s="45">
        <v>2256.6847769724418</v>
      </c>
      <c r="CC45" s="45">
        <v>3706.8725148699045</v>
      </c>
      <c r="CD45" s="196">
        <v>0.60878402694451494</v>
      </c>
      <c r="CE45" s="45">
        <v>69.051128203683675</v>
      </c>
      <c r="CF45" s="45">
        <v>32.778401327883152</v>
      </c>
      <c r="CG45" s="45">
        <v>0</v>
      </c>
      <c r="CH45" s="45">
        <v>32.778401327883152</v>
      </c>
      <c r="CI45" s="45">
        <v>1.6389036957843601</v>
      </c>
      <c r="CJ45" s="45">
        <v>0</v>
      </c>
      <c r="CK45" s="45">
        <v>1.6389036957843601</v>
      </c>
      <c r="CL45" s="45"/>
      <c r="CM45" s="45">
        <v>0</v>
      </c>
      <c r="CN45" s="45"/>
      <c r="CO45" s="45">
        <v>0</v>
      </c>
      <c r="CP45" s="45">
        <v>0</v>
      </c>
      <c r="CQ45" s="45">
        <v>0</v>
      </c>
      <c r="CR45" s="45">
        <v>0</v>
      </c>
      <c r="CS45" s="45">
        <v>0</v>
      </c>
      <c r="CT45" s="45">
        <v>0</v>
      </c>
      <c r="CU45" s="45">
        <v>0</v>
      </c>
      <c r="CV45" s="45">
        <v>9999</v>
      </c>
      <c r="CW45" s="216">
        <v>9999</v>
      </c>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t="s">
        <v>437</v>
      </c>
      <c r="B46" s="24"/>
      <c r="C46" s="45">
        <v>16</v>
      </c>
      <c r="D46" s="45">
        <v>1319.5636363636363</v>
      </c>
      <c r="E46" s="45">
        <v>0</v>
      </c>
      <c r="F46" s="45">
        <v>2033.454545454545</v>
      </c>
      <c r="G46" s="45">
        <v>0</v>
      </c>
      <c r="H46" s="45">
        <v>213.27159313641701</v>
      </c>
      <c r="I46" s="45"/>
      <c r="J46" s="45"/>
      <c r="K46" s="45"/>
      <c r="L46" s="45">
        <v>1417.9411931804125</v>
      </c>
      <c r="M46" s="45">
        <v>0.24978678889370701</v>
      </c>
      <c r="N46" s="45">
        <v>0.24798393986675354</v>
      </c>
      <c r="O46" s="45">
        <v>0</v>
      </c>
      <c r="P46" s="45">
        <v>0</v>
      </c>
      <c r="Q46" s="45">
        <v>0</v>
      </c>
      <c r="R46" s="45">
        <v>405.49800027059888</v>
      </c>
      <c r="S46" s="45">
        <v>937.04420272767231</v>
      </c>
      <c r="T46" s="45">
        <v>0</v>
      </c>
      <c r="U46" s="45">
        <v>1227.4759755694213</v>
      </c>
      <c r="V46" s="45">
        <v>122.00727272727271</v>
      </c>
      <c r="W46" s="45">
        <v>284.68363636363631</v>
      </c>
      <c r="X46" s="45">
        <v>0</v>
      </c>
      <c r="Y46" s="45">
        <v>0</v>
      </c>
      <c r="Z46" s="45">
        <v>0</v>
      </c>
      <c r="AA46" s="45">
        <v>0</v>
      </c>
      <c r="AB46" s="45">
        <v>0</v>
      </c>
      <c r="AC46" s="45">
        <v>0</v>
      </c>
      <c r="AD46" s="45">
        <v>0</v>
      </c>
      <c r="AE46" s="45">
        <v>0</v>
      </c>
      <c r="AF46" s="45">
        <v>0</v>
      </c>
      <c r="AG46" s="45">
        <v>213.27159313641701</v>
      </c>
      <c r="AH46" s="45">
        <v>527.50527299787154</v>
      </c>
      <c r="AI46" s="45">
        <v>1221.7278390913086</v>
      </c>
      <c r="AJ46" s="45">
        <v>0</v>
      </c>
      <c r="AK46" s="45">
        <v>1440.7475687058384</v>
      </c>
      <c r="AL46" s="45">
        <v>3189.9806807950185</v>
      </c>
      <c r="AM46" s="45">
        <v>734.66725664038404</v>
      </c>
      <c r="AN46" s="45">
        <v>88.261783420902717</v>
      </c>
      <c r="AO46" s="45">
        <v>0</v>
      </c>
      <c r="AP46" s="45">
        <v>0</v>
      </c>
      <c r="AQ46" s="45">
        <v>822.92904006128674</v>
      </c>
      <c r="AR46" s="45">
        <v>527.50527299787154</v>
      </c>
      <c r="AS46" s="216">
        <v>1.5600394577754433</v>
      </c>
      <c r="AT46" s="45">
        <v>734.66725664038404</v>
      </c>
      <c r="AU46" s="45">
        <v>104.47566280410071</v>
      </c>
      <c r="AV46" s="45">
        <v>0</v>
      </c>
      <c r="AW46" s="45">
        <v>0</v>
      </c>
      <c r="AX46" s="45">
        <v>839.14291944448473</v>
      </c>
      <c r="AY46" s="45">
        <v>1221.7278390913086</v>
      </c>
      <c r="AZ46" s="196">
        <v>0.68684930685431445</v>
      </c>
      <c r="BA46" s="45">
        <v>734.66725664038404</v>
      </c>
      <c r="BB46" s="45">
        <v>192.73744622500342</v>
      </c>
      <c r="BC46" s="45">
        <v>0</v>
      </c>
      <c r="BD46" s="45">
        <v>0</v>
      </c>
      <c r="BE46" s="45">
        <v>927.40470286538743</v>
      </c>
      <c r="BF46" s="45">
        <v>1749.2331120891804</v>
      </c>
      <c r="BG46" s="45">
        <v>80.771809172369913</v>
      </c>
      <c r="BH46" s="196">
        <v>0.53017787992690701</v>
      </c>
      <c r="BI46" s="45">
        <v>27.374027555898763</v>
      </c>
      <c r="BJ46" s="45">
        <v>63.399577682001819</v>
      </c>
      <c r="BK46" s="45">
        <v>0</v>
      </c>
      <c r="BL46" s="45">
        <v>74.765250066053653</v>
      </c>
      <c r="BM46" s="45">
        <v>165.53885530395425</v>
      </c>
      <c r="BN46" s="45">
        <v>734.66725664038404</v>
      </c>
      <c r="BO46" s="45">
        <v>0</v>
      </c>
      <c r="BP46" s="45">
        <v>192.73744622500342</v>
      </c>
      <c r="BQ46" s="45">
        <v>0</v>
      </c>
      <c r="BR46" s="45">
        <v>0</v>
      </c>
      <c r="BS46" s="45">
        <v>0</v>
      </c>
      <c r="BT46" s="45">
        <v>0</v>
      </c>
      <c r="BU46" s="45">
        <v>0</v>
      </c>
      <c r="BV46" s="45">
        <v>0</v>
      </c>
      <c r="BW46" s="45">
        <v>0</v>
      </c>
      <c r="BX46" s="45">
        <v>2570.0181785676923</v>
      </c>
      <c r="BY46" s="45">
        <v>406.69090909090903</v>
      </c>
      <c r="BZ46" s="45">
        <v>0</v>
      </c>
      <c r="CA46" s="45">
        <v>213.27159313641701</v>
      </c>
      <c r="CB46" s="45">
        <v>927.40470286538743</v>
      </c>
      <c r="CC46" s="45">
        <v>3189.9806807950181</v>
      </c>
      <c r="CD46" s="196">
        <v>0.29072423806474479</v>
      </c>
      <c r="CE46" s="45">
        <v>155.53705923842352</v>
      </c>
      <c r="CF46" s="45">
        <v>13.470575888171142</v>
      </c>
      <c r="CG46" s="45">
        <v>0</v>
      </c>
      <c r="CH46" s="45">
        <v>13.470575888171142</v>
      </c>
      <c r="CI46" s="45">
        <v>0.67352206676069593</v>
      </c>
      <c r="CJ46" s="45">
        <v>0</v>
      </c>
      <c r="CK46" s="45">
        <v>0.67352206676069593</v>
      </c>
      <c r="CL46" s="45"/>
      <c r="CM46" s="45">
        <v>0</v>
      </c>
      <c r="CN46" s="45"/>
      <c r="CO46" s="45">
        <v>0</v>
      </c>
      <c r="CP46" s="45">
        <v>0</v>
      </c>
      <c r="CQ46" s="45">
        <v>0</v>
      </c>
      <c r="CR46" s="45">
        <v>0</v>
      </c>
      <c r="CS46" s="45">
        <v>0</v>
      </c>
      <c r="CT46" s="45">
        <v>0</v>
      </c>
      <c r="CU46" s="45">
        <v>0</v>
      </c>
      <c r="CV46" s="45">
        <v>9999</v>
      </c>
      <c r="CW46" s="216">
        <v>9999</v>
      </c>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190" t="s">
        <v>611</v>
      </c>
      <c r="B49" s="191"/>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ht="13.5" thickBot="1">
      <c r="A50" s="217" t="s">
        <v>612</v>
      </c>
      <c r="B50" s="218"/>
      <c r="C50" s="219"/>
      <c r="D50" s="219"/>
      <c r="E50" s="219"/>
      <c r="F50" s="219"/>
      <c r="G50" s="219"/>
      <c r="H50" s="219"/>
      <c r="I50" s="219"/>
      <c r="J50" s="219"/>
      <c r="K50" s="219"/>
      <c r="L50" s="118"/>
      <c r="M50" s="220"/>
      <c r="N50" s="221" t="s">
        <v>613</v>
      </c>
      <c r="O50" s="219"/>
      <c r="P50" s="219"/>
      <c r="Q50" s="219"/>
      <c r="R50" s="219"/>
      <c r="S50" s="219"/>
      <c r="T50" s="219"/>
      <c r="U50" s="219"/>
      <c r="V50" s="219"/>
      <c r="W50" s="219"/>
      <c r="X50" s="219"/>
      <c r="Y50" s="118"/>
      <c r="Z50" s="220"/>
      <c r="AA50" s="221" t="s">
        <v>614</v>
      </c>
      <c r="AB50" s="219"/>
      <c r="AC50" s="219"/>
      <c r="AD50" s="219"/>
      <c r="AE50" s="219"/>
      <c r="AF50" s="219"/>
      <c r="AG50" s="219"/>
      <c r="AH50" s="219"/>
      <c r="AI50" s="219"/>
      <c r="AJ50" s="219"/>
      <c r="AK50" s="219"/>
      <c r="AL50" s="118"/>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ht="102">
      <c r="A51" s="194"/>
      <c r="B51" s="195" t="s">
        <v>615</v>
      </c>
      <c r="C51" s="121" t="s">
        <v>616</v>
      </c>
      <c r="D51" s="121" t="s">
        <v>427</v>
      </c>
      <c r="E51" s="121" t="s">
        <v>428</v>
      </c>
      <c r="F51" s="121" t="s">
        <v>429</v>
      </c>
      <c r="G51" s="121" t="s">
        <v>430</v>
      </c>
      <c r="H51" s="121" t="s">
        <v>431</v>
      </c>
      <c r="I51" s="121" t="s">
        <v>432</v>
      </c>
      <c r="J51" s="121" t="s">
        <v>433</v>
      </c>
      <c r="K51" s="121" t="s">
        <v>72</v>
      </c>
      <c r="L51" s="121" t="s">
        <v>434</v>
      </c>
      <c r="M51" s="121" t="s">
        <v>435</v>
      </c>
      <c r="N51" s="121" t="s">
        <v>213</v>
      </c>
      <c r="O51" s="121" t="s">
        <v>214</v>
      </c>
      <c r="P51" s="121" t="s">
        <v>215</v>
      </c>
      <c r="Q51" s="121" t="s">
        <v>216</v>
      </c>
      <c r="R51" s="121" t="s">
        <v>217</v>
      </c>
      <c r="S51" s="121" t="s">
        <v>218</v>
      </c>
      <c r="T51" s="121" t="s">
        <v>219</v>
      </c>
      <c r="U51" s="121" t="s">
        <v>220</v>
      </c>
      <c r="V51" s="121" t="s">
        <v>221</v>
      </c>
      <c r="W51" s="121" t="s">
        <v>222</v>
      </c>
      <c r="X51" s="121" t="s">
        <v>223</v>
      </c>
      <c r="Y51" s="121" t="s">
        <v>224</v>
      </c>
      <c r="Z51" s="121"/>
      <c r="AA51" s="121" t="s">
        <v>213</v>
      </c>
      <c r="AB51" s="121" t="s">
        <v>214</v>
      </c>
      <c r="AC51" s="121" t="s">
        <v>215</v>
      </c>
      <c r="AD51" s="121" t="s">
        <v>216</v>
      </c>
      <c r="AE51" s="121" t="s">
        <v>217</v>
      </c>
      <c r="AF51" s="121" t="s">
        <v>218</v>
      </c>
      <c r="AG51" s="121" t="s">
        <v>219</v>
      </c>
      <c r="AH51" s="121" t="s">
        <v>220</v>
      </c>
      <c r="AI51" s="121" t="s">
        <v>221</v>
      </c>
      <c r="AJ51" s="121" t="s">
        <v>222</v>
      </c>
      <c r="AK51" s="121" t="s">
        <v>223</v>
      </c>
      <c r="AL51" s="121" t="s">
        <v>224</v>
      </c>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22" t="s">
        <v>617</v>
      </c>
      <c r="C52" s="223">
        <v>0</v>
      </c>
      <c r="D52" s="223">
        <v>0</v>
      </c>
      <c r="E52" s="223">
        <v>0</v>
      </c>
      <c r="F52" s="223">
        <v>0</v>
      </c>
      <c r="G52" s="223">
        <v>0</v>
      </c>
      <c r="H52" s="223">
        <v>0</v>
      </c>
      <c r="I52" s="223">
        <v>0</v>
      </c>
      <c r="J52" s="223">
        <v>0</v>
      </c>
      <c r="K52" s="223">
        <v>0</v>
      </c>
      <c r="L52" s="196">
        <v>0</v>
      </c>
      <c r="M52" s="224">
        <v>0</v>
      </c>
      <c r="N52" s="224">
        <v>0</v>
      </c>
      <c r="O52" s="224">
        <v>0</v>
      </c>
      <c r="P52" s="224">
        <v>0</v>
      </c>
      <c r="Q52" s="224">
        <v>0</v>
      </c>
      <c r="R52" s="224">
        <v>0</v>
      </c>
      <c r="S52" s="224">
        <v>0</v>
      </c>
      <c r="T52" s="224">
        <v>0</v>
      </c>
      <c r="U52" s="224">
        <v>0</v>
      </c>
      <c r="V52" s="224">
        <v>0</v>
      </c>
      <c r="W52" s="224">
        <v>0</v>
      </c>
      <c r="X52" s="224">
        <v>0</v>
      </c>
      <c r="Y52" s="224">
        <v>0</v>
      </c>
      <c r="Z52" s="224"/>
      <c r="AA52" s="224">
        <v>0</v>
      </c>
      <c r="AB52" s="224">
        <v>0</v>
      </c>
      <c r="AC52" s="224">
        <v>0</v>
      </c>
      <c r="AD52" s="224">
        <v>0</v>
      </c>
      <c r="AE52" s="224">
        <v>0</v>
      </c>
      <c r="AF52" s="224">
        <v>0</v>
      </c>
      <c r="AG52" s="224">
        <v>0</v>
      </c>
      <c r="AH52" s="224">
        <v>0</v>
      </c>
      <c r="AI52" s="224">
        <v>0</v>
      </c>
      <c r="AJ52" s="224">
        <v>0</v>
      </c>
      <c r="AK52" s="224">
        <v>0</v>
      </c>
      <c r="AL52" s="224">
        <v>0</v>
      </c>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22" t="s">
        <v>618</v>
      </c>
      <c r="C53" s="223">
        <v>0</v>
      </c>
      <c r="D53" s="223">
        <v>0</v>
      </c>
      <c r="E53" s="223">
        <v>0</v>
      </c>
      <c r="F53" s="223">
        <v>0</v>
      </c>
      <c r="G53" s="223">
        <v>0</v>
      </c>
      <c r="H53" s="223">
        <v>0</v>
      </c>
      <c r="I53" s="223">
        <v>0</v>
      </c>
      <c r="J53" s="223">
        <v>0</v>
      </c>
      <c r="K53" s="223">
        <v>0</v>
      </c>
      <c r="L53" s="196">
        <v>0</v>
      </c>
      <c r="M53" s="224">
        <v>0</v>
      </c>
      <c r="N53" s="224">
        <v>0</v>
      </c>
      <c r="O53" s="224">
        <v>0</v>
      </c>
      <c r="P53" s="224">
        <v>0</v>
      </c>
      <c r="Q53" s="224">
        <v>0</v>
      </c>
      <c r="R53" s="224">
        <v>0</v>
      </c>
      <c r="S53" s="224">
        <v>0</v>
      </c>
      <c r="T53" s="224">
        <v>0</v>
      </c>
      <c r="U53" s="224">
        <v>0</v>
      </c>
      <c r="V53" s="224">
        <v>0</v>
      </c>
      <c r="W53" s="224">
        <v>0</v>
      </c>
      <c r="X53" s="224">
        <v>0</v>
      </c>
      <c r="Y53" s="224">
        <v>0</v>
      </c>
      <c r="Z53" s="224"/>
      <c r="AA53" s="224">
        <v>0</v>
      </c>
      <c r="AB53" s="224">
        <v>0</v>
      </c>
      <c r="AC53" s="224">
        <v>0</v>
      </c>
      <c r="AD53" s="224">
        <v>0</v>
      </c>
      <c r="AE53" s="224">
        <v>0</v>
      </c>
      <c r="AF53" s="224">
        <v>0</v>
      </c>
      <c r="AG53" s="224">
        <v>0</v>
      </c>
      <c r="AH53" s="224">
        <v>0</v>
      </c>
      <c r="AI53" s="224">
        <v>0</v>
      </c>
      <c r="AJ53" s="224">
        <v>0</v>
      </c>
      <c r="AK53" s="224">
        <v>0</v>
      </c>
      <c r="AL53" s="224">
        <v>0</v>
      </c>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22" t="s">
        <v>619</v>
      </c>
      <c r="C54" s="223"/>
      <c r="D54" s="223"/>
      <c r="E54" s="223"/>
      <c r="F54" s="223"/>
      <c r="G54" s="223"/>
      <c r="H54" s="223"/>
      <c r="I54" s="223"/>
      <c r="J54" s="223"/>
      <c r="K54" s="223"/>
      <c r="L54" s="196"/>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t="s">
        <v>78</v>
      </c>
      <c r="C55" s="224">
        <v>0</v>
      </c>
      <c r="D55" s="224">
        <v>0</v>
      </c>
      <c r="E55" s="224">
        <v>0</v>
      </c>
      <c r="F55" s="224">
        <v>0</v>
      </c>
      <c r="G55" s="224">
        <v>0</v>
      </c>
      <c r="H55" s="224">
        <v>0</v>
      </c>
      <c r="I55" s="224">
        <v>0</v>
      </c>
      <c r="J55" s="224">
        <v>0</v>
      </c>
      <c r="K55" s="224">
        <v>0</v>
      </c>
      <c r="L55" s="196">
        <v>0</v>
      </c>
      <c r="M55" s="224">
        <v>0</v>
      </c>
      <c r="N55" s="224">
        <v>0</v>
      </c>
      <c r="O55" s="224">
        <v>0</v>
      </c>
      <c r="P55" s="224">
        <v>0</v>
      </c>
      <c r="Q55" s="224">
        <v>0</v>
      </c>
      <c r="R55" s="224">
        <v>0</v>
      </c>
      <c r="S55" s="224">
        <v>0</v>
      </c>
      <c r="T55" s="224">
        <v>0</v>
      </c>
      <c r="U55" s="224">
        <v>0</v>
      </c>
      <c r="V55" s="224">
        <v>0</v>
      </c>
      <c r="W55" s="224">
        <v>0</v>
      </c>
      <c r="X55" s="224">
        <v>0</v>
      </c>
      <c r="Y55" s="224">
        <v>0</v>
      </c>
      <c r="Z55" s="224"/>
      <c r="AA55" s="224">
        <v>0</v>
      </c>
      <c r="AB55" s="224">
        <v>0</v>
      </c>
      <c r="AC55" s="224">
        <v>0</v>
      </c>
      <c r="AD55" s="224">
        <v>0</v>
      </c>
      <c r="AE55" s="224">
        <v>0</v>
      </c>
      <c r="AF55" s="224">
        <v>0</v>
      </c>
      <c r="AG55" s="224">
        <v>0</v>
      </c>
      <c r="AH55" s="224">
        <v>0</v>
      </c>
      <c r="AI55" s="224">
        <v>0</v>
      </c>
      <c r="AJ55" s="224">
        <v>0</v>
      </c>
      <c r="AK55" s="224">
        <v>0</v>
      </c>
      <c r="AL55" s="224">
        <v>0</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t="s">
        <v>81</v>
      </c>
      <c r="C56" s="224">
        <v>0</v>
      </c>
      <c r="D56" s="224">
        <v>0</v>
      </c>
      <c r="E56" s="224">
        <v>0</v>
      </c>
      <c r="F56" s="224">
        <v>0</v>
      </c>
      <c r="G56" s="224">
        <v>0</v>
      </c>
      <c r="H56" s="224">
        <v>0</v>
      </c>
      <c r="I56" s="224">
        <v>0</v>
      </c>
      <c r="J56" s="224">
        <v>0</v>
      </c>
      <c r="K56" s="224">
        <v>0</v>
      </c>
      <c r="L56" s="225">
        <v>0</v>
      </c>
      <c r="M56" s="224">
        <v>0</v>
      </c>
      <c r="N56" s="224">
        <v>0</v>
      </c>
      <c r="O56" s="224">
        <v>0</v>
      </c>
      <c r="P56" s="224">
        <v>0</v>
      </c>
      <c r="Q56" s="224">
        <v>0</v>
      </c>
      <c r="R56" s="224">
        <v>0</v>
      </c>
      <c r="S56" s="224">
        <v>0</v>
      </c>
      <c r="T56" s="224">
        <v>0</v>
      </c>
      <c r="U56" s="224">
        <v>0</v>
      </c>
      <c r="V56" s="224">
        <v>0</v>
      </c>
      <c r="W56" s="224">
        <v>0</v>
      </c>
      <c r="X56" s="224">
        <v>0</v>
      </c>
      <c r="Y56" s="224">
        <v>0</v>
      </c>
      <c r="Z56" s="224"/>
      <c r="AA56" s="224">
        <v>0</v>
      </c>
      <c r="AB56" s="224">
        <v>0</v>
      </c>
      <c r="AC56" s="224">
        <v>0</v>
      </c>
      <c r="AD56" s="224">
        <v>0</v>
      </c>
      <c r="AE56" s="224">
        <v>0</v>
      </c>
      <c r="AF56" s="224">
        <v>0</v>
      </c>
      <c r="AG56" s="224">
        <v>0</v>
      </c>
      <c r="AH56" s="224">
        <v>0</v>
      </c>
      <c r="AI56" s="224">
        <v>0</v>
      </c>
      <c r="AJ56" s="224">
        <v>0</v>
      </c>
      <c r="AK56" s="224">
        <v>0</v>
      </c>
      <c r="AL56" s="224">
        <v>0</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c r="A57" s="24"/>
      <c r="B57" s="24" t="s">
        <v>84</v>
      </c>
      <c r="C57" s="224">
        <v>0</v>
      </c>
      <c r="D57" s="224">
        <v>0</v>
      </c>
      <c r="E57" s="224">
        <v>0</v>
      </c>
      <c r="F57" s="224">
        <v>0</v>
      </c>
      <c r="G57" s="224">
        <v>0</v>
      </c>
      <c r="H57" s="224">
        <v>0</v>
      </c>
      <c r="I57" s="224">
        <v>0</v>
      </c>
      <c r="J57" s="224">
        <v>0</v>
      </c>
      <c r="K57" s="224">
        <v>0</v>
      </c>
      <c r="L57" s="225">
        <v>0</v>
      </c>
      <c r="M57" s="224">
        <v>0</v>
      </c>
      <c r="N57" s="224">
        <v>0</v>
      </c>
      <c r="O57" s="224">
        <v>0</v>
      </c>
      <c r="P57" s="224">
        <v>0</v>
      </c>
      <c r="Q57" s="224">
        <v>0</v>
      </c>
      <c r="R57" s="224">
        <v>0</v>
      </c>
      <c r="S57" s="224">
        <v>0</v>
      </c>
      <c r="T57" s="224">
        <v>0</v>
      </c>
      <c r="U57" s="224">
        <v>0</v>
      </c>
      <c r="V57" s="224">
        <v>0</v>
      </c>
      <c r="W57" s="224">
        <v>0</v>
      </c>
      <c r="X57" s="224">
        <v>0</v>
      </c>
      <c r="Y57" s="224">
        <v>0</v>
      </c>
      <c r="Z57" s="224"/>
      <c r="AA57" s="224">
        <v>0</v>
      </c>
      <c r="AB57" s="224">
        <v>0</v>
      </c>
      <c r="AC57" s="224">
        <v>0</v>
      </c>
      <c r="AD57" s="224">
        <v>0</v>
      </c>
      <c r="AE57" s="224">
        <v>0</v>
      </c>
      <c r="AF57" s="224">
        <v>0</v>
      </c>
      <c r="AG57" s="224">
        <v>0</v>
      </c>
      <c r="AH57" s="224">
        <v>0</v>
      </c>
      <c r="AI57" s="224">
        <v>0</v>
      </c>
      <c r="AJ57" s="224">
        <v>0</v>
      </c>
      <c r="AK57" s="224">
        <v>0</v>
      </c>
      <c r="AL57" s="224">
        <v>0</v>
      </c>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c r="B58" s="24" t="s">
        <v>87</v>
      </c>
      <c r="C58" s="224">
        <v>0</v>
      </c>
      <c r="D58" s="224">
        <v>0</v>
      </c>
      <c r="E58" s="224">
        <v>0</v>
      </c>
      <c r="F58" s="224">
        <v>0</v>
      </c>
      <c r="G58" s="224">
        <v>0</v>
      </c>
      <c r="H58" s="224">
        <v>0</v>
      </c>
      <c r="I58" s="224">
        <v>0</v>
      </c>
      <c r="J58" s="224">
        <v>0</v>
      </c>
      <c r="K58" s="224">
        <v>0</v>
      </c>
      <c r="L58" s="225">
        <v>0</v>
      </c>
      <c r="M58" s="224">
        <v>0</v>
      </c>
      <c r="N58" s="224">
        <v>0</v>
      </c>
      <c r="O58" s="224">
        <v>0</v>
      </c>
      <c r="P58" s="224">
        <v>0</v>
      </c>
      <c r="Q58" s="224">
        <v>0</v>
      </c>
      <c r="R58" s="224">
        <v>0</v>
      </c>
      <c r="S58" s="224">
        <v>0</v>
      </c>
      <c r="T58" s="224">
        <v>0</v>
      </c>
      <c r="U58" s="224">
        <v>0</v>
      </c>
      <c r="V58" s="224">
        <v>0</v>
      </c>
      <c r="W58" s="224">
        <v>0</v>
      </c>
      <c r="X58" s="224">
        <v>0</v>
      </c>
      <c r="Y58" s="224">
        <v>0</v>
      </c>
      <c r="Z58" s="224"/>
      <c r="AA58" s="224">
        <v>0</v>
      </c>
      <c r="AB58" s="224">
        <v>0</v>
      </c>
      <c r="AC58" s="224">
        <v>0</v>
      </c>
      <c r="AD58" s="224">
        <v>0</v>
      </c>
      <c r="AE58" s="224">
        <v>0</v>
      </c>
      <c r="AF58" s="224">
        <v>0</v>
      </c>
      <c r="AG58" s="224">
        <v>0</v>
      </c>
      <c r="AH58" s="224">
        <v>0</v>
      </c>
      <c r="AI58" s="224">
        <v>0</v>
      </c>
      <c r="AJ58" s="224">
        <v>0</v>
      </c>
      <c r="AK58" s="224">
        <v>0</v>
      </c>
      <c r="AL58" s="224">
        <v>0</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c r="B59" s="24" t="s">
        <v>90</v>
      </c>
      <c r="C59" s="224">
        <v>0</v>
      </c>
      <c r="D59" s="224">
        <v>0</v>
      </c>
      <c r="E59" s="224">
        <v>0</v>
      </c>
      <c r="F59" s="224">
        <v>0</v>
      </c>
      <c r="G59" s="224">
        <v>0</v>
      </c>
      <c r="H59" s="224">
        <v>0</v>
      </c>
      <c r="I59" s="224">
        <v>0</v>
      </c>
      <c r="J59" s="224">
        <v>0</v>
      </c>
      <c r="K59" s="224">
        <v>0</v>
      </c>
      <c r="L59" s="225">
        <v>0</v>
      </c>
      <c r="M59" s="224">
        <v>0</v>
      </c>
      <c r="N59" s="224">
        <v>0</v>
      </c>
      <c r="O59" s="224">
        <v>0</v>
      </c>
      <c r="P59" s="224">
        <v>0</v>
      </c>
      <c r="Q59" s="224">
        <v>0</v>
      </c>
      <c r="R59" s="224">
        <v>0</v>
      </c>
      <c r="S59" s="224">
        <v>0</v>
      </c>
      <c r="T59" s="224">
        <v>0</v>
      </c>
      <c r="U59" s="224">
        <v>0</v>
      </c>
      <c r="V59" s="224">
        <v>0</v>
      </c>
      <c r="W59" s="224">
        <v>0</v>
      </c>
      <c r="X59" s="224">
        <v>0</v>
      </c>
      <c r="Y59" s="224">
        <v>0</v>
      </c>
      <c r="Z59" s="224"/>
      <c r="AA59" s="224">
        <v>0</v>
      </c>
      <c r="AB59" s="224">
        <v>0</v>
      </c>
      <c r="AC59" s="224">
        <v>0</v>
      </c>
      <c r="AD59" s="224">
        <v>0</v>
      </c>
      <c r="AE59" s="224">
        <v>0</v>
      </c>
      <c r="AF59" s="224">
        <v>0</v>
      </c>
      <c r="AG59" s="224">
        <v>0</v>
      </c>
      <c r="AH59" s="224">
        <v>0</v>
      </c>
      <c r="AI59" s="224">
        <v>0</v>
      </c>
      <c r="AJ59" s="224">
        <v>0</v>
      </c>
      <c r="AK59" s="224">
        <v>0</v>
      </c>
      <c r="AL59" s="224">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c r="B60" s="24" t="s">
        <v>93</v>
      </c>
      <c r="C60" s="224">
        <v>0</v>
      </c>
      <c r="D60" s="224">
        <v>0</v>
      </c>
      <c r="E60" s="224">
        <v>0</v>
      </c>
      <c r="F60" s="224">
        <v>0</v>
      </c>
      <c r="G60" s="224">
        <v>0</v>
      </c>
      <c r="H60" s="224">
        <v>0</v>
      </c>
      <c r="I60" s="224">
        <v>0</v>
      </c>
      <c r="J60" s="224">
        <v>0</v>
      </c>
      <c r="K60" s="224">
        <v>0</v>
      </c>
      <c r="L60" s="225">
        <v>0</v>
      </c>
      <c r="M60" s="224">
        <v>0</v>
      </c>
      <c r="N60" s="224">
        <v>0</v>
      </c>
      <c r="O60" s="224">
        <v>0</v>
      </c>
      <c r="P60" s="224">
        <v>0</v>
      </c>
      <c r="Q60" s="224">
        <v>0</v>
      </c>
      <c r="R60" s="224">
        <v>0</v>
      </c>
      <c r="S60" s="224">
        <v>0</v>
      </c>
      <c r="T60" s="224">
        <v>0</v>
      </c>
      <c r="U60" s="224">
        <v>0</v>
      </c>
      <c r="V60" s="224">
        <v>0</v>
      </c>
      <c r="W60" s="224">
        <v>0</v>
      </c>
      <c r="X60" s="224">
        <v>0</v>
      </c>
      <c r="Y60" s="224">
        <v>0</v>
      </c>
      <c r="Z60" s="224"/>
      <c r="AA60" s="224">
        <v>0</v>
      </c>
      <c r="AB60" s="224">
        <v>0</v>
      </c>
      <c r="AC60" s="224">
        <v>0</v>
      </c>
      <c r="AD60" s="224">
        <v>0</v>
      </c>
      <c r="AE60" s="224">
        <v>0</v>
      </c>
      <c r="AF60" s="224">
        <v>0</v>
      </c>
      <c r="AG60" s="224">
        <v>0</v>
      </c>
      <c r="AH60" s="224">
        <v>0</v>
      </c>
      <c r="AI60" s="224">
        <v>0</v>
      </c>
      <c r="AJ60" s="224">
        <v>0</v>
      </c>
      <c r="AK60" s="224">
        <v>0</v>
      </c>
      <c r="AL60" s="224">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c r="B61" s="24" t="s">
        <v>96</v>
      </c>
      <c r="C61" s="224">
        <v>0</v>
      </c>
      <c r="D61" s="224">
        <v>0</v>
      </c>
      <c r="E61" s="224">
        <v>0</v>
      </c>
      <c r="F61" s="224">
        <v>0</v>
      </c>
      <c r="G61" s="224">
        <v>0</v>
      </c>
      <c r="H61" s="224">
        <v>0</v>
      </c>
      <c r="I61" s="224">
        <v>0</v>
      </c>
      <c r="J61" s="224">
        <v>0</v>
      </c>
      <c r="K61" s="224">
        <v>0</v>
      </c>
      <c r="L61" s="225">
        <v>0</v>
      </c>
      <c r="M61" s="224">
        <v>0</v>
      </c>
      <c r="N61" s="224">
        <v>0</v>
      </c>
      <c r="O61" s="224">
        <v>0</v>
      </c>
      <c r="P61" s="224">
        <v>0</v>
      </c>
      <c r="Q61" s="224">
        <v>0</v>
      </c>
      <c r="R61" s="224">
        <v>0</v>
      </c>
      <c r="S61" s="224">
        <v>0</v>
      </c>
      <c r="T61" s="224">
        <v>0</v>
      </c>
      <c r="U61" s="224">
        <v>0</v>
      </c>
      <c r="V61" s="224">
        <v>0</v>
      </c>
      <c r="W61" s="224">
        <v>0</v>
      </c>
      <c r="X61" s="224">
        <v>0</v>
      </c>
      <c r="Y61" s="224">
        <v>0</v>
      </c>
      <c r="Z61" s="224"/>
      <c r="AA61" s="224">
        <v>0</v>
      </c>
      <c r="AB61" s="224">
        <v>0</v>
      </c>
      <c r="AC61" s="224">
        <v>0</v>
      </c>
      <c r="AD61" s="224">
        <v>0</v>
      </c>
      <c r="AE61" s="224">
        <v>0</v>
      </c>
      <c r="AF61" s="224">
        <v>0</v>
      </c>
      <c r="AG61" s="224">
        <v>0</v>
      </c>
      <c r="AH61" s="224">
        <v>0</v>
      </c>
      <c r="AI61" s="224">
        <v>0</v>
      </c>
      <c r="AJ61" s="224">
        <v>0</v>
      </c>
      <c r="AK61" s="224">
        <v>0</v>
      </c>
      <c r="AL61" s="224">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c r="B62" s="24" t="s">
        <v>99</v>
      </c>
      <c r="C62" s="45">
        <v>3450.3235700723371</v>
      </c>
      <c r="D62" s="45">
        <v>2033.454545454545</v>
      </c>
      <c r="E62" s="45">
        <v>406.69090909090903</v>
      </c>
      <c r="F62" s="45">
        <v>2440.145454545454</v>
      </c>
      <c r="G62" s="45">
        <v>3706.8725148699045</v>
      </c>
      <c r="H62" s="45">
        <v>2256.6847769724418</v>
      </c>
      <c r="I62" s="45">
        <v>6195.266544630198</v>
      </c>
      <c r="J62" s="45">
        <v>27.302425265113392</v>
      </c>
      <c r="K62" s="45">
        <v>69.051128203683675</v>
      </c>
      <c r="L62" s="196">
        <v>0.60878402694451494</v>
      </c>
      <c r="M62" s="45">
        <v>32.778401327883152</v>
      </c>
      <c r="N62" s="79">
        <v>207.74727323787761</v>
      </c>
      <c r="O62" s="79">
        <v>188.0146997314562</v>
      </c>
      <c r="P62" s="79">
        <v>218.90527809865117</v>
      </c>
      <c r="Q62" s="79">
        <v>203.56555428548998</v>
      </c>
      <c r="R62" s="79">
        <v>208.21523063200868</v>
      </c>
      <c r="S62" s="79">
        <v>203.29763304832443</v>
      </c>
      <c r="T62" s="79">
        <v>193.36351048630883</v>
      </c>
      <c r="U62" s="79">
        <v>207.59099827249833</v>
      </c>
      <c r="V62" s="79">
        <v>191.10065731064816</v>
      </c>
      <c r="W62" s="79">
        <v>216.83567455292368</v>
      </c>
      <c r="X62" s="79">
        <v>193.59317876160006</v>
      </c>
      <c r="Y62" s="79">
        <v>205.05975009497459</v>
      </c>
      <c r="Z62" s="79"/>
      <c r="AA62" s="79">
        <v>93.403626167248518</v>
      </c>
      <c r="AB62" s="79">
        <v>81.064791961254969</v>
      </c>
      <c r="AC62" s="79">
        <v>79.506238072346903</v>
      </c>
      <c r="AD62" s="79">
        <v>82.571326069198989</v>
      </c>
      <c r="AE62" s="79">
        <v>83.330870053307748</v>
      </c>
      <c r="AF62" s="79">
        <v>76.035463734923525</v>
      </c>
      <c r="AG62" s="79">
        <v>89.264764753424416</v>
      </c>
      <c r="AH62" s="79">
        <v>76.771153539800252</v>
      </c>
      <c r="AI62" s="79">
        <v>89.510559522209249</v>
      </c>
      <c r="AJ62" s="79">
        <v>77.692377027495297</v>
      </c>
      <c r="AK62" s="79">
        <v>90.767991219314695</v>
      </c>
      <c r="AL62" s="79">
        <v>93.114969439050569</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c r="B63" s="24" t="s">
        <v>102</v>
      </c>
      <c r="C63" s="224">
        <v>0</v>
      </c>
      <c r="D63" s="224">
        <v>0</v>
      </c>
      <c r="E63" s="224">
        <v>0</v>
      </c>
      <c r="F63" s="224">
        <v>0</v>
      </c>
      <c r="G63" s="224">
        <v>0</v>
      </c>
      <c r="H63" s="224">
        <v>0</v>
      </c>
      <c r="I63" s="224">
        <v>0</v>
      </c>
      <c r="J63" s="224">
        <v>0</v>
      </c>
      <c r="K63" s="224">
        <v>0</v>
      </c>
      <c r="L63" s="225">
        <v>0</v>
      </c>
      <c r="M63" s="224">
        <v>0</v>
      </c>
      <c r="N63" s="224">
        <v>0</v>
      </c>
      <c r="O63" s="224">
        <v>0</v>
      </c>
      <c r="P63" s="224">
        <v>0</v>
      </c>
      <c r="Q63" s="224">
        <v>0</v>
      </c>
      <c r="R63" s="224">
        <v>0</v>
      </c>
      <c r="S63" s="224">
        <v>0</v>
      </c>
      <c r="T63" s="224">
        <v>0</v>
      </c>
      <c r="U63" s="224">
        <v>0</v>
      </c>
      <c r="V63" s="224">
        <v>0</v>
      </c>
      <c r="W63" s="224">
        <v>0</v>
      </c>
      <c r="X63" s="224">
        <v>0</v>
      </c>
      <c r="Y63" s="224">
        <v>0</v>
      </c>
      <c r="Z63" s="224"/>
      <c r="AA63" s="224">
        <v>0</v>
      </c>
      <c r="AB63" s="224">
        <v>0</v>
      </c>
      <c r="AC63" s="224">
        <v>0</v>
      </c>
      <c r="AD63" s="224">
        <v>0</v>
      </c>
      <c r="AE63" s="224">
        <v>0</v>
      </c>
      <c r="AF63" s="224">
        <v>0</v>
      </c>
      <c r="AG63" s="224">
        <v>0</v>
      </c>
      <c r="AH63" s="224">
        <v>0</v>
      </c>
      <c r="AI63" s="224">
        <v>0</v>
      </c>
      <c r="AJ63" s="224">
        <v>0</v>
      </c>
      <c r="AK63" s="224">
        <v>0</v>
      </c>
      <c r="AL63" s="224">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c r="B64" s="24" t="s">
        <v>105</v>
      </c>
      <c r="C64" s="224">
        <v>0</v>
      </c>
      <c r="D64" s="224">
        <v>0</v>
      </c>
      <c r="E64" s="224">
        <v>0</v>
      </c>
      <c r="F64" s="224">
        <v>0</v>
      </c>
      <c r="G64" s="224">
        <v>0</v>
      </c>
      <c r="H64" s="224">
        <v>0</v>
      </c>
      <c r="I64" s="224">
        <v>0</v>
      </c>
      <c r="J64" s="224">
        <v>0</v>
      </c>
      <c r="K64" s="224">
        <v>0</v>
      </c>
      <c r="L64" s="225">
        <v>0</v>
      </c>
      <c r="M64" s="224">
        <v>0</v>
      </c>
      <c r="N64" s="224">
        <v>0</v>
      </c>
      <c r="O64" s="224">
        <v>0</v>
      </c>
      <c r="P64" s="224">
        <v>0</v>
      </c>
      <c r="Q64" s="224">
        <v>0</v>
      </c>
      <c r="R64" s="224">
        <v>0</v>
      </c>
      <c r="S64" s="224">
        <v>0</v>
      </c>
      <c r="T64" s="224">
        <v>0</v>
      </c>
      <c r="U64" s="224">
        <v>0</v>
      </c>
      <c r="V64" s="224">
        <v>0</v>
      </c>
      <c r="W64" s="224">
        <v>0</v>
      </c>
      <c r="X64" s="224">
        <v>0</v>
      </c>
      <c r="Y64" s="224">
        <v>0</v>
      </c>
      <c r="Z64" s="224"/>
      <c r="AA64" s="224">
        <v>0</v>
      </c>
      <c r="AB64" s="224">
        <v>0</v>
      </c>
      <c r="AC64" s="224">
        <v>0</v>
      </c>
      <c r="AD64" s="224">
        <v>0</v>
      </c>
      <c r="AE64" s="224">
        <v>0</v>
      </c>
      <c r="AF64" s="224">
        <v>0</v>
      </c>
      <c r="AG64" s="224">
        <v>0</v>
      </c>
      <c r="AH64" s="224">
        <v>0</v>
      </c>
      <c r="AI64" s="224">
        <v>0</v>
      </c>
      <c r="AJ64" s="224">
        <v>0</v>
      </c>
      <c r="AK64" s="224">
        <v>0</v>
      </c>
      <c r="AL64" s="224">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t="s">
        <v>108</v>
      </c>
      <c r="C65" s="224">
        <v>0</v>
      </c>
      <c r="D65" s="224">
        <v>0</v>
      </c>
      <c r="E65" s="224">
        <v>0</v>
      </c>
      <c r="F65" s="224">
        <v>0</v>
      </c>
      <c r="G65" s="224">
        <v>0</v>
      </c>
      <c r="H65" s="224">
        <v>0</v>
      </c>
      <c r="I65" s="224">
        <v>0</v>
      </c>
      <c r="J65" s="224">
        <v>0</v>
      </c>
      <c r="K65" s="224">
        <v>0</v>
      </c>
      <c r="L65" s="225">
        <v>0</v>
      </c>
      <c r="M65" s="224">
        <v>0</v>
      </c>
      <c r="N65" s="224">
        <v>0</v>
      </c>
      <c r="O65" s="224">
        <v>0</v>
      </c>
      <c r="P65" s="224">
        <v>0</v>
      </c>
      <c r="Q65" s="224">
        <v>0</v>
      </c>
      <c r="R65" s="224">
        <v>0</v>
      </c>
      <c r="S65" s="224">
        <v>0</v>
      </c>
      <c r="T65" s="224">
        <v>0</v>
      </c>
      <c r="U65" s="224">
        <v>0</v>
      </c>
      <c r="V65" s="224">
        <v>0</v>
      </c>
      <c r="W65" s="224">
        <v>0</v>
      </c>
      <c r="X65" s="224">
        <v>0</v>
      </c>
      <c r="Y65" s="224">
        <v>0</v>
      </c>
      <c r="Z65" s="224"/>
      <c r="AA65" s="224">
        <v>0</v>
      </c>
      <c r="AB65" s="224">
        <v>0</v>
      </c>
      <c r="AC65" s="224">
        <v>0</v>
      </c>
      <c r="AD65" s="224">
        <v>0</v>
      </c>
      <c r="AE65" s="224">
        <v>0</v>
      </c>
      <c r="AF65" s="224">
        <v>0</v>
      </c>
      <c r="AG65" s="224">
        <v>0</v>
      </c>
      <c r="AH65" s="224">
        <v>0</v>
      </c>
      <c r="AI65" s="224">
        <v>0</v>
      </c>
      <c r="AJ65" s="224">
        <v>0</v>
      </c>
      <c r="AK65" s="224">
        <v>0</v>
      </c>
      <c r="AL65" s="224">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t="s">
        <v>111</v>
      </c>
      <c r="C66" s="224">
        <v>0</v>
      </c>
      <c r="D66" s="224">
        <v>0</v>
      </c>
      <c r="E66" s="224">
        <v>0</v>
      </c>
      <c r="F66" s="224">
        <v>0</v>
      </c>
      <c r="G66" s="224">
        <v>0</v>
      </c>
      <c r="H66" s="224">
        <v>0</v>
      </c>
      <c r="I66" s="224">
        <v>0</v>
      </c>
      <c r="J66" s="224">
        <v>0</v>
      </c>
      <c r="K66" s="224">
        <v>0</v>
      </c>
      <c r="L66" s="225">
        <v>0</v>
      </c>
      <c r="M66" s="224">
        <v>0</v>
      </c>
      <c r="N66" s="224">
        <v>0</v>
      </c>
      <c r="O66" s="224">
        <v>0</v>
      </c>
      <c r="P66" s="224">
        <v>0</v>
      </c>
      <c r="Q66" s="224">
        <v>0</v>
      </c>
      <c r="R66" s="224">
        <v>0</v>
      </c>
      <c r="S66" s="224">
        <v>0</v>
      </c>
      <c r="T66" s="224">
        <v>0</v>
      </c>
      <c r="U66" s="224">
        <v>0</v>
      </c>
      <c r="V66" s="224">
        <v>0</v>
      </c>
      <c r="W66" s="224">
        <v>0</v>
      </c>
      <c r="X66" s="224">
        <v>0</v>
      </c>
      <c r="Y66" s="224">
        <v>0</v>
      </c>
      <c r="Z66" s="224"/>
      <c r="AA66" s="224">
        <v>0</v>
      </c>
      <c r="AB66" s="224">
        <v>0</v>
      </c>
      <c r="AC66" s="224">
        <v>0</v>
      </c>
      <c r="AD66" s="224">
        <v>0</v>
      </c>
      <c r="AE66" s="224">
        <v>0</v>
      </c>
      <c r="AF66" s="224">
        <v>0</v>
      </c>
      <c r="AG66" s="224">
        <v>0</v>
      </c>
      <c r="AH66" s="224">
        <v>0</v>
      </c>
      <c r="AI66" s="224">
        <v>0</v>
      </c>
      <c r="AJ66" s="224">
        <v>0</v>
      </c>
      <c r="AK66" s="224">
        <v>0</v>
      </c>
      <c r="AL66" s="224">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c r="B67" s="24" t="s">
        <v>114</v>
      </c>
      <c r="C67" s="224">
        <v>0</v>
      </c>
      <c r="D67" s="224">
        <v>0</v>
      </c>
      <c r="E67" s="224">
        <v>0</v>
      </c>
      <c r="F67" s="224">
        <v>0</v>
      </c>
      <c r="G67" s="224">
        <v>0</v>
      </c>
      <c r="H67" s="224">
        <v>0</v>
      </c>
      <c r="I67" s="224">
        <v>0</v>
      </c>
      <c r="J67" s="224">
        <v>0</v>
      </c>
      <c r="K67" s="224">
        <v>0</v>
      </c>
      <c r="L67" s="225">
        <v>0</v>
      </c>
      <c r="M67" s="224">
        <v>0</v>
      </c>
      <c r="N67" s="224">
        <v>0</v>
      </c>
      <c r="O67" s="224">
        <v>0</v>
      </c>
      <c r="P67" s="224">
        <v>0</v>
      </c>
      <c r="Q67" s="224">
        <v>0</v>
      </c>
      <c r="R67" s="224">
        <v>0</v>
      </c>
      <c r="S67" s="224">
        <v>0</v>
      </c>
      <c r="T67" s="224">
        <v>0</v>
      </c>
      <c r="U67" s="224">
        <v>0</v>
      </c>
      <c r="V67" s="224">
        <v>0</v>
      </c>
      <c r="W67" s="224">
        <v>0</v>
      </c>
      <c r="X67" s="224">
        <v>0</v>
      </c>
      <c r="Y67" s="224">
        <v>0</v>
      </c>
      <c r="Z67" s="224"/>
      <c r="AA67" s="224">
        <v>0</v>
      </c>
      <c r="AB67" s="224">
        <v>0</v>
      </c>
      <c r="AC67" s="224">
        <v>0</v>
      </c>
      <c r="AD67" s="224">
        <v>0</v>
      </c>
      <c r="AE67" s="224">
        <v>0</v>
      </c>
      <c r="AF67" s="224">
        <v>0</v>
      </c>
      <c r="AG67" s="224">
        <v>0</v>
      </c>
      <c r="AH67" s="224">
        <v>0</v>
      </c>
      <c r="AI67" s="224">
        <v>0</v>
      </c>
      <c r="AJ67" s="224">
        <v>0</v>
      </c>
      <c r="AK67" s="224">
        <v>0</v>
      </c>
      <c r="AL67" s="224">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c r="B68" s="24" t="s">
        <v>117</v>
      </c>
      <c r="C68" s="224">
        <v>0</v>
      </c>
      <c r="D68" s="224">
        <v>0</v>
      </c>
      <c r="E68" s="224">
        <v>0</v>
      </c>
      <c r="F68" s="224">
        <v>0</v>
      </c>
      <c r="G68" s="224">
        <v>0</v>
      </c>
      <c r="H68" s="224">
        <v>0</v>
      </c>
      <c r="I68" s="224">
        <v>0</v>
      </c>
      <c r="J68" s="224">
        <v>0</v>
      </c>
      <c r="K68" s="224">
        <v>0</v>
      </c>
      <c r="L68" s="225">
        <v>0</v>
      </c>
      <c r="M68" s="224">
        <v>0</v>
      </c>
      <c r="N68" s="224">
        <v>0</v>
      </c>
      <c r="O68" s="224">
        <v>0</v>
      </c>
      <c r="P68" s="224">
        <v>0</v>
      </c>
      <c r="Q68" s="224">
        <v>0</v>
      </c>
      <c r="R68" s="224">
        <v>0</v>
      </c>
      <c r="S68" s="224">
        <v>0</v>
      </c>
      <c r="T68" s="224">
        <v>0</v>
      </c>
      <c r="U68" s="224">
        <v>0</v>
      </c>
      <c r="V68" s="224">
        <v>0</v>
      </c>
      <c r="W68" s="224">
        <v>0</v>
      </c>
      <c r="X68" s="224">
        <v>0</v>
      </c>
      <c r="Y68" s="224">
        <v>0</v>
      </c>
      <c r="Z68" s="224"/>
      <c r="AA68" s="224">
        <v>0</v>
      </c>
      <c r="AB68" s="224">
        <v>0</v>
      </c>
      <c r="AC68" s="224">
        <v>0</v>
      </c>
      <c r="AD68" s="224">
        <v>0</v>
      </c>
      <c r="AE68" s="224">
        <v>0</v>
      </c>
      <c r="AF68" s="224">
        <v>0</v>
      </c>
      <c r="AG68" s="224">
        <v>0</v>
      </c>
      <c r="AH68" s="224">
        <v>0</v>
      </c>
      <c r="AI68" s="224">
        <v>0</v>
      </c>
      <c r="AJ68" s="224">
        <v>0</v>
      </c>
      <c r="AK68" s="224">
        <v>0</v>
      </c>
      <c r="AL68" s="224">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c r="B69" s="24" t="s">
        <v>120</v>
      </c>
      <c r="C69" s="224">
        <v>0</v>
      </c>
      <c r="D69" s="224">
        <v>0</v>
      </c>
      <c r="E69" s="224">
        <v>0</v>
      </c>
      <c r="F69" s="224">
        <v>0</v>
      </c>
      <c r="G69" s="224">
        <v>0</v>
      </c>
      <c r="H69" s="224">
        <v>0</v>
      </c>
      <c r="I69" s="224">
        <v>0</v>
      </c>
      <c r="J69" s="224">
        <v>0</v>
      </c>
      <c r="K69" s="224">
        <v>0</v>
      </c>
      <c r="L69" s="225">
        <v>0</v>
      </c>
      <c r="M69" s="224">
        <v>0</v>
      </c>
      <c r="N69" s="224">
        <v>0</v>
      </c>
      <c r="O69" s="224">
        <v>0</v>
      </c>
      <c r="P69" s="224">
        <v>0</v>
      </c>
      <c r="Q69" s="224">
        <v>0</v>
      </c>
      <c r="R69" s="224">
        <v>0</v>
      </c>
      <c r="S69" s="224">
        <v>0</v>
      </c>
      <c r="T69" s="224">
        <v>0</v>
      </c>
      <c r="U69" s="224">
        <v>0</v>
      </c>
      <c r="V69" s="224">
        <v>0</v>
      </c>
      <c r="W69" s="224">
        <v>0</v>
      </c>
      <c r="X69" s="224">
        <v>0</v>
      </c>
      <c r="Y69" s="224">
        <v>0</v>
      </c>
      <c r="Z69" s="224"/>
      <c r="AA69" s="224">
        <v>0</v>
      </c>
      <c r="AB69" s="224">
        <v>0</v>
      </c>
      <c r="AC69" s="224">
        <v>0</v>
      </c>
      <c r="AD69" s="224">
        <v>0</v>
      </c>
      <c r="AE69" s="224">
        <v>0</v>
      </c>
      <c r="AF69" s="224">
        <v>0</v>
      </c>
      <c r="AG69" s="224">
        <v>0</v>
      </c>
      <c r="AH69" s="224">
        <v>0</v>
      </c>
      <c r="AI69" s="224">
        <v>0</v>
      </c>
      <c r="AJ69" s="224">
        <v>0</v>
      </c>
      <c r="AK69" s="224">
        <v>0</v>
      </c>
      <c r="AL69" s="224">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24" t="s">
        <v>123</v>
      </c>
      <c r="C70" s="224">
        <v>0</v>
      </c>
      <c r="D70" s="224">
        <v>0</v>
      </c>
      <c r="E70" s="224">
        <v>0</v>
      </c>
      <c r="F70" s="224">
        <v>0</v>
      </c>
      <c r="G70" s="224">
        <v>0</v>
      </c>
      <c r="H70" s="224">
        <v>0</v>
      </c>
      <c r="I70" s="224">
        <v>0</v>
      </c>
      <c r="J70" s="224">
        <v>0</v>
      </c>
      <c r="K70" s="224">
        <v>0</v>
      </c>
      <c r="L70" s="225">
        <v>0</v>
      </c>
      <c r="M70" s="224">
        <v>0</v>
      </c>
      <c r="N70" s="224">
        <v>0</v>
      </c>
      <c r="O70" s="224">
        <v>0</v>
      </c>
      <c r="P70" s="224">
        <v>0</v>
      </c>
      <c r="Q70" s="224">
        <v>0</v>
      </c>
      <c r="R70" s="224">
        <v>0</v>
      </c>
      <c r="S70" s="224">
        <v>0</v>
      </c>
      <c r="T70" s="224">
        <v>0</v>
      </c>
      <c r="U70" s="224">
        <v>0</v>
      </c>
      <c r="V70" s="224">
        <v>0</v>
      </c>
      <c r="W70" s="224">
        <v>0</v>
      </c>
      <c r="X70" s="224">
        <v>0</v>
      </c>
      <c r="Y70" s="224">
        <v>0</v>
      </c>
      <c r="Z70" s="224"/>
      <c r="AA70" s="224">
        <v>0</v>
      </c>
      <c r="AB70" s="224">
        <v>0</v>
      </c>
      <c r="AC70" s="224">
        <v>0</v>
      </c>
      <c r="AD70" s="224">
        <v>0</v>
      </c>
      <c r="AE70" s="224">
        <v>0</v>
      </c>
      <c r="AF70" s="224">
        <v>0</v>
      </c>
      <c r="AG70" s="224">
        <v>0</v>
      </c>
      <c r="AH70" s="224">
        <v>0</v>
      </c>
      <c r="AI70" s="224">
        <v>0</v>
      </c>
      <c r="AJ70" s="224">
        <v>0</v>
      </c>
      <c r="AK70" s="224">
        <v>0</v>
      </c>
      <c r="AL70" s="224">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24" t="s">
        <v>126</v>
      </c>
      <c r="C71" s="45">
        <v>1417.9411931804125</v>
      </c>
      <c r="D71" s="45">
        <v>2033.454545454545</v>
      </c>
      <c r="E71" s="45">
        <v>406.69090909090903</v>
      </c>
      <c r="F71" s="45">
        <v>2440.145454545454</v>
      </c>
      <c r="G71" s="45">
        <v>3189.9806807950181</v>
      </c>
      <c r="H71" s="45">
        <v>927.40470286538743</v>
      </c>
      <c r="I71" s="45">
        <v>15075.148591933483</v>
      </c>
      <c r="J71" s="45">
        <v>80.771809172369913</v>
      </c>
      <c r="K71" s="45">
        <v>155.53705923842352</v>
      </c>
      <c r="L71" s="196">
        <v>0.29072423806474479</v>
      </c>
      <c r="M71" s="45">
        <v>13.470575888171142</v>
      </c>
      <c r="N71" s="79">
        <v>85.375591741593539</v>
      </c>
      <c r="O71" s="79">
        <v>77.266314958132682</v>
      </c>
      <c r="P71" s="79">
        <v>89.961073191226504</v>
      </c>
      <c r="Q71" s="79">
        <v>83.657077103626023</v>
      </c>
      <c r="R71" s="79">
        <v>85.567902999455626</v>
      </c>
      <c r="S71" s="79">
        <v>83.54697248561277</v>
      </c>
      <c r="T71" s="79">
        <v>79.464456364236497</v>
      </c>
      <c r="U71" s="79">
        <v>85.3113691530815</v>
      </c>
      <c r="V71" s="79">
        <v>78.534516703006091</v>
      </c>
      <c r="W71" s="79">
        <v>89.110551186133023</v>
      </c>
      <c r="X71" s="79">
        <v>79.558840586958922</v>
      </c>
      <c r="Y71" s="79">
        <v>84.271130176016939</v>
      </c>
      <c r="Z71" s="79"/>
      <c r="AA71" s="79">
        <v>38.385051849554188</v>
      </c>
      <c r="AB71" s="79">
        <v>33.314298066269167</v>
      </c>
      <c r="AC71" s="79">
        <v>32.673796468087765</v>
      </c>
      <c r="AD71" s="79">
        <v>33.933421672273553</v>
      </c>
      <c r="AE71" s="79">
        <v>34.245563035605919</v>
      </c>
      <c r="AF71" s="79">
        <v>31.247450849968569</v>
      </c>
      <c r="AG71" s="79">
        <v>36.68414989866757</v>
      </c>
      <c r="AH71" s="79">
        <v>31.54978912594531</v>
      </c>
      <c r="AI71" s="79">
        <v>36.785161447483247</v>
      </c>
      <c r="AJ71" s="79">
        <v>31.928374120888478</v>
      </c>
      <c r="AK71" s="79">
        <v>37.301914199718361</v>
      </c>
      <c r="AL71" s="79">
        <v>38.266425796870095</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24" t="s">
        <v>129</v>
      </c>
      <c r="C72" s="224">
        <v>0</v>
      </c>
      <c r="D72" s="224">
        <v>0</v>
      </c>
      <c r="E72" s="224">
        <v>0</v>
      </c>
      <c r="F72" s="224">
        <v>0</v>
      </c>
      <c r="G72" s="224">
        <v>0</v>
      </c>
      <c r="H72" s="224">
        <v>0</v>
      </c>
      <c r="I72" s="224">
        <v>0</v>
      </c>
      <c r="J72" s="224">
        <v>0</v>
      </c>
      <c r="K72" s="224">
        <v>0</v>
      </c>
      <c r="L72" s="225">
        <v>0</v>
      </c>
      <c r="M72" s="224">
        <v>0</v>
      </c>
      <c r="N72" s="224">
        <v>0</v>
      </c>
      <c r="O72" s="224">
        <v>0</v>
      </c>
      <c r="P72" s="224">
        <v>0</v>
      </c>
      <c r="Q72" s="224">
        <v>0</v>
      </c>
      <c r="R72" s="224">
        <v>0</v>
      </c>
      <c r="S72" s="224">
        <v>0</v>
      </c>
      <c r="T72" s="224">
        <v>0</v>
      </c>
      <c r="U72" s="224">
        <v>0</v>
      </c>
      <c r="V72" s="224">
        <v>0</v>
      </c>
      <c r="W72" s="224">
        <v>0</v>
      </c>
      <c r="X72" s="224">
        <v>0</v>
      </c>
      <c r="Y72" s="224">
        <v>0</v>
      </c>
      <c r="Z72" s="224"/>
      <c r="AA72" s="224">
        <v>0</v>
      </c>
      <c r="AB72" s="224">
        <v>0</v>
      </c>
      <c r="AC72" s="224">
        <v>0</v>
      </c>
      <c r="AD72" s="224">
        <v>0</v>
      </c>
      <c r="AE72" s="224">
        <v>0</v>
      </c>
      <c r="AF72" s="224">
        <v>0</v>
      </c>
      <c r="AG72" s="224">
        <v>0</v>
      </c>
      <c r="AH72" s="224">
        <v>0</v>
      </c>
      <c r="AI72" s="224">
        <v>0</v>
      </c>
      <c r="AJ72" s="224">
        <v>0</v>
      </c>
      <c r="AK72" s="224">
        <v>0</v>
      </c>
      <c r="AL72" s="224">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132</v>
      </c>
      <c r="C73" s="224">
        <v>0</v>
      </c>
      <c r="D73" s="224">
        <v>0</v>
      </c>
      <c r="E73" s="224">
        <v>0</v>
      </c>
      <c r="F73" s="224">
        <v>0</v>
      </c>
      <c r="G73" s="224">
        <v>0</v>
      </c>
      <c r="H73" s="224">
        <v>0</v>
      </c>
      <c r="I73" s="224">
        <v>0</v>
      </c>
      <c r="J73" s="224">
        <v>0</v>
      </c>
      <c r="K73" s="224">
        <v>0</v>
      </c>
      <c r="L73" s="225">
        <v>0</v>
      </c>
      <c r="M73" s="224">
        <v>0</v>
      </c>
      <c r="N73" s="224">
        <v>0</v>
      </c>
      <c r="O73" s="224">
        <v>0</v>
      </c>
      <c r="P73" s="224">
        <v>0</v>
      </c>
      <c r="Q73" s="224">
        <v>0</v>
      </c>
      <c r="R73" s="224">
        <v>0</v>
      </c>
      <c r="S73" s="224">
        <v>0</v>
      </c>
      <c r="T73" s="224">
        <v>0</v>
      </c>
      <c r="U73" s="224">
        <v>0</v>
      </c>
      <c r="V73" s="224">
        <v>0</v>
      </c>
      <c r="W73" s="224">
        <v>0</v>
      </c>
      <c r="X73" s="224">
        <v>0</v>
      </c>
      <c r="Y73" s="224">
        <v>0</v>
      </c>
      <c r="Z73" s="224"/>
      <c r="AA73" s="224">
        <v>0</v>
      </c>
      <c r="AB73" s="224">
        <v>0</v>
      </c>
      <c r="AC73" s="224">
        <v>0</v>
      </c>
      <c r="AD73" s="224">
        <v>0</v>
      </c>
      <c r="AE73" s="224">
        <v>0</v>
      </c>
      <c r="AF73" s="224">
        <v>0</v>
      </c>
      <c r="AG73" s="224">
        <v>0</v>
      </c>
      <c r="AH73" s="224">
        <v>0</v>
      </c>
      <c r="AI73" s="224">
        <v>0</v>
      </c>
      <c r="AJ73" s="224">
        <v>0</v>
      </c>
      <c r="AK73" s="224">
        <v>0</v>
      </c>
      <c r="AL73" s="224">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135</v>
      </c>
      <c r="C74" s="224">
        <v>0</v>
      </c>
      <c r="D74" s="224">
        <v>0</v>
      </c>
      <c r="E74" s="224">
        <v>0</v>
      </c>
      <c r="F74" s="224">
        <v>0</v>
      </c>
      <c r="G74" s="224">
        <v>0</v>
      </c>
      <c r="H74" s="224">
        <v>0</v>
      </c>
      <c r="I74" s="224">
        <v>0</v>
      </c>
      <c r="J74" s="224">
        <v>0</v>
      </c>
      <c r="K74" s="224">
        <v>0</v>
      </c>
      <c r="L74" s="225">
        <v>0</v>
      </c>
      <c r="M74" s="224">
        <v>0</v>
      </c>
      <c r="N74" s="224">
        <v>0</v>
      </c>
      <c r="O74" s="224">
        <v>0</v>
      </c>
      <c r="P74" s="224">
        <v>0</v>
      </c>
      <c r="Q74" s="224">
        <v>0</v>
      </c>
      <c r="R74" s="224">
        <v>0</v>
      </c>
      <c r="S74" s="224">
        <v>0</v>
      </c>
      <c r="T74" s="224">
        <v>0</v>
      </c>
      <c r="U74" s="224">
        <v>0</v>
      </c>
      <c r="V74" s="224">
        <v>0</v>
      </c>
      <c r="W74" s="224">
        <v>0</v>
      </c>
      <c r="X74" s="224">
        <v>0</v>
      </c>
      <c r="Y74" s="224">
        <v>0</v>
      </c>
      <c r="Z74" s="224"/>
      <c r="AA74" s="224">
        <v>0</v>
      </c>
      <c r="AB74" s="224">
        <v>0</v>
      </c>
      <c r="AC74" s="224">
        <v>0</v>
      </c>
      <c r="AD74" s="224">
        <v>0</v>
      </c>
      <c r="AE74" s="224">
        <v>0</v>
      </c>
      <c r="AF74" s="224">
        <v>0</v>
      </c>
      <c r="AG74" s="224">
        <v>0</v>
      </c>
      <c r="AH74" s="224">
        <v>0</v>
      </c>
      <c r="AI74" s="224">
        <v>0</v>
      </c>
      <c r="AJ74" s="224">
        <v>0</v>
      </c>
      <c r="AK74" s="224">
        <v>0</v>
      </c>
      <c r="AL74" s="224">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138</v>
      </c>
      <c r="C75" s="224">
        <v>0</v>
      </c>
      <c r="D75" s="224">
        <v>0</v>
      </c>
      <c r="E75" s="224">
        <v>0</v>
      </c>
      <c r="F75" s="224">
        <v>0</v>
      </c>
      <c r="G75" s="224">
        <v>0</v>
      </c>
      <c r="H75" s="224">
        <v>0</v>
      </c>
      <c r="I75" s="224">
        <v>0</v>
      </c>
      <c r="J75" s="224">
        <v>0</v>
      </c>
      <c r="K75" s="224">
        <v>0</v>
      </c>
      <c r="L75" s="225">
        <v>0</v>
      </c>
      <c r="M75" s="224">
        <v>0</v>
      </c>
      <c r="N75" s="224">
        <v>0</v>
      </c>
      <c r="O75" s="224">
        <v>0</v>
      </c>
      <c r="P75" s="224">
        <v>0</v>
      </c>
      <c r="Q75" s="224">
        <v>0</v>
      </c>
      <c r="R75" s="224">
        <v>0</v>
      </c>
      <c r="S75" s="224">
        <v>0</v>
      </c>
      <c r="T75" s="224">
        <v>0</v>
      </c>
      <c r="U75" s="224">
        <v>0</v>
      </c>
      <c r="V75" s="224">
        <v>0</v>
      </c>
      <c r="W75" s="224">
        <v>0</v>
      </c>
      <c r="X75" s="224">
        <v>0</v>
      </c>
      <c r="Y75" s="224">
        <v>0</v>
      </c>
      <c r="Z75" s="224"/>
      <c r="AA75" s="224">
        <v>0</v>
      </c>
      <c r="AB75" s="224">
        <v>0</v>
      </c>
      <c r="AC75" s="224">
        <v>0</v>
      </c>
      <c r="AD75" s="224">
        <v>0</v>
      </c>
      <c r="AE75" s="224">
        <v>0</v>
      </c>
      <c r="AF75" s="224">
        <v>0</v>
      </c>
      <c r="AG75" s="224">
        <v>0</v>
      </c>
      <c r="AH75" s="224">
        <v>0</v>
      </c>
      <c r="AI75" s="224">
        <v>0</v>
      </c>
      <c r="AJ75" s="224">
        <v>0</v>
      </c>
      <c r="AK75" s="224">
        <v>0</v>
      </c>
      <c r="AL75" s="224">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620</v>
      </c>
      <c r="C76" s="224">
        <v>0</v>
      </c>
      <c r="D76" s="224">
        <v>0</v>
      </c>
      <c r="E76" s="224">
        <v>0</v>
      </c>
      <c r="F76" s="224">
        <v>0</v>
      </c>
      <c r="G76" s="224">
        <v>0</v>
      </c>
      <c r="H76" s="224">
        <v>0</v>
      </c>
      <c r="I76" s="224">
        <v>0</v>
      </c>
      <c r="J76" s="224">
        <v>0</v>
      </c>
      <c r="K76" s="224">
        <v>0</v>
      </c>
      <c r="L76" s="225">
        <v>0</v>
      </c>
      <c r="M76" s="224">
        <v>0</v>
      </c>
      <c r="N76" s="224">
        <v>0</v>
      </c>
      <c r="O76" s="224">
        <v>0</v>
      </c>
      <c r="P76" s="224">
        <v>0</v>
      </c>
      <c r="Q76" s="224">
        <v>0</v>
      </c>
      <c r="R76" s="224">
        <v>0</v>
      </c>
      <c r="S76" s="224">
        <v>0</v>
      </c>
      <c r="T76" s="224">
        <v>0</v>
      </c>
      <c r="U76" s="224">
        <v>0</v>
      </c>
      <c r="V76" s="224">
        <v>0</v>
      </c>
      <c r="W76" s="224">
        <v>0</v>
      </c>
      <c r="X76" s="224">
        <v>0</v>
      </c>
      <c r="Y76" s="224">
        <v>0</v>
      </c>
      <c r="Z76" s="224"/>
      <c r="AA76" s="224">
        <v>0</v>
      </c>
      <c r="AB76" s="224">
        <v>0</v>
      </c>
      <c r="AC76" s="224">
        <v>0</v>
      </c>
      <c r="AD76" s="224">
        <v>0</v>
      </c>
      <c r="AE76" s="224">
        <v>0</v>
      </c>
      <c r="AF76" s="224">
        <v>0</v>
      </c>
      <c r="AG76" s="224">
        <v>0</v>
      </c>
      <c r="AH76" s="224">
        <v>0</v>
      </c>
      <c r="AI76" s="224">
        <v>0</v>
      </c>
      <c r="AJ76" s="224">
        <v>0</v>
      </c>
      <c r="AK76" s="224">
        <v>0</v>
      </c>
      <c r="AL76" s="224">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ht="13.5" thickBot="1">
      <c r="A79" s="190" t="s">
        <v>424</v>
      </c>
      <c r="B79" s="191"/>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ht="13.5" thickBot="1">
      <c r="A80" s="192"/>
      <c r="B80" s="193"/>
      <c r="C80" s="119"/>
      <c r="D80" s="119"/>
      <c r="E80" s="119"/>
      <c r="F80" s="119"/>
      <c r="G80" s="119"/>
      <c r="H80" s="119"/>
      <c r="I80" s="119"/>
      <c r="J80" s="119"/>
      <c r="K80" s="119"/>
      <c r="L80" s="119"/>
      <c r="M80" s="119"/>
      <c r="N80" s="119"/>
      <c r="O80" s="116" t="s">
        <v>210</v>
      </c>
      <c r="P80" s="117"/>
      <c r="Q80" s="117"/>
      <c r="R80" s="117"/>
      <c r="S80" s="117"/>
      <c r="T80" s="117"/>
      <c r="U80" s="117"/>
      <c r="V80" s="117"/>
      <c r="W80" s="117"/>
      <c r="X80" s="117"/>
      <c r="Y80" s="117"/>
      <c r="Z80" s="118"/>
      <c r="AA80" s="119"/>
      <c r="AB80" s="116" t="s">
        <v>211</v>
      </c>
      <c r="AC80" s="117"/>
      <c r="AD80" s="117"/>
      <c r="AE80" s="117"/>
      <c r="AF80" s="117"/>
      <c r="AG80" s="117"/>
      <c r="AH80" s="117"/>
      <c r="AI80" s="117"/>
      <c r="AJ80" s="117"/>
      <c r="AK80" s="117"/>
      <c r="AL80" s="117"/>
      <c r="AM80" s="118"/>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ht="102">
      <c r="A81" s="194" t="s">
        <v>425</v>
      </c>
      <c r="B81" s="195" t="s">
        <v>426</v>
      </c>
      <c r="C81" s="121" t="s">
        <v>73</v>
      </c>
      <c r="D81" s="121" t="s">
        <v>427</v>
      </c>
      <c r="E81" s="121" t="s">
        <v>428</v>
      </c>
      <c r="F81" s="121" t="s">
        <v>429</v>
      </c>
      <c r="G81" s="121" t="s">
        <v>430</v>
      </c>
      <c r="H81" s="121" t="s">
        <v>431</v>
      </c>
      <c r="I81" s="121" t="s">
        <v>432</v>
      </c>
      <c r="J81" s="121" t="s">
        <v>433</v>
      </c>
      <c r="K81" s="121" t="s">
        <v>72</v>
      </c>
      <c r="L81" s="121" t="s">
        <v>434</v>
      </c>
      <c r="M81" s="121" t="s">
        <v>435</v>
      </c>
      <c r="N81" s="121" t="s">
        <v>212</v>
      </c>
      <c r="O81" s="121" t="s">
        <v>213</v>
      </c>
      <c r="P81" s="121" t="s">
        <v>214</v>
      </c>
      <c r="Q81" s="121" t="s">
        <v>215</v>
      </c>
      <c r="R81" s="121" t="s">
        <v>216</v>
      </c>
      <c r="S81" s="121" t="s">
        <v>217</v>
      </c>
      <c r="T81" s="121" t="s">
        <v>218</v>
      </c>
      <c r="U81" s="121" t="s">
        <v>219</v>
      </c>
      <c r="V81" s="121" t="s">
        <v>220</v>
      </c>
      <c r="W81" s="121" t="s">
        <v>221</v>
      </c>
      <c r="X81" s="121" t="s">
        <v>222</v>
      </c>
      <c r="Y81" s="121" t="s">
        <v>223</v>
      </c>
      <c r="Z81" s="121" t="s">
        <v>224</v>
      </c>
      <c r="AA81" s="121"/>
      <c r="AB81" s="121" t="s">
        <v>213</v>
      </c>
      <c r="AC81" s="121" t="s">
        <v>214</v>
      </c>
      <c r="AD81" s="121" t="s">
        <v>215</v>
      </c>
      <c r="AE81" s="121" t="s">
        <v>216</v>
      </c>
      <c r="AF81" s="121" t="s">
        <v>217</v>
      </c>
      <c r="AG81" s="121" t="s">
        <v>218</v>
      </c>
      <c r="AH81" s="121" t="s">
        <v>219</v>
      </c>
      <c r="AI81" s="121" t="s">
        <v>220</v>
      </c>
      <c r="AJ81" s="121" t="s">
        <v>221</v>
      </c>
      <c r="AK81" s="121" t="s">
        <v>222</v>
      </c>
      <c r="AL81" s="121" t="s">
        <v>223</v>
      </c>
      <c r="AM81" s="121" t="s">
        <v>224</v>
      </c>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436</v>
      </c>
      <c r="B82" s="24"/>
      <c r="C82" s="79">
        <v>3450.3235700723371</v>
      </c>
      <c r="D82" s="79">
        <v>2033.454545454545</v>
      </c>
      <c r="E82" s="79">
        <v>406.69090909090903</v>
      </c>
      <c r="F82" s="79">
        <v>2440.145454545454</v>
      </c>
      <c r="G82" s="79">
        <v>3706.8725148699045</v>
      </c>
      <c r="H82" s="79">
        <v>2256.6847769724418</v>
      </c>
      <c r="I82" s="79">
        <v>6195.266544630198</v>
      </c>
      <c r="J82" s="79">
        <v>27.302425265113392</v>
      </c>
      <c r="K82" s="79">
        <v>69.051128203683675</v>
      </c>
      <c r="L82" s="196">
        <v>0.60878402694451494</v>
      </c>
      <c r="M82" s="79">
        <v>32.778401327883152</v>
      </c>
      <c r="N82" s="79">
        <v>0.60781451964135369</v>
      </c>
      <c r="O82" s="79">
        <v>207.74727323787761</v>
      </c>
      <c r="P82" s="79">
        <v>188.0146997314562</v>
      </c>
      <c r="Q82" s="79">
        <v>218.90527809865117</v>
      </c>
      <c r="R82" s="79">
        <v>203.56555428548998</v>
      </c>
      <c r="S82" s="79">
        <v>208.21523063200868</v>
      </c>
      <c r="T82" s="79">
        <v>203.29763304832443</v>
      </c>
      <c r="U82" s="79">
        <v>193.36351048630883</v>
      </c>
      <c r="V82" s="79">
        <v>207.59099827249833</v>
      </c>
      <c r="W82" s="79">
        <v>191.10065731064816</v>
      </c>
      <c r="X82" s="79">
        <v>216.83567455292368</v>
      </c>
      <c r="Y82" s="79">
        <v>193.59317876160006</v>
      </c>
      <c r="Z82" s="79">
        <v>205.05975009497459</v>
      </c>
      <c r="AA82" s="79"/>
      <c r="AB82" s="79">
        <v>93.403626167248518</v>
      </c>
      <c r="AC82" s="79">
        <v>81.064791961254969</v>
      </c>
      <c r="AD82" s="79">
        <v>79.506238072346903</v>
      </c>
      <c r="AE82" s="79">
        <v>82.571326069198989</v>
      </c>
      <c r="AF82" s="79">
        <v>83.330870053307748</v>
      </c>
      <c r="AG82" s="79">
        <v>76.035463734923525</v>
      </c>
      <c r="AH82" s="79">
        <v>89.264764753424416</v>
      </c>
      <c r="AI82" s="79">
        <v>76.771153539800252</v>
      </c>
      <c r="AJ82" s="79">
        <v>89.510559522209249</v>
      </c>
      <c r="AK82" s="79">
        <v>77.692377027495297</v>
      </c>
      <c r="AL82" s="79">
        <v>90.767991219314695</v>
      </c>
      <c r="AM82" s="45">
        <v>93.114969439050569</v>
      </c>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437</v>
      </c>
      <c r="B83" s="24"/>
      <c r="C83" s="79">
        <v>1417.9411931804125</v>
      </c>
      <c r="D83" s="79">
        <v>2033.454545454545</v>
      </c>
      <c r="E83" s="79">
        <v>406.69090909090903</v>
      </c>
      <c r="F83" s="79">
        <v>2440.145454545454</v>
      </c>
      <c r="G83" s="79">
        <v>3189.9806807950181</v>
      </c>
      <c r="H83" s="79">
        <v>927.40470286538743</v>
      </c>
      <c r="I83" s="79">
        <v>15075.148591933483</v>
      </c>
      <c r="J83" s="79">
        <v>80.771809172369913</v>
      </c>
      <c r="K83" s="79">
        <v>155.53705923842352</v>
      </c>
      <c r="L83" s="196">
        <v>0.29072423806474479</v>
      </c>
      <c r="M83" s="79">
        <v>13.470575888171142</v>
      </c>
      <c r="N83" s="79">
        <v>0.24978678889370701</v>
      </c>
      <c r="O83" s="79">
        <v>85.375591741593539</v>
      </c>
      <c r="P83" s="79">
        <v>77.266314958132682</v>
      </c>
      <c r="Q83" s="79">
        <v>89.961073191226504</v>
      </c>
      <c r="R83" s="79">
        <v>83.657077103626023</v>
      </c>
      <c r="S83" s="79">
        <v>85.567902999455626</v>
      </c>
      <c r="T83" s="79">
        <v>83.54697248561277</v>
      </c>
      <c r="U83" s="79">
        <v>79.464456364236497</v>
      </c>
      <c r="V83" s="79">
        <v>85.3113691530815</v>
      </c>
      <c r="W83" s="79">
        <v>78.534516703006091</v>
      </c>
      <c r="X83" s="79">
        <v>89.110551186133023</v>
      </c>
      <c r="Y83" s="79">
        <v>79.558840586958922</v>
      </c>
      <c r="Z83" s="79">
        <v>84.271130176016939</v>
      </c>
      <c r="AA83" s="79"/>
      <c r="AB83" s="79">
        <v>38.385051849554188</v>
      </c>
      <c r="AC83" s="79">
        <v>33.314298066269167</v>
      </c>
      <c r="AD83" s="79">
        <v>32.673796468087765</v>
      </c>
      <c r="AE83" s="79">
        <v>33.933421672273553</v>
      </c>
      <c r="AF83" s="79">
        <v>34.245563035605919</v>
      </c>
      <c r="AG83" s="79">
        <v>31.247450849968569</v>
      </c>
      <c r="AH83" s="79">
        <v>36.68414989866757</v>
      </c>
      <c r="AI83" s="79">
        <v>31.54978912594531</v>
      </c>
      <c r="AJ83" s="79">
        <v>36.785161447483247</v>
      </c>
      <c r="AK83" s="79">
        <v>31.928374120888478</v>
      </c>
      <c r="AL83" s="79">
        <v>37.301914199718361</v>
      </c>
      <c r="AM83" s="45">
        <v>38.266425796870095</v>
      </c>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EA6"/>
  <sheetViews>
    <sheetView workbookViewId="0">
      <selection sqref="A1:EA6"/>
    </sheetView>
  </sheetViews>
  <sheetFormatPr defaultRowHeight="12.75"/>
  <sheetData>
    <row r="1" spans="1:131" ht="13.5" thickBot="1">
      <c r="A1" s="190" t="s">
        <v>424</v>
      </c>
      <c r="B1" s="191"/>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92"/>
      <c r="B2" s="193"/>
      <c r="C2" s="119"/>
      <c r="D2" s="119"/>
      <c r="E2" s="119"/>
      <c r="F2" s="119"/>
      <c r="G2" s="119"/>
      <c r="H2" s="119"/>
      <c r="I2" s="119"/>
      <c r="J2" s="119"/>
      <c r="K2" s="119"/>
      <c r="L2" s="119"/>
      <c r="M2" s="119"/>
      <c r="N2" s="119"/>
      <c r="O2" s="116" t="s">
        <v>210</v>
      </c>
      <c r="P2" s="117"/>
      <c r="Q2" s="117"/>
      <c r="R2" s="117"/>
      <c r="S2" s="117"/>
      <c r="T2" s="117"/>
      <c r="U2" s="117"/>
      <c r="V2" s="117"/>
      <c r="W2" s="117"/>
      <c r="X2" s="117"/>
      <c r="Y2" s="117"/>
      <c r="Z2" s="118"/>
      <c r="AA2" s="119"/>
      <c r="AB2" s="116" t="s">
        <v>211</v>
      </c>
      <c r="AC2" s="117"/>
      <c r="AD2" s="117"/>
      <c r="AE2" s="117"/>
      <c r="AF2" s="117"/>
      <c r="AG2" s="117"/>
      <c r="AH2" s="117"/>
      <c r="AI2" s="117"/>
      <c r="AJ2" s="117"/>
      <c r="AK2" s="117"/>
      <c r="AL2" s="117"/>
      <c r="AM2" s="118"/>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204">
      <c r="A3" s="194" t="s">
        <v>425</v>
      </c>
      <c r="B3" s="195" t="s">
        <v>426</v>
      </c>
      <c r="C3" s="121" t="s">
        <v>73</v>
      </c>
      <c r="D3" s="121" t="s">
        <v>427</v>
      </c>
      <c r="E3" s="121" t="s">
        <v>428</v>
      </c>
      <c r="F3" s="121" t="s">
        <v>429</v>
      </c>
      <c r="G3" s="121" t="s">
        <v>430</v>
      </c>
      <c r="H3" s="121" t="s">
        <v>431</v>
      </c>
      <c r="I3" s="121" t="s">
        <v>432</v>
      </c>
      <c r="J3" s="121" t="s">
        <v>433</v>
      </c>
      <c r="K3" s="121" t="s">
        <v>72</v>
      </c>
      <c r="L3" s="121" t="s">
        <v>434</v>
      </c>
      <c r="M3" s="121" t="s">
        <v>435</v>
      </c>
      <c r="N3" s="121" t="s">
        <v>212</v>
      </c>
      <c r="O3" s="121" t="s">
        <v>213</v>
      </c>
      <c r="P3" s="121" t="s">
        <v>214</v>
      </c>
      <c r="Q3" s="121" t="s">
        <v>215</v>
      </c>
      <c r="R3" s="121" t="s">
        <v>216</v>
      </c>
      <c r="S3" s="121" t="s">
        <v>217</v>
      </c>
      <c r="T3" s="121" t="s">
        <v>218</v>
      </c>
      <c r="U3" s="121" t="s">
        <v>219</v>
      </c>
      <c r="V3" s="121" t="s">
        <v>220</v>
      </c>
      <c r="W3" s="121" t="s">
        <v>221</v>
      </c>
      <c r="X3" s="121" t="s">
        <v>222</v>
      </c>
      <c r="Y3" s="121" t="s">
        <v>223</v>
      </c>
      <c r="Z3" s="121" t="s">
        <v>224</v>
      </c>
      <c r="AA3" s="121"/>
      <c r="AB3" s="121" t="s">
        <v>213</v>
      </c>
      <c r="AC3" s="121" t="s">
        <v>214</v>
      </c>
      <c r="AD3" s="121" t="s">
        <v>215</v>
      </c>
      <c r="AE3" s="121" t="s">
        <v>216</v>
      </c>
      <c r="AF3" s="121" t="s">
        <v>217</v>
      </c>
      <c r="AG3" s="121" t="s">
        <v>218</v>
      </c>
      <c r="AH3" s="121" t="s">
        <v>219</v>
      </c>
      <c r="AI3" s="121" t="s">
        <v>220</v>
      </c>
      <c r="AJ3" s="121" t="s">
        <v>221</v>
      </c>
      <c r="AK3" s="121" t="s">
        <v>222</v>
      </c>
      <c r="AL3" s="121" t="s">
        <v>223</v>
      </c>
      <c r="AM3" s="121" t="s">
        <v>224</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436</v>
      </c>
      <c r="B4" s="24"/>
      <c r="C4" s="79">
        <v>316.27966058996424</v>
      </c>
      <c r="D4" s="79">
        <v>186.39999999999998</v>
      </c>
      <c r="E4" s="79">
        <v>37.279999999999994</v>
      </c>
      <c r="F4" s="79">
        <v>223.67999999999998</v>
      </c>
      <c r="G4" s="79">
        <v>339.79664719640789</v>
      </c>
      <c r="H4" s="79">
        <v>206.8627712224739</v>
      </c>
      <c r="I4" s="79">
        <v>6195.266544630199</v>
      </c>
      <c r="J4" s="79">
        <v>27.302425265113392</v>
      </c>
      <c r="K4" s="79">
        <v>69.051128203683675</v>
      </c>
      <c r="L4" s="196">
        <v>0.60878402694451517</v>
      </c>
      <c r="M4" s="79">
        <v>3.0046867883892916</v>
      </c>
      <c r="N4" s="79">
        <v>5.5716330967124097E-2</v>
      </c>
      <c r="O4" s="79">
        <v>19.043500046805448</v>
      </c>
      <c r="P4" s="79">
        <v>17.234680808716821</v>
      </c>
      <c r="Q4" s="79">
        <v>20.066317159043024</v>
      </c>
      <c r="R4" s="79">
        <v>18.660175809503251</v>
      </c>
      <c r="S4" s="79">
        <v>19.086396141267464</v>
      </c>
      <c r="T4" s="79">
        <v>18.635616362763074</v>
      </c>
      <c r="U4" s="79">
        <v>17.724988461244976</v>
      </c>
      <c r="V4" s="79">
        <v>19.029174841645681</v>
      </c>
      <c r="W4" s="79">
        <v>17.517560253476081</v>
      </c>
      <c r="X4" s="79">
        <v>19.876603500684674</v>
      </c>
      <c r="Y4" s="79">
        <v>17.746041386480005</v>
      </c>
      <c r="Z4" s="79">
        <v>18.797143758706003</v>
      </c>
      <c r="AA4" s="79"/>
      <c r="AB4" s="79">
        <v>8.5619990653311149</v>
      </c>
      <c r="AC4" s="79">
        <v>7.4309392631150395</v>
      </c>
      <c r="AD4" s="79">
        <v>7.2880718232984671</v>
      </c>
      <c r="AE4" s="79">
        <v>7.5690382230099083</v>
      </c>
      <c r="AF4" s="79">
        <v>7.6386630882198769</v>
      </c>
      <c r="AG4" s="79">
        <v>6.9699175090346568</v>
      </c>
      <c r="AH4" s="79">
        <v>8.1826034357305719</v>
      </c>
      <c r="AI4" s="79">
        <v>7.0373557411483567</v>
      </c>
      <c r="AJ4" s="79">
        <v>8.2051346228691813</v>
      </c>
      <c r="AK4" s="79">
        <v>7.121801227520403</v>
      </c>
      <c r="AL4" s="79">
        <v>8.3203991951038478</v>
      </c>
      <c r="AM4" s="45">
        <v>8.535538865246302</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437</v>
      </c>
      <c r="B5" s="24"/>
      <c r="C5" s="79">
        <v>129.97794270820447</v>
      </c>
      <c r="D5" s="79">
        <v>186.39999999999998</v>
      </c>
      <c r="E5" s="79">
        <v>37.279999999999994</v>
      </c>
      <c r="F5" s="79">
        <v>223.67999999999998</v>
      </c>
      <c r="G5" s="79">
        <v>292.41489573954334</v>
      </c>
      <c r="H5" s="79">
        <v>85.012097762660531</v>
      </c>
      <c r="I5" s="79">
        <v>15075.148591933485</v>
      </c>
      <c r="J5" s="79">
        <v>80.771809172369913</v>
      </c>
      <c r="K5" s="79">
        <v>155.53705923842358</v>
      </c>
      <c r="L5" s="196">
        <v>0.29072423806474479</v>
      </c>
      <c r="M5" s="79">
        <v>1.2348027897490237</v>
      </c>
      <c r="N5" s="79">
        <v>2.2897122315256476E-2</v>
      </c>
      <c r="O5" s="79">
        <v>7.8260959096460745</v>
      </c>
      <c r="P5" s="79">
        <v>7.0827455378288295</v>
      </c>
      <c r="Q5" s="79">
        <v>8.2464317091957628</v>
      </c>
      <c r="R5" s="79">
        <v>7.6685654011657185</v>
      </c>
      <c r="S5" s="79">
        <v>7.8437244416167653</v>
      </c>
      <c r="T5" s="79">
        <v>7.6584724778478375</v>
      </c>
      <c r="U5" s="79">
        <v>7.2842418333883456</v>
      </c>
      <c r="V5" s="79">
        <v>7.8202088390324702</v>
      </c>
      <c r="W5" s="79">
        <v>7.1989973644422243</v>
      </c>
      <c r="X5" s="79">
        <v>8.1684671920621934</v>
      </c>
      <c r="Y5" s="79">
        <v>7.2928937204712341</v>
      </c>
      <c r="Z5" s="79">
        <v>7.7248535994682195</v>
      </c>
      <c r="AA5" s="79"/>
      <c r="AB5" s="79">
        <v>3.5186297528758002</v>
      </c>
      <c r="AC5" s="79">
        <v>3.0538106560746736</v>
      </c>
      <c r="AD5" s="79">
        <v>2.9950980095747122</v>
      </c>
      <c r="AE5" s="79">
        <v>3.1105636532917429</v>
      </c>
      <c r="AF5" s="79">
        <v>3.1391766115972093</v>
      </c>
      <c r="AG5" s="79">
        <v>2.8643496612471191</v>
      </c>
      <c r="AH5" s="79">
        <v>3.3627137407111936</v>
      </c>
      <c r="AI5" s="79">
        <v>2.8920640032116531</v>
      </c>
      <c r="AJ5" s="79">
        <v>3.3719731326859645</v>
      </c>
      <c r="AK5" s="79">
        <v>2.9267676277481107</v>
      </c>
      <c r="AL5" s="79">
        <v>3.4193421349741833</v>
      </c>
      <c r="AM5" s="45">
        <v>3.5077556980464251</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c r="B6" s="2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4"/>
  <dimension ref="A1:EA84"/>
  <sheetViews>
    <sheetView workbookViewId="0">
      <selection activeCell="A12" sqref="A12:EA84"/>
    </sheetView>
  </sheetViews>
  <sheetFormatPr defaultRowHeight="12.75"/>
  <cols>
    <col min="1" max="1" width="56.71093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31">
      <c r="A2" s="23" t="s">
        <v>15</v>
      </c>
      <c r="B2" s="17" t="str">
        <f>'7PSourceSummary'!D2</f>
        <v>Bi-Level Stairwell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31">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31">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17</v>
      </c>
      <c r="B6" s="30"/>
      <c r="C6" s="30"/>
      <c r="D6" s="30"/>
      <c r="E6" s="30"/>
      <c r="F6" s="30"/>
      <c r="G6" s="31"/>
      <c r="H6" s="32"/>
      <c r="I6" s="256" t="s">
        <v>18</v>
      </c>
      <c r="J6" s="257"/>
      <c r="K6" s="257"/>
      <c r="L6" s="257"/>
      <c r="M6" s="257"/>
      <c r="N6" s="258"/>
      <c r="O6" s="259" t="s">
        <v>19</v>
      </c>
      <c r="P6" s="260"/>
      <c r="Q6" s="33" t="s">
        <v>20</v>
      </c>
      <c r="R6" s="261" t="s">
        <v>21</v>
      </c>
      <c r="S6" s="261"/>
      <c r="T6" s="261"/>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31"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38"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31">
      <c r="A8" s="45" t="str">
        <f>MMap!B9</f>
        <v>NR_LFStairwell8760_Fix_Repl_from LF_2018 to LF_Bi-Level_Fix</v>
      </c>
      <c r="B8" s="45" t="str">
        <f>MMap!C9</f>
        <v>NR_LFStairwell8760_Fix_Repl_from LF_2018 to LF_Bi-Level_Fix</v>
      </c>
      <c r="C8" s="46">
        <f>MMap!Z9</f>
        <v>294.33600000000001</v>
      </c>
      <c r="D8" s="47">
        <v>16</v>
      </c>
      <c r="E8" s="48">
        <f>MMap!AT9</f>
        <v>186.39999999999998</v>
      </c>
      <c r="F8" s="48"/>
      <c r="G8" s="49" t="str">
        <f>MMap!AY9</f>
        <v>C-All-Lgt-LPD Int-All-All-E</v>
      </c>
      <c r="H8" s="47"/>
      <c r="I8" s="189">
        <f>MMap!AW9</f>
        <v>14.120394488377062</v>
      </c>
      <c r="J8" s="188">
        <f>MMap!AX9</f>
        <v>2.2831050228310503</v>
      </c>
      <c r="K8" s="47"/>
      <c r="L8" s="47"/>
      <c r="M8" s="47"/>
      <c r="N8" s="47"/>
      <c r="O8" s="24"/>
      <c r="P8" s="124"/>
      <c r="Q8" s="51"/>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31">
      <c r="A9" s="45" t="str">
        <f>MMap!B10</f>
        <v>NR_LFStairwell3600_Fix_Repl_from LF_2019 to LF_Bi-Level_Fix</v>
      </c>
      <c r="B9" s="45" t="str">
        <f>MMap!C10</f>
        <v>NR_LFStairwell3600_Fix_Repl_from LF_2019 to LF_Bi-Level_Fix</v>
      </c>
      <c r="C9" s="46">
        <f>MMap!Z10</f>
        <v>120.96</v>
      </c>
      <c r="D9" s="47">
        <v>16</v>
      </c>
      <c r="E9" s="48">
        <f>MMap!AT10</f>
        <v>186.39999999999998</v>
      </c>
      <c r="F9" s="48"/>
      <c r="G9" s="49" t="str">
        <f>MMap!AY10</f>
        <v>C-All-Lgt-LPD Int-All-All-E</v>
      </c>
      <c r="H9" s="47"/>
      <c r="I9" s="189">
        <f>MMap!AW10</f>
        <v>14.120394488377062</v>
      </c>
      <c r="J9" s="188">
        <f>MMap!AX10</f>
        <v>5.5555555555555554</v>
      </c>
      <c r="K9" s="24"/>
      <c r="L9" s="24"/>
      <c r="M9" s="24"/>
      <c r="N9" s="24"/>
      <c r="O9" s="24"/>
      <c r="P9" s="50"/>
      <c r="Q9" s="52"/>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2" spans="1:13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197" t="s">
        <v>438</v>
      </c>
      <c r="B13" s="19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439</v>
      </c>
      <c r="B14" s="24" t="s">
        <v>440</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441</v>
      </c>
      <c r="B15" s="24" t="s">
        <v>661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ht="13.5" thickBot="1">
      <c r="A17" s="190" t="s">
        <v>442</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1"/>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c r="B18" s="200" t="s">
        <v>443</v>
      </c>
      <c r="C18" s="201"/>
      <c r="D18" s="201" t="s">
        <v>443</v>
      </c>
      <c r="E18" s="202"/>
      <c r="F18" s="24"/>
      <c r="G18" s="200" t="s">
        <v>444</v>
      </c>
      <c r="H18" s="201"/>
      <c r="I18" s="201"/>
      <c r="J18" s="201"/>
      <c r="K18" s="201"/>
      <c r="L18" s="201"/>
      <c r="M18" s="201"/>
      <c r="N18" s="201"/>
      <c r="O18" s="202"/>
      <c r="P18" s="24"/>
      <c r="Q18" s="200" t="s">
        <v>445</v>
      </c>
      <c r="R18" s="201"/>
      <c r="S18" s="201"/>
      <c r="T18" s="201"/>
      <c r="U18" s="202"/>
      <c r="V18" s="24"/>
      <c r="W18" s="200" t="s">
        <v>446</v>
      </c>
      <c r="X18" s="202"/>
      <c r="Y18" s="24"/>
      <c r="Z18" s="200" t="s">
        <v>447</v>
      </c>
      <c r="AA18" s="201"/>
      <c r="AB18" s="202"/>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c r="B19" s="203" t="s">
        <v>448</v>
      </c>
      <c r="C19" s="204" t="s">
        <v>449</v>
      </c>
      <c r="D19" s="204" t="s">
        <v>448</v>
      </c>
      <c r="E19" s="205" t="s">
        <v>449</v>
      </c>
      <c r="F19" s="24"/>
      <c r="G19" s="203" t="s">
        <v>450</v>
      </c>
      <c r="H19" s="204" t="s">
        <v>451</v>
      </c>
      <c r="I19" s="204"/>
      <c r="J19" s="204"/>
      <c r="K19" s="204" t="s">
        <v>452</v>
      </c>
      <c r="L19" s="204"/>
      <c r="M19" s="204"/>
      <c r="N19" s="204"/>
      <c r="O19" s="205"/>
      <c r="P19" s="24"/>
      <c r="Q19" s="203"/>
      <c r="R19" s="204" t="s">
        <v>453</v>
      </c>
      <c r="S19" s="204" t="s">
        <v>454</v>
      </c>
      <c r="T19" s="204" t="s">
        <v>455</v>
      </c>
      <c r="U19" s="205" t="s">
        <v>456</v>
      </c>
      <c r="V19" s="24"/>
      <c r="W19" s="203" t="s">
        <v>457</v>
      </c>
      <c r="X19" s="205">
        <v>20</v>
      </c>
      <c r="Y19" s="24"/>
      <c r="Z19" s="203"/>
      <c r="AA19" s="204" t="s">
        <v>449</v>
      </c>
      <c r="AB19" s="205" t="s">
        <v>458</v>
      </c>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c r="B20" s="203" t="s">
        <v>459</v>
      </c>
      <c r="C20" s="204" t="s">
        <v>460</v>
      </c>
      <c r="D20" s="204" t="s">
        <v>459</v>
      </c>
      <c r="E20" s="205" t="s">
        <v>460</v>
      </c>
      <c r="F20" s="24"/>
      <c r="G20" s="203" t="s">
        <v>461</v>
      </c>
      <c r="H20" s="204" t="s">
        <v>462</v>
      </c>
      <c r="I20" s="204"/>
      <c r="J20" s="204"/>
      <c r="K20" s="204" t="s">
        <v>463</v>
      </c>
      <c r="L20" s="204"/>
      <c r="M20" s="204"/>
      <c r="N20" s="204"/>
      <c r="O20" s="205"/>
      <c r="P20" s="24"/>
      <c r="Q20" s="203" t="s">
        <v>464</v>
      </c>
      <c r="R20" s="204">
        <v>6.8012888465852586E-2</v>
      </c>
      <c r="S20" s="204">
        <v>4.387844424080023E-2</v>
      </c>
      <c r="T20" s="204">
        <v>5.3289007766645871E-2</v>
      </c>
      <c r="U20" s="205">
        <v>5.447903102274565E-2</v>
      </c>
      <c r="V20" s="24"/>
      <c r="W20" s="203" t="s">
        <v>465</v>
      </c>
      <c r="X20" s="205">
        <v>2016</v>
      </c>
      <c r="Y20" s="24"/>
      <c r="Z20" s="203" t="s">
        <v>466</v>
      </c>
      <c r="AA20" s="204">
        <v>4.03890184699085E-3</v>
      </c>
      <c r="AB20" s="205">
        <v>0.01</v>
      </c>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c r="B21" s="203" t="s">
        <v>467</v>
      </c>
      <c r="C21" s="204" t="s">
        <v>468</v>
      </c>
      <c r="D21" s="204" t="s">
        <v>467</v>
      </c>
      <c r="E21" s="205" t="s">
        <v>468</v>
      </c>
      <c r="F21" s="24"/>
      <c r="G21" s="203" t="s">
        <v>469</v>
      </c>
      <c r="H21" s="204" t="s">
        <v>470</v>
      </c>
      <c r="I21" s="204"/>
      <c r="J21" s="204"/>
      <c r="K21" s="204" t="s">
        <v>471</v>
      </c>
      <c r="L21" s="204"/>
      <c r="M21" s="204"/>
      <c r="N21" s="204"/>
      <c r="O21" s="205"/>
      <c r="P21" s="24"/>
      <c r="Q21" s="203" t="s">
        <v>472</v>
      </c>
      <c r="R21" s="204">
        <v>12</v>
      </c>
      <c r="S21" s="204">
        <v>12</v>
      </c>
      <c r="T21" s="204">
        <v>1</v>
      </c>
      <c r="U21" s="205">
        <v>1</v>
      </c>
      <c r="V21" s="24"/>
      <c r="W21" s="203" t="s">
        <v>473</v>
      </c>
      <c r="X21" s="205">
        <v>2016</v>
      </c>
      <c r="Y21" s="24"/>
      <c r="Z21" s="203" t="s">
        <v>474</v>
      </c>
      <c r="AA21" s="204">
        <v>26</v>
      </c>
      <c r="AB21" s="205">
        <v>0</v>
      </c>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ht="13.5" thickBot="1">
      <c r="A22" s="24"/>
      <c r="B22" s="206" t="s">
        <v>475</v>
      </c>
      <c r="C22" s="207" t="s">
        <v>468</v>
      </c>
      <c r="D22" s="207" t="s">
        <v>475</v>
      </c>
      <c r="E22" s="208" t="s">
        <v>468</v>
      </c>
      <c r="F22" s="24"/>
      <c r="G22" s="203" t="s">
        <v>476</v>
      </c>
      <c r="H22" s="204" t="s">
        <v>477</v>
      </c>
      <c r="I22" s="204"/>
      <c r="J22" s="204"/>
      <c r="K22" s="204" t="s">
        <v>463</v>
      </c>
      <c r="L22" s="204"/>
      <c r="M22" s="204"/>
      <c r="N22" s="204"/>
      <c r="O22" s="205"/>
      <c r="P22" s="24"/>
      <c r="Q22" s="203"/>
      <c r="R22" s="204" t="s">
        <v>453</v>
      </c>
      <c r="S22" s="204" t="s">
        <v>454</v>
      </c>
      <c r="T22" s="204" t="s">
        <v>455</v>
      </c>
      <c r="U22" s="205" t="s">
        <v>456</v>
      </c>
      <c r="V22" s="24"/>
      <c r="W22" s="203" t="s">
        <v>478</v>
      </c>
      <c r="X22" s="205">
        <v>2012</v>
      </c>
      <c r="Y22" s="24"/>
      <c r="Z22" s="203" t="s">
        <v>479</v>
      </c>
      <c r="AA22" s="204">
        <v>0.9</v>
      </c>
      <c r="AB22" s="205" t="s">
        <v>480</v>
      </c>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c r="B23" s="24"/>
      <c r="C23" s="24"/>
      <c r="D23" s="24"/>
      <c r="E23" s="24"/>
      <c r="F23" s="24"/>
      <c r="G23" s="203" t="s">
        <v>481</v>
      </c>
      <c r="H23" s="204" t="s">
        <v>470</v>
      </c>
      <c r="I23" s="204"/>
      <c r="J23" s="204"/>
      <c r="K23" s="204"/>
      <c r="L23" s="204"/>
      <c r="M23" s="204"/>
      <c r="N23" s="204"/>
      <c r="O23" s="205"/>
      <c r="P23" s="24"/>
      <c r="Q23" s="203" t="s">
        <v>482</v>
      </c>
      <c r="R23" s="204">
        <v>0.35</v>
      </c>
      <c r="S23" s="204">
        <v>0.19500000000000001</v>
      </c>
      <c r="T23" s="204">
        <v>0.45499999999999996</v>
      </c>
      <c r="U23" s="205">
        <v>0</v>
      </c>
      <c r="V23" s="24"/>
      <c r="W23" s="203" t="s">
        <v>483</v>
      </c>
      <c r="X23" s="205">
        <v>0.04</v>
      </c>
      <c r="Y23" s="24"/>
      <c r="Z23" s="203" t="s">
        <v>484</v>
      </c>
      <c r="AA23" s="204">
        <v>4.7399348199455904E-2</v>
      </c>
      <c r="AB23" s="205">
        <v>0</v>
      </c>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c r="B24" s="24" t="s">
        <v>485</v>
      </c>
      <c r="C24" s="24" t="s">
        <v>449</v>
      </c>
      <c r="D24" s="24"/>
      <c r="E24" s="24"/>
      <c r="F24" s="24"/>
      <c r="G24" s="203" t="s">
        <v>486</v>
      </c>
      <c r="H24" s="204" t="s">
        <v>487</v>
      </c>
      <c r="I24" s="204"/>
      <c r="J24" s="204"/>
      <c r="K24" s="204" t="s">
        <v>488</v>
      </c>
      <c r="L24" s="204"/>
      <c r="M24" s="204"/>
      <c r="N24" s="204"/>
      <c r="O24" s="205"/>
      <c r="P24" s="24"/>
      <c r="Q24" s="203" t="s">
        <v>489</v>
      </c>
      <c r="R24" s="204">
        <v>1</v>
      </c>
      <c r="S24" s="204">
        <v>0</v>
      </c>
      <c r="T24" s="204">
        <v>0</v>
      </c>
      <c r="U24" s="205">
        <v>0</v>
      </c>
      <c r="V24" s="24"/>
      <c r="W24" s="203" t="s">
        <v>490</v>
      </c>
      <c r="X24" s="205">
        <v>0</v>
      </c>
      <c r="Y24" s="24"/>
      <c r="Z24" s="203" t="s">
        <v>491</v>
      </c>
      <c r="AA24" s="204">
        <v>31</v>
      </c>
      <c r="AB24" s="205">
        <v>0</v>
      </c>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24" t="s">
        <v>492</v>
      </c>
      <c r="C25" s="24" t="s">
        <v>493</v>
      </c>
      <c r="D25" s="24"/>
      <c r="E25" s="24"/>
      <c r="F25" s="24"/>
      <c r="G25" s="203" t="s">
        <v>494</v>
      </c>
      <c r="H25" s="204" t="s">
        <v>488</v>
      </c>
      <c r="I25" s="204"/>
      <c r="J25" s="204"/>
      <c r="K25" s="204" t="s">
        <v>495</v>
      </c>
      <c r="L25" s="204"/>
      <c r="M25" s="204"/>
      <c r="N25" s="204"/>
      <c r="O25" s="205"/>
      <c r="P25" s="24"/>
      <c r="Q25" s="203" t="s">
        <v>496</v>
      </c>
      <c r="R25" s="204">
        <v>1</v>
      </c>
      <c r="S25" s="204">
        <v>0</v>
      </c>
      <c r="T25" s="204">
        <v>0</v>
      </c>
      <c r="U25" s="205">
        <v>0</v>
      </c>
      <c r="V25" s="24"/>
      <c r="W25" s="203" t="s">
        <v>497</v>
      </c>
      <c r="X25" s="205">
        <v>0.2</v>
      </c>
      <c r="Y25" s="24"/>
      <c r="Z25" s="203" t="s">
        <v>498</v>
      </c>
      <c r="AA25" s="204">
        <v>0.7</v>
      </c>
      <c r="AB25" s="205" t="s">
        <v>480</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24" t="s">
        <v>499</v>
      </c>
      <c r="C26" s="24" t="s">
        <v>500</v>
      </c>
      <c r="D26" s="24"/>
      <c r="E26" s="24"/>
      <c r="F26" s="24"/>
      <c r="G26" s="203" t="s">
        <v>501</v>
      </c>
      <c r="H26" s="204" t="s">
        <v>495</v>
      </c>
      <c r="I26" s="204"/>
      <c r="J26" s="204"/>
      <c r="K26" s="204" t="s">
        <v>502</v>
      </c>
      <c r="L26" s="204"/>
      <c r="M26" s="204"/>
      <c r="N26" s="204"/>
      <c r="O26" s="205"/>
      <c r="P26" s="24"/>
      <c r="Q26" s="203" t="s">
        <v>503</v>
      </c>
      <c r="R26" s="204"/>
      <c r="S26" s="204">
        <v>0.3</v>
      </c>
      <c r="T26" s="204">
        <v>0.7</v>
      </c>
      <c r="U26" s="205">
        <v>0</v>
      </c>
      <c r="V26" s="24"/>
      <c r="W26" s="203" t="s">
        <v>504</v>
      </c>
      <c r="X26" s="205">
        <v>0</v>
      </c>
      <c r="Y26" s="24"/>
      <c r="Z26" s="203" t="s">
        <v>505</v>
      </c>
      <c r="AA26" s="204">
        <v>0</v>
      </c>
      <c r="AB26" s="205">
        <v>0</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ht="13.5" thickBot="1">
      <c r="A27" s="24"/>
      <c r="B27" s="24" t="s">
        <v>506</v>
      </c>
      <c r="C27" s="24" t="s">
        <v>507</v>
      </c>
      <c r="D27" s="24"/>
      <c r="E27" s="24"/>
      <c r="F27" s="24"/>
      <c r="G27" s="206" t="s">
        <v>508</v>
      </c>
      <c r="H27" s="207" t="s">
        <v>502</v>
      </c>
      <c r="I27" s="207"/>
      <c r="J27" s="207"/>
      <c r="K27" s="207"/>
      <c r="L27" s="207"/>
      <c r="M27" s="207"/>
      <c r="N27" s="207"/>
      <c r="O27" s="208"/>
      <c r="P27" s="24"/>
      <c r="Q27" s="206" t="s">
        <v>509</v>
      </c>
      <c r="R27" s="207"/>
      <c r="S27" s="207">
        <v>20</v>
      </c>
      <c r="T27" s="207"/>
      <c r="U27" s="208"/>
      <c r="V27" s="24"/>
      <c r="W27" s="206" t="s">
        <v>510</v>
      </c>
      <c r="X27" s="208">
        <v>2018</v>
      </c>
      <c r="Y27" s="24"/>
      <c r="Z27" s="206" t="s">
        <v>511</v>
      </c>
      <c r="AA27" s="207">
        <v>0</v>
      </c>
      <c r="AB27" s="208">
        <v>0</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ht="13.5" thickBot="1">
      <c r="A35" s="190" t="s">
        <v>512</v>
      </c>
      <c r="B35" s="19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ht="26.25" thickBot="1">
      <c r="A36" s="209" t="s">
        <v>513</v>
      </c>
      <c r="B36" s="210"/>
      <c r="C36" s="211" t="s">
        <v>514</v>
      </c>
      <c r="D36" s="212"/>
      <c r="E36" s="212"/>
      <c r="F36" s="212"/>
      <c r="G36" s="212"/>
      <c r="H36" s="212"/>
      <c r="I36" s="212"/>
      <c r="J36" s="212"/>
      <c r="K36" s="213"/>
      <c r="L36" s="211" t="s">
        <v>515</v>
      </c>
      <c r="M36" s="212"/>
      <c r="N36" s="212"/>
      <c r="O36" s="212"/>
      <c r="P36" s="212"/>
      <c r="Q36" s="213"/>
      <c r="R36" s="211" t="s">
        <v>516</v>
      </c>
      <c r="S36" s="212"/>
      <c r="T36" s="212"/>
      <c r="U36" s="213"/>
      <c r="V36" s="211" t="s">
        <v>517</v>
      </c>
      <c r="W36" s="212"/>
      <c r="X36" s="212"/>
      <c r="Y36" s="213"/>
      <c r="Z36" s="211" t="s">
        <v>518</v>
      </c>
      <c r="AA36" s="212"/>
      <c r="AB36" s="212"/>
      <c r="AC36" s="213"/>
      <c r="AD36" s="211" t="s">
        <v>519</v>
      </c>
      <c r="AE36" s="212"/>
      <c r="AF36" s="212"/>
      <c r="AG36" s="213"/>
      <c r="AH36" s="211" t="s">
        <v>520</v>
      </c>
      <c r="AI36" s="212"/>
      <c r="AJ36" s="212"/>
      <c r="AK36" s="212"/>
      <c r="AL36" s="213"/>
      <c r="AM36" s="211" t="s">
        <v>521</v>
      </c>
      <c r="AN36" s="212"/>
      <c r="AO36" s="212"/>
      <c r="AP36" s="212"/>
      <c r="AQ36" s="212"/>
      <c r="AR36" s="212"/>
      <c r="AS36" s="213"/>
      <c r="AT36" s="211" t="s">
        <v>522</v>
      </c>
      <c r="AU36" s="212"/>
      <c r="AV36" s="212"/>
      <c r="AW36" s="212"/>
      <c r="AX36" s="212"/>
      <c r="AY36" s="212"/>
      <c r="AZ36" s="213"/>
      <c r="BA36" s="211" t="s">
        <v>523</v>
      </c>
      <c r="BB36" s="212"/>
      <c r="BC36" s="212"/>
      <c r="BD36" s="212"/>
      <c r="BE36" s="212"/>
      <c r="BF36" s="213"/>
      <c r="BG36" s="211" t="s">
        <v>524</v>
      </c>
      <c r="BH36" s="213"/>
      <c r="BI36" s="211" t="s">
        <v>525</v>
      </c>
      <c r="BJ36" s="212"/>
      <c r="BK36" s="212"/>
      <c r="BL36" s="212"/>
      <c r="BM36" s="213"/>
      <c r="BN36" s="211" t="s">
        <v>526</v>
      </c>
      <c r="BO36" s="212"/>
      <c r="BP36" s="212"/>
      <c r="BQ36" s="212"/>
      <c r="BR36" s="212"/>
      <c r="BS36" s="212"/>
      <c r="BT36" s="212"/>
      <c r="BU36" s="212"/>
      <c r="BV36" s="212"/>
      <c r="BW36" s="212"/>
      <c r="BX36" s="212"/>
      <c r="BY36" s="212"/>
      <c r="BZ36" s="212"/>
      <c r="CA36" s="212"/>
      <c r="CB36" s="212"/>
      <c r="CC36" s="213"/>
      <c r="CD36" s="211" t="s">
        <v>527</v>
      </c>
      <c r="CE36" s="213"/>
      <c r="CF36" s="211" t="s">
        <v>528</v>
      </c>
      <c r="CG36" s="212"/>
      <c r="CH36" s="212"/>
      <c r="CI36" s="212"/>
      <c r="CJ36" s="212"/>
      <c r="CK36" s="213"/>
      <c r="CL36" s="214"/>
      <c r="CM36" s="211" t="s">
        <v>19</v>
      </c>
      <c r="CN36" s="212"/>
      <c r="CO36" s="212"/>
      <c r="CP36" s="213"/>
      <c r="CQ36" s="211" t="s">
        <v>529</v>
      </c>
      <c r="CR36" s="212"/>
      <c r="CS36" s="212"/>
      <c r="CT36" s="212"/>
      <c r="CU36" s="213"/>
      <c r="CV36" s="211" t="s">
        <v>530</v>
      </c>
      <c r="CW36" s="213"/>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ht="127.5">
      <c r="A37" s="194" t="s">
        <v>425</v>
      </c>
      <c r="B37" s="195" t="s">
        <v>426</v>
      </c>
      <c r="C37" s="121" t="s">
        <v>11</v>
      </c>
      <c r="D37" s="121" t="s">
        <v>531</v>
      </c>
      <c r="E37" s="121" t="s">
        <v>532</v>
      </c>
      <c r="F37" s="121" t="s">
        <v>533</v>
      </c>
      <c r="G37" s="121" t="s">
        <v>534</v>
      </c>
      <c r="H37" s="121" t="s">
        <v>535</v>
      </c>
      <c r="I37" s="121" t="s">
        <v>536</v>
      </c>
      <c r="J37" s="121" t="s">
        <v>537</v>
      </c>
      <c r="K37" s="121" t="s">
        <v>538</v>
      </c>
      <c r="L37" s="121" t="s">
        <v>539</v>
      </c>
      <c r="M37" s="121" t="s">
        <v>540</v>
      </c>
      <c r="N37" s="121" t="s">
        <v>541</v>
      </c>
      <c r="O37" s="121" t="s">
        <v>542</v>
      </c>
      <c r="P37" s="121" t="s">
        <v>543</v>
      </c>
      <c r="Q37" s="121" t="s">
        <v>544</v>
      </c>
      <c r="R37" s="121" t="s">
        <v>545</v>
      </c>
      <c r="S37" s="121" t="s">
        <v>546</v>
      </c>
      <c r="T37" s="121" t="s">
        <v>547</v>
      </c>
      <c r="U37" s="121" t="s">
        <v>453</v>
      </c>
      <c r="V37" s="121" t="s">
        <v>545</v>
      </c>
      <c r="W37" s="121" t="s">
        <v>546</v>
      </c>
      <c r="X37" s="121" t="s">
        <v>547</v>
      </c>
      <c r="Y37" s="121" t="s">
        <v>453</v>
      </c>
      <c r="Z37" s="121" t="s">
        <v>545</v>
      </c>
      <c r="AA37" s="121" t="s">
        <v>546</v>
      </c>
      <c r="AB37" s="121" t="s">
        <v>547</v>
      </c>
      <c r="AC37" s="121" t="s">
        <v>453</v>
      </c>
      <c r="AD37" s="121" t="s">
        <v>545</v>
      </c>
      <c r="AE37" s="121" t="s">
        <v>546</v>
      </c>
      <c r="AF37" s="121" t="s">
        <v>547</v>
      </c>
      <c r="AG37" s="121" t="s">
        <v>453</v>
      </c>
      <c r="AH37" s="121" t="s">
        <v>545</v>
      </c>
      <c r="AI37" s="121" t="s">
        <v>546</v>
      </c>
      <c r="AJ37" s="121" t="s">
        <v>547</v>
      </c>
      <c r="AK37" s="121" t="s">
        <v>453</v>
      </c>
      <c r="AL37" s="121" t="s">
        <v>548</v>
      </c>
      <c r="AM37" s="121" t="s">
        <v>549</v>
      </c>
      <c r="AN37" s="121" t="s">
        <v>550</v>
      </c>
      <c r="AO37" s="121" t="s">
        <v>551</v>
      </c>
      <c r="AP37" s="121" t="s">
        <v>552</v>
      </c>
      <c r="AQ37" s="121" t="s">
        <v>553</v>
      </c>
      <c r="AR37" s="121" t="s">
        <v>554</v>
      </c>
      <c r="AS37" s="121" t="s">
        <v>555</v>
      </c>
      <c r="AT37" s="121" t="s">
        <v>556</v>
      </c>
      <c r="AU37" s="121" t="s">
        <v>557</v>
      </c>
      <c r="AV37" s="121" t="s">
        <v>558</v>
      </c>
      <c r="AW37" s="121" t="s">
        <v>559</v>
      </c>
      <c r="AX37" s="121" t="s">
        <v>560</v>
      </c>
      <c r="AY37" s="121" t="s">
        <v>561</v>
      </c>
      <c r="AZ37" s="121" t="s">
        <v>562</v>
      </c>
      <c r="BA37" s="121" t="s">
        <v>563</v>
      </c>
      <c r="BB37" s="121" t="s">
        <v>564</v>
      </c>
      <c r="BC37" s="121" t="s">
        <v>565</v>
      </c>
      <c r="BD37" s="121" t="s">
        <v>566</v>
      </c>
      <c r="BE37" s="121" t="s">
        <v>567</v>
      </c>
      <c r="BF37" s="121" t="s">
        <v>568</v>
      </c>
      <c r="BG37" s="121" t="s">
        <v>569</v>
      </c>
      <c r="BH37" s="121" t="s">
        <v>570</v>
      </c>
      <c r="BI37" s="121" t="s">
        <v>571</v>
      </c>
      <c r="BJ37" s="121" t="s">
        <v>572</v>
      </c>
      <c r="BK37" s="121" t="s">
        <v>573</v>
      </c>
      <c r="BL37" s="121" t="s">
        <v>574</v>
      </c>
      <c r="BM37" s="121" t="s">
        <v>575</v>
      </c>
      <c r="BN37" s="121" t="s">
        <v>576</v>
      </c>
      <c r="BO37" s="121" t="s">
        <v>577</v>
      </c>
      <c r="BP37" s="121" t="s">
        <v>578</v>
      </c>
      <c r="BQ37" s="121" t="s">
        <v>579</v>
      </c>
      <c r="BR37" s="121" t="s">
        <v>580</v>
      </c>
      <c r="BS37" s="121" t="s">
        <v>581</v>
      </c>
      <c r="BT37" s="121" t="s">
        <v>582</v>
      </c>
      <c r="BU37" s="121" t="s">
        <v>583</v>
      </c>
      <c r="BV37" s="121" t="s">
        <v>584</v>
      </c>
      <c r="BW37" s="121" t="s">
        <v>585</v>
      </c>
      <c r="BX37" s="121" t="s">
        <v>586</v>
      </c>
      <c r="BY37" s="121" t="s">
        <v>587</v>
      </c>
      <c r="BZ37" s="121" t="s">
        <v>588</v>
      </c>
      <c r="CA37" s="121" t="s">
        <v>589</v>
      </c>
      <c r="CB37" s="121" t="s">
        <v>590</v>
      </c>
      <c r="CC37" s="121" t="s">
        <v>591</v>
      </c>
      <c r="CD37" s="121" t="s">
        <v>434</v>
      </c>
      <c r="CE37" s="121" t="s">
        <v>72</v>
      </c>
      <c r="CF37" s="121" t="s">
        <v>592</v>
      </c>
      <c r="CG37" s="121" t="s">
        <v>593</v>
      </c>
      <c r="CH37" s="121" t="s">
        <v>594</v>
      </c>
      <c r="CI37" s="121" t="s">
        <v>595</v>
      </c>
      <c r="CJ37" s="121" t="s">
        <v>596</v>
      </c>
      <c r="CK37" s="121" t="s">
        <v>597</v>
      </c>
      <c r="CL37" s="121"/>
      <c r="CM37" s="121" t="s">
        <v>598</v>
      </c>
      <c r="CN37" s="121" t="s">
        <v>599</v>
      </c>
      <c r="CO37" s="121" t="s">
        <v>600</v>
      </c>
      <c r="CP37" s="121" t="s">
        <v>601</v>
      </c>
      <c r="CQ37" s="121" t="s">
        <v>602</v>
      </c>
      <c r="CR37" s="121" t="s">
        <v>603</v>
      </c>
      <c r="CS37" s="121" t="s">
        <v>604</v>
      </c>
      <c r="CT37" s="121" t="s">
        <v>605</v>
      </c>
      <c r="CU37" s="121" t="s">
        <v>606</v>
      </c>
      <c r="CV37" s="121" t="s">
        <v>607</v>
      </c>
      <c r="CW37" s="215" t="s">
        <v>608</v>
      </c>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t="s">
        <v>436</v>
      </c>
      <c r="B38" s="24" t="s">
        <v>436</v>
      </c>
      <c r="C38" s="45">
        <v>16</v>
      </c>
      <c r="D38" s="45">
        <v>294.33600000000001</v>
      </c>
      <c r="E38" s="45">
        <v>0</v>
      </c>
      <c r="F38" s="45">
        <v>186.39999999999998</v>
      </c>
      <c r="G38" s="45">
        <v>0</v>
      </c>
      <c r="H38" s="45">
        <v>66.931647494369457</v>
      </c>
      <c r="I38" s="45" t="s">
        <v>414</v>
      </c>
      <c r="J38" s="45"/>
      <c r="K38" s="45"/>
      <c r="L38" s="45">
        <v>316.27966058996424</v>
      </c>
      <c r="M38" s="45">
        <v>5.5716330967124097E-2</v>
      </c>
      <c r="N38" s="45">
        <v>5.5314195475834202E-2</v>
      </c>
      <c r="O38" s="45">
        <v>0</v>
      </c>
      <c r="P38" s="45">
        <v>0</v>
      </c>
      <c r="Q38" s="45">
        <v>0</v>
      </c>
      <c r="R38" s="45">
        <v>37.1706500248049</v>
      </c>
      <c r="S38" s="45">
        <v>85.89571858336997</v>
      </c>
      <c r="T38" s="45">
        <v>0</v>
      </c>
      <c r="U38" s="45">
        <v>112.51863109386363</v>
      </c>
      <c r="V38" s="45" t="s">
        <v>609</v>
      </c>
      <c r="W38" s="45" t="s">
        <v>609</v>
      </c>
      <c r="X38" s="45" t="s">
        <v>609</v>
      </c>
      <c r="Y38" s="45" t="s">
        <v>609</v>
      </c>
      <c r="Z38" s="45">
        <v>0</v>
      </c>
      <c r="AA38" s="45">
        <v>0</v>
      </c>
      <c r="AB38" s="45">
        <v>0</v>
      </c>
      <c r="AC38" s="45">
        <v>0</v>
      </c>
      <c r="AD38" s="45">
        <v>0</v>
      </c>
      <c r="AE38" s="45">
        <v>0</v>
      </c>
      <c r="AF38" s="45">
        <v>0</v>
      </c>
      <c r="AG38" s="45">
        <v>66.931647494369457</v>
      </c>
      <c r="AH38" s="45">
        <v>37.1706500248049</v>
      </c>
      <c r="AI38" s="45">
        <v>85.89571858336997</v>
      </c>
      <c r="AJ38" s="45">
        <v>0</v>
      </c>
      <c r="AK38" s="45">
        <v>179.45027858823309</v>
      </c>
      <c r="AL38" s="45">
        <v>302.51664719640797</v>
      </c>
      <c r="AM38" s="45">
        <v>163.87161307839673</v>
      </c>
      <c r="AN38" s="45">
        <v>19.687281135273583</v>
      </c>
      <c r="AO38" s="45">
        <v>0</v>
      </c>
      <c r="AP38" s="45">
        <v>0</v>
      </c>
      <c r="AQ38" s="45">
        <v>183.55889421367033</v>
      </c>
      <c r="AR38" s="45">
        <v>37.1706500248049</v>
      </c>
      <c r="AS38" s="216">
        <v>4.9382750662465389</v>
      </c>
      <c r="AT38" s="45">
        <v>163.87161307839673</v>
      </c>
      <c r="AU38" s="45">
        <v>23.303877008803578</v>
      </c>
      <c r="AV38" s="45">
        <v>0</v>
      </c>
      <c r="AW38" s="45">
        <v>0</v>
      </c>
      <c r="AX38" s="45">
        <v>187.1754900872003</v>
      </c>
      <c r="AY38" s="45">
        <v>85.89571858336997</v>
      </c>
      <c r="AZ38" s="216">
        <v>2.1791015102286928</v>
      </c>
      <c r="BA38" s="45">
        <v>163.87161307839673</v>
      </c>
      <c r="BB38" s="45">
        <v>42.991158144077161</v>
      </c>
      <c r="BC38" s="45">
        <v>0</v>
      </c>
      <c r="BD38" s="45">
        <v>0</v>
      </c>
      <c r="BE38" s="45">
        <v>206.8627712224739</v>
      </c>
      <c r="BF38" s="45">
        <v>123.06636860817487</v>
      </c>
      <c r="BG38" s="45">
        <v>18.62931727222362</v>
      </c>
      <c r="BH38" s="216">
        <v>1.6809041622174974</v>
      </c>
      <c r="BI38" s="45">
        <v>8.6476679675709178</v>
      </c>
      <c r="BJ38" s="45">
        <v>19.983445370183389</v>
      </c>
      <c r="BK38" s="45">
        <v>0</v>
      </c>
      <c r="BL38" s="45">
        <v>41.748702938570297</v>
      </c>
      <c r="BM38" s="45">
        <v>70.379816276324604</v>
      </c>
      <c r="BN38" s="45">
        <v>163.87161307839673</v>
      </c>
      <c r="BO38" s="45">
        <v>0</v>
      </c>
      <c r="BP38" s="45">
        <v>42.991158144077161</v>
      </c>
      <c r="BQ38" s="45">
        <v>0</v>
      </c>
      <c r="BR38" s="45">
        <v>0</v>
      </c>
      <c r="BS38" s="45">
        <v>0</v>
      </c>
      <c r="BT38" s="45">
        <v>0</v>
      </c>
      <c r="BU38" s="45">
        <v>0</v>
      </c>
      <c r="BV38" s="45">
        <v>0</v>
      </c>
      <c r="BW38" s="45">
        <v>0</v>
      </c>
      <c r="BX38" s="45">
        <v>235.58499970203849</v>
      </c>
      <c r="BY38" s="45"/>
      <c r="BZ38" s="45">
        <v>0</v>
      </c>
      <c r="CA38" s="45">
        <v>66.931647494369457</v>
      </c>
      <c r="CB38" s="45">
        <v>206.8627712224739</v>
      </c>
      <c r="CC38" s="45">
        <v>302.51664719640792</v>
      </c>
      <c r="CD38" s="196">
        <v>0.68380624054771089</v>
      </c>
      <c r="CE38" s="45">
        <v>60.378020210793906</v>
      </c>
      <c r="CF38" s="45">
        <v>3.0046867883892916</v>
      </c>
      <c r="CG38" s="45">
        <v>0</v>
      </c>
      <c r="CH38" s="45">
        <v>3.0046867883892916</v>
      </c>
      <c r="CI38" s="45">
        <v>0.150232838780233</v>
      </c>
      <c r="CJ38" s="45">
        <v>0</v>
      </c>
      <c r="CK38" s="45">
        <v>0.150232838780233</v>
      </c>
      <c r="CL38" s="45"/>
      <c r="CM38" s="45">
        <v>0</v>
      </c>
      <c r="CN38" s="45"/>
      <c r="CO38" s="45">
        <v>0</v>
      </c>
      <c r="CP38" s="45">
        <v>0</v>
      </c>
      <c r="CQ38" s="45">
        <v>0</v>
      </c>
      <c r="CR38" s="45">
        <v>0</v>
      </c>
      <c r="CS38" s="45">
        <v>0</v>
      </c>
      <c r="CT38" s="45">
        <v>0</v>
      </c>
      <c r="CU38" s="45">
        <v>0</v>
      </c>
      <c r="CV38" s="45">
        <v>9999</v>
      </c>
      <c r="CW38" s="216">
        <v>9999</v>
      </c>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c r="A39" s="24" t="s">
        <v>437</v>
      </c>
      <c r="B39" s="24" t="s">
        <v>437</v>
      </c>
      <c r="C39" s="45">
        <v>16</v>
      </c>
      <c r="D39" s="45">
        <v>120.96</v>
      </c>
      <c r="E39" s="45">
        <v>0</v>
      </c>
      <c r="F39" s="45">
        <v>186.39999999999998</v>
      </c>
      <c r="G39" s="45">
        <v>0</v>
      </c>
      <c r="H39" s="45">
        <v>19.54989603750489</v>
      </c>
      <c r="I39" s="45" t="s">
        <v>414</v>
      </c>
      <c r="J39" s="45"/>
      <c r="K39" s="45"/>
      <c r="L39" s="45">
        <v>129.97794270820447</v>
      </c>
      <c r="M39" s="45">
        <v>2.2897122315256476E-2</v>
      </c>
      <c r="N39" s="45">
        <v>2.2731861154452408E-2</v>
      </c>
      <c r="O39" s="45">
        <v>0</v>
      </c>
      <c r="P39" s="45">
        <v>0</v>
      </c>
      <c r="Q39" s="45">
        <v>0</v>
      </c>
      <c r="R39" s="45">
        <v>37.1706500248049</v>
      </c>
      <c r="S39" s="45">
        <v>85.89571858336997</v>
      </c>
      <c r="T39" s="45">
        <v>0</v>
      </c>
      <c r="U39" s="45">
        <v>112.51863109386363</v>
      </c>
      <c r="V39" s="45" t="s">
        <v>609</v>
      </c>
      <c r="W39" s="45" t="s">
        <v>609</v>
      </c>
      <c r="X39" s="45" t="s">
        <v>609</v>
      </c>
      <c r="Y39" s="45" t="s">
        <v>609</v>
      </c>
      <c r="Z39" s="45">
        <v>0</v>
      </c>
      <c r="AA39" s="45">
        <v>0</v>
      </c>
      <c r="AB39" s="45">
        <v>0</v>
      </c>
      <c r="AC39" s="45">
        <v>0</v>
      </c>
      <c r="AD39" s="45">
        <v>0</v>
      </c>
      <c r="AE39" s="45">
        <v>0</v>
      </c>
      <c r="AF39" s="45">
        <v>0</v>
      </c>
      <c r="AG39" s="45">
        <v>19.54989603750489</v>
      </c>
      <c r="AH39" s="45">
        <v>37.1706500248049</v>
      </c>
      <c r="AI39" s="45">
        <v>85.89571858336997</v>
      </c>
      <c r="AJ39" s="45">
        <v>0</v>
      </c>
      <c r="AK39" s="45">
        <v>132.06852713136851</v>
      </c>
      <c r="AL39" s="45">
        <v>255.1348957395434</v>
      </c>
      <c r="AM39" s="45">
        <v>67.34449852536855</v>
      </c>
      <c r="AN39" s="45">
        <v>8.0906634802494164</v>
      </c>
      <c r="AO39" s="45">
        <v>0</v>
      </c>
      <c r="AP39" s="45">
        <v>0</v>
      </c>
      <c r="AQ39" s="45">
        <v>75.435162005617968</v>
      </c>
      <c r="AR39" s="45">
        <v>37.1706500248049</v>
      </c>
      <c r="AS39" s="216">
        <v>2.0294281094163864</v>
      </c>
      <c r="AT39" s="45">
        <v>67.34449852536855</v>
      </c>
      <c r="AU39" s="45">
        <v>9.5769357570425662</v>
      </c>
      <c r="AV39" s="45">
        <v>0</v>
      </c>
      <c r="AW39" s="45">
        <v>0</v>
      </c>
      <c r="AX39" s="45">
        <v>76.921434282411113</v>
      </c>
      <c r="AY39" s="45">
        <v>85.89571858336997</v>
      </c>
      <c r="AZ39" s="196">
        <v>0.89552116858713438</v>
      </c>
      <c r="BA39" s="45">
        <v>67.34449852536855</v>
      </c>
      <c r="BB39" s="45">
        <v>17.667599237291981</v>
      </c>
      <c r="BC39" s="45">
        <v>0</v>
      </c>
      <c r="BD39" s="45">
        <v>0</v>
      </c>
      <c r="BE39" s="45">
        <v>85.012097762660531</v>
      </c>
      <c r="BF39" s="45">
        <v>123.06636860817487</v>
      </c>
      <c r="BG39" s="45">
        <v>59.667246389671462</v>
      </c>
      <c r="BH39" s="196">
        <v>0.6907825324181498</v>
      </c>
      <c r="BI39" s="45">
        <v>21.042658721089232</v>
      </c>
      <c r="BJ39" s="45">
        <v>48.626383734112913</v>
      </c>
      <c r="BK39" s="45">
        <v>0</v>
      </c>
      <c r="BL39" s="45">
        <v>74.765250066053653</v>
      </c>
      <c r="BM39" s="45">
        <v>144.4342925212558</v>
      </c>
      <c r="BN39" s="45">
        <v>67.34449852536855</v>
      </c>
      <c r="BO39" s="45">
        <v>0</v>
      </c>
      <c r="BP39" s="45">
        <v>17.667599237291981</v>
      </c>
      <c r="BQ39" s="45">
        <v>0</v>
      </c>
      <c r="BR39" s="45">
        <v>0</v>
      </c>
      <c r="BS39" s="45">
        <v>0</v>
      </c>
      <c r="BT39" s="45">
        <v>0</v>
      </c>
      <c r="BU39" s="45">
        <v>0</v>
      </c>
      <c r="BV39" s="45">
        <v>0</v>
      </c>
      <c r="BW39" s="45">
        <v>0</v>
      </c>
      <c r="BX39" s="45">
        <v>235.58499970203849</v>
      </c>
      <c r="BY39" s="45"/>
      <c r="BZ39" s="45">
        <v>0</v>
      </c>
      <c r="CA39" s="45">
        <v>19.54989603750489</v>
      </c>
      <c r="CB39" s="45">
        <v>85.012097762660531</v>
      </c>
      <c r="CC39" s="45">
        <v>255.13489573954337</v>
      </c>
      <c r="CD39" s="196">
        <v>0.3332045093880292</v>
      </c>
      <c r="CE39" s="45">
        <v>134.43249645572513</v>
      </c>
      <c r="CF39" s="45">
        <v>1.2348027897490237</v>
      </c>
      <c r="CG39" s="45">
        <v>0</v>
      </c>
      <c r="CH39" s="45">
        <v>1.2348027897490237</v>
      </c>
      <c r="CI39" s="45">
        <v>6.1739522786397119E-2</v>
      </c>
      <c r="CJ39" s="45">
        <v>0</v>
      </c>
      <c r="CK39" s="45">
        <v>6.1739522786397119E-2</v>
      </c>
      <c r="CL39" s="45"/>
      <c r="CM39" s="45">
        <v>0</v>
      </c>
      <c r="CN39" s="45"/>
      <c r="CO39" s="45">
        <v>0</v>
      </c>
      <c r="CP39" s="45">
        <v>0</v>
      </c>
      <c r="CQ39" s="45">
        <v>0</v>
      </c>
      <c r="CR39" s="45">
        <v>0</v>
      </c>
      <c r="CS39" s="45">
        <v>0</v>
      </c>
      <c r="CT39" s="45">
        <v>0</v>
      </c>
      <c r="CU39" s="45">
        <v>0</v>
      </c>
      <c r="CV39" s="45">
        <v>9999</v>
      </c>
      <c r="CW39" s="216">
        <v>9999</v>
      </c>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ht="13.5" thickBot="1">
      <c r="A42" s="190" t="s">
        <v>610</v>
      </c>
      <c r="B42" s="19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ht="26.25" thickBot="1">
      <c r="A43" s="209" t="s">
        <v>513</v>
      </c>
      <c r="B43" s="210"/>
      <c r="C43" s="211" t="s">
        <v>514</v>
      </c>
      <c r="D43" s="212"/>
      <c r="E43" s="212"/>
      <c r="F43" s="212"/>
      <c r="G43" s="212"/>
      <c r="H43" s="212"/>
      <c r="I43" s="212"/>
      <c r="J43" s="212"/>
      <c r="K43" s="213"/>
      <c r="L43" s="211" t="s">
        <v>515</v>
      </c>
      <c r="M43" s="212"/>
      <c r="N43" s="212"/>
      <c r="O43" s="212"/>
      <c r="P43" s="212"/>
      <c r="Q43" s="213"/>
      <c r="R43" s="211" t="s">
        <v>516</v>
      </c>
      <c r="S43" s="212"/>
      <c r="T43" s="212"/>
      <c r="U43" s="213"/>
      <c r="V43" s="211" t="s">
        <v>517</v>
      </c>
      <c r="W43" s="212"/>
      <c r="X43" s="212"/>
      <c r="Y43" s="213"/>
      <c r="Z43" s="211" t="s">
        <v>518</v>
      </c>
      <c r="AA43" s="212"/>
      <c r="AB43" s="212"/>
      <c r="AC43" s="213"/>
      <c r="AD43" s="211" t="s">
        <v>519</v>
      </c>
      <c r="AE43" s="212"/>
      <c r="AF43" s="212"/>
      <c r="AG43" s="213"/>
      <c r="AH43" s="211" t="s">
        <v>520</v>
      </c>
      <c r="AI43" s="212"/>
      <c r="AJ43" s="212"/>
      <c r="AK43" s="212"/>
      <c r="AL43" s="213"/>
      <c r="AM43" s="211" t="s">
        <v>521</v>
      </c>
      <c r="AN43" s="212"/>
      <c r="AO43" s="212"/>
      <c r="AP43" s="212"/>
      <c r="AQ43" s="212"/>
      <c r="AR43" s="212"/>
      <c r="AS43" s="213"/>
      <c r="AT43" s="211" t="s">
        <v>522</v>
      </c>
      <c r="AU43" s="212"/>
      <c r="AV43" s="212"/>
      <c r="AW43" s="212"/>
      <c r="AX43" s="212"/>
      <c r="AY43" s="212"/>
      <c r="AZ43" s="213"/>
      <c r="BA43" s="211" t="s">
        <v>523</v>
      </c>
      <c r="BB43" s="212"/>
      <c r="BC43" s="212"/>
      <c r="BD43" s="212"/>
      <c r="BE43" s="212"/>
      <c r="BF43" s="213"/>
      <c r="BG43" s="211" t="s">
        <v>524</v>
      </c>
      <c r="BH43" s="213"/>
      <c r="BI43" s="211" t="s">
        <v>525</v>
      </c>
      <c r="BJ43" s="212"/>
      <c r="BK43" s="212"/>
      <c r="BL43" s="212"/>
      <c r="BM43" s="213"/>
      <c r="BN43" s="211" t="s">
        <v>526</v>
      </c>
      <c r="BO43" s="212"/>
      <c r="BP43" s="212"/>
      <c r="BQ43" s="212"/>
      <c r="BR43" s="212"/>
      <c r="BS43" s="212"/>
      <c r="BT43" s="212"/>
      <c r="BU43" s="212"/>
      <c r="BV43" s="212"/>
      <c r="BW43" s="212"/>
      <c r="BX43" s="212"/>
      <c r="BY43" s="212"/>
      <c r="BZ43" s="212"/>
      <c r="CA43" s="212"/>
      <c r="CB43" s="212"/>
      <c r="CC43" s="213"/>
      <c r="CD43" s="211" t="s">
        <v>527</v>
      </c>
      <c r="CE43" s="213"/>
      <c r="CF43" s="211" t="s">
        <v>528</v>
      </c>
      <c r="CG43" s="212"/>
      <c r="CH43" s="212"/>
      <c r="CI43" s="212"/>
      <c r="CJ43" s="212"/>
      <c r="CK43" s="213"/>
      <c r="CL43" s="214"/>
      <c r="CM43" s="211" t="s">
        <v>19</v>
      </c>
      <c r="CN43" s="212"/>
      <c r="CO43" s="212"/>
      <c r="CP43" s="213"/>
      <c r="CQ43" s="211" t="s">
        <v>529</v>
      </c>
      <c r="CR43" s="212"/>
      <c r="CS43" s="212"/>
      <c r="CT43" s="212"/>
      <c r="CU43" s="213"/>
      <c r="CV43" s="211" t="s">
        <v>530</v>
      </c>
      <c r="CW43" s="213"/>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27.5">
      <c r="A44" s="194" t="s">
        <v>425</v>
      </c>
      <c r="B44" s="195" t="s">
        <v>426</v>
      </c>
      <c r="C44" s="121" t="s">
        <v>11</v>
      </c>
      <c r="D44" s="121" t="s">
        <v>531</v>
      </c>
      <c r="E44" s="121" t="s">
        <v>532</v>
      </c>
      <c r="F44" s="121" t="s">
        <v>533</v>
      </c>
      <c r="G44" s="121" t="s">
        <v>534</v>
      </c>
      <c r="H44" s="121" t="s">
        <v>535</v>
      </c>
      <c r="I44" s="121" t="s">
        <v>536</v>
      </c>
      <c r="J44" s="121" t="s">
        <v>537</v>
      </c>
      <c r="K44" s="121" t="s">
        <v>538</v>
      </c>
      <c r="L44" s="121" t="s">
        <v>539</v>
      </c>
      <c r="M44" s="121" t="s">
        <v>540</v>
      </c>
      <c r="N44" s="121" t="s">
        <v>541</v>
      </c>
      <c r="O44" s="121" t="s">
        <v>542</v>
      </c>
      <c r="P44" s="121" t="s">
        <v>543</v>
      </c>
      <c r="Q44" s="121" t="s">
        <v>544</v>
      </c>
      <c r="R44" s="121" t="s">
        <v>545</v>
      </c>
      <c r="S44" s="121" t="s">
        <v>546</v>
      </c>
      <c r="T44" s="121" t="s">
        <v>547</v>
      </c>
      <c r="U44" s="121" t="s">
        <v>453</v>
      </c>
      <c r="V44" s="121" t="s">
        <v>545</v>
      </c>
      <c r="W44" s="121" t="s">
        <v>546</v>
      </c>
      <c r="X44" s="121" t="s">
        <v>547</v>
      </c>
      <c r="Y44" s="121" t="s">
        <v>453</v>
      </c>
      <c r="Z44" s="121" t="s">
        <v>545</v>
      </c>
      <c r="AA44" s="121" t="s">
        <v>546</v>
      </c>
      <c r="AB44" s="121" t="s">
        <v>547</v>
      </c>
      <c r="AC44" s="121" t="s">
        <v>453</v>
      </c>
      <c r="AD44" s="121" t="s">
        <v>545</v>
      </c>
      <c r="AE44" s="121" t="s">
        <v>546</v>
      </c>
      <c r="AF44" s="121" t="s">
        <v>547</v>
      </c>
      <c r="AG44" s="121" t="s">
        <v>453</v>
      </c>
      <c r="AH44" s="121" t="s">
        <v>545</v>
      </c>
      <c r="AI44" s="121" t="s">
        <v>546</v>
      </c>
      <c r="AJ44" s="121" t="s">
        <v>547</v>
      </c>
      <c r="AK44" s="121" t="s">
        <v>453</v>
      </c>
      <c r="AL44" s="121" t="s">
        <v>548</v>
      </c>
      <c r="AM44" s="121" t="s">
        <v>549</v>
      </c>
      <c r="AN44" s="121" t="s">
        <v>550</v>
      </c>
      <c r="AO44" s="121" t="s">
        <v>551</v>
      </c>
      <c r="AP44" s="121" t="s">
        <v>552</v>
      </c>
      <c r="AQ44" s="121" t="s">
        <v>553</v>
      </c>
      <c r="AR44" s="121" t="s">
        <v>554</v>
      </c>
      <c r="AS44" s="121" t="s">
        <v>555</v>
      </c>
      <c r="AT44" s="121" t="s">
        <v>556</v>
      </c>
      <c r="AU44" s="121" t="s">
        <v>557</v>
      </c>
      <c r="AV44" s="121" t="s">
        <v>558</v>
      </c>
      <c r="AW44" s="121" t="s">
        <v>559</v>
      </c>
      <c r="AX44" s="121" t="s">
        <v>560</v>
      </c>
      <c r="AY44" s="121" t="s">
        <v>561</v>
      </c>
      <c r="AZ44" s="121" t="s">
        <v>562</v>
      </c>
      <c r="BA44" s="121" t="s">
        <v>563</v>
      </c>
      <c r="BB44" s="121" t="s">
        <v>564</v>
      </c>
      <c r="BC44" s="121" t="s">
        <v>565</v>
      </c>
      <c r="BD44" s="121" t="s">
        <v>566</v>
      </c>
      <c r="BE44" s="121" t="s">
        <v>567</v>
      </c>
      <c r="BF44" s="121" t="s">
        <v>568</v>
      </c>
      <c r="BG44" s="121" t="s">
        <v>569</v>
      </c>
      <c r="BH44" s="121" t="s">
        <v>570</v>
      </c>
      <c r="BI44" s="121" t="s">
        <v>571</v>
      </c>
      <c r="BJ44" s="121" t="s">
        <v>572</v>
      </c>
      <c r="BK44" s="121" t="s">
        <v>573</v>
      </c>
      <c r="BL44" s="121" t="s">
        <v>574</v>
      </c>
      <c r="BM44" s="121" t="s">
        <v>575</v>
      </c>
      <c r="BN44" s="121" t="s">
        <v>576</v>
      </c>
      <c r="BO44" s="121" t="s">
        <v>577</v>
      </c>
      <c r="BP44" s="121" t="s">
        <v>578</v>
      </c>
      <c r="BQ44" s="121" t="s">
        <v>579</v>
      </c>
      <c r="BR44" s="121" t="s">
        <v>580</v>
      </c>
      <c r="BS44" s="121" t="s">
        <v>581</v>
      </c>
      <c r="BT44" s="121" t="s">
        <v>582</v>
      </c>
      <c r="BU44" s="121" t="s">
        <v>583</v>
      </c>
      <c r="BV44" s="121" t="s">
        <v>584</v>
      </c>
      <c r="BW44" s="121" t="s">
        <v>585</v>
      </c>
      <c r="BX44" s="121" t="s">
        <v>586</v>
      </c>
      <c r="BY44" s="121" t="s">
        <v>587</v>
      </c>
      <c r="BZ44" s="121" t="s">
        <v>588</v>
      </c>
      <c r="CA44" s="121" t="s">
        <v>589</v>
      </c>
      <c r="CB44" s="121" t="s">
        <v>590</v>
      </c>
      <c r="CC44" s="121" t="s">
        <v>591</v>
      </c>
      <c r="CD44" s="121" t="s">
        <v>434</v>
      </c>
      <c r="CE44" s="121" t="s">
        <v>72</v>
      </c>
      <c r="CF44" s="121" t="s">
        <v>592</v>
      </c>
      <c r="CG44" s="121" t="s">
        <v>593</v>
      </c>
      <c r="CH44" s="121" t="s">
        <v>594</v>
      </c>
      <c r="CI44" s="121" t="s">
        <v>595</v>
      </c>
      <c r="CJ44" s="121" t="s">
        <v>596</v>
      </c>
      <c r="CK44" s="121" t="s">
        <v>597</v>
      </c>
      <c r="CL44" s="121"/>
      <c r="CM44" s="121" t="s">
        <v>598</v>
      </c>
      <c r="CN44" s="121" t="s">
        <v>599</v>
      </c>
      <c r="CO44" s="121" t="s">
        <v>600</v>
      </c>
      <c r="CP44" s="121" t="s">
        <v>601</v>
      </c>
      <c r="CQ44" s="121" t="s">
        <v>602</v>
      </c>
      <c r="CR44" s="121" t="s">
        <v>603</v>
      </c>
      <c r="CS44" s="121" t="s">
        <v>604</v>
      </c>
      <c r="CT44" s="121" t="s">
        <v>605</v>
      </c>
      <c r="CU44" s="121" t="s">
        <v>606</v>
      </c>
      <c r="CV44" s="121" t="s">
        <v>607</v>
      </c>
      <c r="CW44" s="121" t="s">
        <v>608</v>
      </c>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t="s">
        <v>436</v>
      </c>
      <c r="B45" s="24"/>
      <c r="C45" s="45">
        <v>16</v>
      </c>
      <c r="D45" s="45">
        <v>294.33600000000001</v>
      </c>
      <c r="E45" s="45">
        <v>0</v>
      </c>
      <c r="F45" s="45">
        <v>186.39999999999998</v>
      </c>
      <c r="G45" s="45">
        <v>0</v>
      </c>
      <c r="H45" s="45">
        <v>66.931647494369457</v>
      </c>
      <c r="I45" s="45"/>
      <c r="J45" s="45"/>
      <c r="K45" s="45"/>
      <c r="L45" s="45">
        <v>316.27966058996424</v>
      </c>
      <c r="M45" s="45">
        <v>5.5716330967124097E-2</v>
      </c>
      <c r="N45" s="45">
        <v>5.5314195475834202E-2</v>
      </c>
      <c r="O45" s="45">
        <v>0</v>
      </c>
      <c r="P45" s="45">
        <v>0</v>
      </c>
      <c r="Q45" s="45">
        <v>0</v>
      </c>
      <c r="R45" s="45">
        <v>37.1706500248049</v>
      </c>
      <c r="S45" s="45">
        <v>85.89571858336997</v>
      </c>
      <c r="T45" s="45">
        <v>0</v>
      </c>
      <c r="U45" s="45">
        <v>112.51863109386363</v>
      </c>
      <c r="V45" s="45">
        <v>11.183999999999999</v>
      </c>
      <c r="W45" s="45">
        <v>26.095999999999997</v>
      </c>
      <c r="X45" s="45">
        <v>0</v>
      </c>
      <c r="Y45" s="45">
        <v>0</v>
      </c>
      <c r="Z45" s="45">
        <v>0</v>
      </c>
      <c r="AA45" s="45">
        <v>0</v>
      </c>
      <c r="AB45" s="45">
        <v>0</v>
      </c>
      <c r="AC45" s="45">
        <v>0</v>
      </c>
      <c r="AD45" s="45">
        <v>0</v>
      </c>
      <c r="AE45" s="45">
        <v>0</v>
      </c>
      <c r="AF45" s="45">
        <v>0</v>
      </c>
      <c r="AG45" s="45">
        <v>66.931647494369457</v>
      </c>
      <c r="AH45" s="45">
        <v>48.354650024804897</v>
      </c>
      <c r="AI45" s="45">
        <v>111.99171858336996</v>
      </c>
      <c r="AJ45" s="45">
        <v>0</v>
      </c>
      <c r="AK45" s="45">
        <v>179.45027858823309</v>
      </c>
      <c r="AL45" s="45">
        <v>339.79664719640795</v>
      </c>
      <c r="AM45" s="45">
        <v>163.87161307839673</v>
      </c>
      <c r="AN45" s="45">
        <v>19.687281135273583</v>
      </c>
      <c r="AO45" s="45">
        <v>0</v>
      </c>
      <c r="AP45" s="45">
        <v>0</v>
      </c>
      <c r="AQ45" s="45">
        <v>183.55889421367033</v>
      </c>
      <c r="AR45" s="45">
        <v>48.354650024804897</v>
      </c>
      <c r="AS45" s="216">
        <v>3.7960960139202444</v>
      </c>
      <c r="AT45" s="45">
        <v>163.87161307839673</v>
      </c>
      <c r="AU45" s="45">
        <v>23.303877008803578</v>
      </c>
      <c r="AV45" s="45">
        <v>0</v>
      </c>
      <c r="AW45" s="45">
        <v>0</v>
      </c>
      <c r="AX45" s="45">
        <v>187.1754900872003</v>
      </c>
      <c r="AY45" s="45">
        <v>111.99171858336996</v>
      </c>
      <c r="AZ45" s="216">
        <v>1.671333313345498</v>
      </c>
      <c r="BA45" s="45">
        <v>163.87161307839673</v>
      </c>
      <c r="BB45" s="45">
        <v>42.991158144077161</v>
      </c>
      <c r="BC45" s="45">
        <v>0</v>
      </c>
      <c r="BD45" s="45">
        <v>0</v>
      </c>
      <c r="BE45" s="45">
        <v>206.8627712224739</v>
      </c>
      <c r="BF45" s="45">
        <v>160.34636860817486</v>
      </c>
      <c r="BG45" s="45">
        <v>27.302425265113392</v>
      </c>
      <c r="BH45" s="216">
        <v>1.2900995078221404</v>
      </c>
      <c r="BI45" s="45">
        <v>11.24960036543785</v>
      </c>
      <c r="BJ45" s="45">
        <v>26.054620965206226</v>
      </c>
      <c r="BK45" s="45">
        <v>0</v>
      </c>
      <c r="BL45" s="45">
        <v>41.748702938570297</v>
      </c>
      <c r="BM45" s="45">
        <v>79.052924269214373</v>
      </c>
      <c r="BN45" s="45">
        <v>163.87161307839673</v>
      </c>
      <c r="BO45" s="45">
        <v>0</v>
      </c>
      <c r="BP45" s="45">
        <v>42.991158144077161</v>
      </c>
      <c r="BQ45" s="45">
        <v>0</v>
      </c>
      <c r="BR45" s="45">
        <v>0</v>
      </c>
      <c r="BS45" s="45">
        <v>0</v>
      </c>
      <c r="BT45" s="45">
        <v>0</v>
      </c>
      <c r="BU45" s="45">
        <v>0</v>
      </c>
      <c r="BV45" s="45">
        <v>0</v>
      </c>
      <c r="BW45" s="45">
        <v>0</v>
      </c>
      <c r="BX45" s="45">
        <v>235.58499970203849</v>
      </c>
      <c r="BY45" s="45">
        <v>37.279999999999994</v>
      </c>
      <c r="BZ45" s="45">
        <v>0</v>
      </c>
      <c r="CA45" s="45">
        <v>66.931647494369457</v>
      </c>
      <c r="CB45" s="45">
        <v>206.8627712224739</v>
      </c>
      <c r="CC45" s="45">
        <v>339.79664719640789</v>
      </c>
      <c r="CD45" s="196">
        <v>0.60878402694451517</v>
      </c>
      <c r="CE45" s="45">
        <v>69.051128203683675</v>
      </c>
      <c r="CF45" s="45">
        <v>3.0046867883892916</v>
      </c>
      <c r="CG45" s="45">
        <v>0</v>
      </c>
      <c r="CH45" s="45">
        <v>3.0046867883892916</v>
      </c>
      <c r="CI45" s="45">
        <v>0.150232838780233</v>
      </c>
      <c r="CJ45" s="45">
        <v>0</v>
      </c>
      <c r="CK45" s="45">
        <v>0.150232838780233</v>
      </c>
      <c r="CL45" s="45"/>
      <c r="CM45" s="45">
        <v>0</v>
      </c>
      <c r="CN45" s="45"/>
      <c r="CO45" s="45">
        <v>0</v>
      </c>
      <c r="CP45" s="45">
        <v>0</v>
      </c>
      <c r="CQ45" s="45">
        <v>0</v>
      </c>
      <c r="CR45" s="45">
        <v>0</v>
      </c>
      <c r="CS45" s="45">
        <v>0</v>
      </c>
      <c r="CT45" s="45">
        <v>0</v>
      </c>
      <c r="CU45" s="45">
        <v>0</v>
      </c>
      <c r="CV45" s="45">
        <v>9999</v>
      </c>
      <c r="CW45" s="216">
        <v>9999</v>
      </c>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t="s">
        <v>437</v>
      </c>
      <c r="B46" s="24"/>
      <c r="C46" s="45">
        <v>16</v>
      </c>
      <c r="D46" s="45">
        <v>120.96</v>
      </c>
      <c r="E46" s="45">
        <v>0</v>
      </c>
      <c r="F46" s="45">
        <v>186.39999999999998</v>
      </c>
      <c r="G46" s="45">
        <v>0</v>
      </c>
      <c r="H46" s="45">
        <v>19.54989603750489</v>
      </c>
      <c r="I46" s="45"/>
      <c r="J46" s="45"/>
      <c r="K46" s="45"/>
      <c r="L46" s="45">
        <v>129.97794270820447</v>
      </c>
      <c r="M46" s="45">
        <v>2.2897122315256476E-2</v>
      </c>
      <c r="N46" s="45">
        <v>2.2731861154452408E-2</v>
      </c>
      <c r="O46" s="45">
        <v>0</v>
      </c>
      <c r="P46" s="45">
        <v>0</v>
      </c>
      <c r="Q46" s="45">
        <v>0</v>
      </c>
      <c r="R46" s="45">
        <v>37.1706500248049</v>
      </c>
      <c r="S46" s="45">
        <v>85.89571858336997</v>
      </c>
      <c r="T46" s="45">
        <v>0</v>
      </c>
      <c r="U46" s="45">
        <v>112.51863109386363</v>
      </c>
      <c r="V46" s="45">
        <v>11.183999999999999</v>
      </c>
      <c r="W46" s="45">
        <v>26.095999999999997</v>
      </c>
      <c r="X46" s="45">
        <v>0</v>
      </c>
      <c r="Y46" s="45">
        <v>0</v>
      </c>
      <c r="Z46" s="45">
        <v>0</v>
      </c>
      <c r="AA46" s="45">
        <v>0</v>
      </c>
      <c r="AB46" s="45">
        <v>0</v>
      </c>
      <c r="AC46" s="45">
        <v>0</v>
      </c>
      <c r="AD46" s="45">
        <v>0</v>
      </c>
      <c r="AE46" s="45">
        <v>0</v>
      </c>
      <c r="AF46" s="45">
        <v>0</v>
      </c>
      <c r="AG46" s="45">
        <v>19.54989603750489</v>
      </c>
      <c r="AH46" s="45">
        <v>48.354650024804897</v>
      </c>
      <c r="AI46" s="45">
        <v>111.99171858336996</v>
      </c>
      <c r="AJ46" s="45">
        <v>0</v>
      </c>
      <c r="AK46" s="45">
        <v>132.06852713136851</v>
      </c>
      <c r="AL46" s="45">
        <v>292.4148957395434</v>
      </c>
      <c r="AM46" s="45">
        <v>67.34449852536855</v>
      </c>
      <c r="AN46" s="45">
        <v>8.0906634802494164</v>
      </c>
      <c r="AO46" s="45">
        <v>0</v>
      </c>
      <c r="AP46" s="45">
        <v>0</v>
      </c>
      <c r="AQ46" s="45">
        <v>75.435162005617968</v>
      </c>
      <c r="AR46" s="45">
        <v>48.354650024804897</v>
      </c>
      <c r="AS46" s="216">
        <v>1.5600394577754435</v>
      </c>
      <c r="AT46" s="45">
        <v>67.34449852536855</v>
      </c>
      <c r="AU46" s="45">
        <v>9.5769357570425662</v>
      </c>
      <c r="AV46" s="45">
        <v>0</v>
      </c>
      <c r="AW46" s="45">
        <v>0</v>
      </c>
      <c r="AX46" s="45">
        <v>76.921434282411113</v>
      </c>
      <c r="AY46" s="45">
        <v>111.99171858336996</v>
      </c>
      <c r="AZ46" s="196">
        <v>0.68684930685431456</v>
      </c>
      <c r="BA46" s="45">
        <v>67.34449852536855</v>
      </c>
      <c r="BB46" s="45">
        <v>17.667599237291981</v>
      </c>
      <c r="BC46" s="45">
        <v>0</v>
      </c>
      <c r="BD46" s="45">
        <v>0</v>
      </c>
      <c r="BE46" s="45">
        <v>85.012097762660531</v>
      </c>
      <c r="BF46" s="45">
        <v>160.34636860817486</v>
      </c>
      <c r="BG46" s="45">
        <v>80.771809172369913</v>
      </c>
      <c r="BH46" s="196">
        <v>0.53017787992690724</v>
      </c>
      <c r="BI46" s="45">
        <v>27.374027555898767</v>
      </c>
      <c r="BJ46" s="45">
        <v>63.399577682001819</v>
      </c>
      <c r="BK46" s="45">
        <v>0</v>
      </c>
      <c r="BL46" s="45">
        <v>74.765250066053653</v>
      </c>
      <c r="BM46" s="45">
        <v>165.53885530395422</v>
      </c>
      <c r="BN46" s="45">
        <v>67.34449852536855</v>
      </c>
      <c r="BO46" s="45">
        <v>0</v>
      </c>
      <c r="BP46" s="45">
        <v>17.667599237291981</v>
      </c>
      <c r="BQ46" s="45">
        <v>0</v>
      </c>
      <c r="BR46" s="45">
        <v>0</v>
      </c>
      <c r="BS46" s="45">
        <v>0</v>
      </c>
      <c r="BT46" s="45">
        <v>0</v>
      </c>
      <c r="BU46" s="45">
        <v>0</v>
      </c>
      <c r="BV46" s="45">
        <v>0</v>
      </c>
      <c r="BW46" s="45">
        <v>0</v>
      </c>
      <c r="BX46" s="45">
        <v>235.58499970203849</v>
      </c>
      <c r="BY46" s="45">
        <v>37.279999999999994</v>
      </c>
      <c r="BZ46" s="45">
        <v>0</v>
      </c>
      <c r="CA46" s="45">
        <v>19.54989603750489</v>
      </c>
      <c r="CB46" s="45">
        <v>85.012097762660531</v>
      </c>
      <c r="CC46" s="45">
        <v>292.41489573954334</v>
      </c>
      <c r="CD46" s="196">
        <v>0.29072423806474479</v>
      </c>
      <c r="CE46" s="45">
        <v>155.53705923842358</v>
      </c>
      <c r="CF46" s="45">
        <v>1.2348027897490237</v>
      </c>
      <c r="CG46" s="45">
        <v>0</v>
      </c>
      <c r="CH46" s="45">
        <v>1.2348027897490237</v>
      </c>
      <c r="CI46" s="45">
        <v>6.1739522786397119E-2</v>
      </c>
      <c r="CJ46" s="45">
        <v>0</v>
      </c>
      <c r="CK46" s="45">
        <v>6.1739522786397119E-2</v>
      </c>
      <c r="CL46" s="45"/>
      <c r="CM46" s="45">
        <v>0</v>
      </c>
      <c r="CN46" s="45"/>
      <c r="CO46" s="45">
        <v>0</v>
      </c>
      <c r="CP46" s="45">
        <v>0</v>
      </c>
      <c r="CQ46" s="45">
        <v>0</v>
      </c>
      <c r="CR46" s="45">
        <v>0</v>
      </c>
      <c r="CS46" s="45">
        <v>0</v>
      </c>
      <c r="CT46" s="45">
        <v>0</v>
      </c>
      <c r="CU46" s="45">
        <v>0</v>
      </c>
      <c r="CV46" s="45">
        <v>9999</v>
      </c>
      <c r="CW46" s="216">
        <v>9999</v>
      </c>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190" t="s">
        <v>611</v>
      </c>
      <c r="B49" s="191"/>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ht="13.5" thickBot="1">
      <c r="A50" s="217" t="s">
        <v>612</v>
      </c>
      <c r="B50" s="218"/>
      <c r="C50" s="219"/>
      <c r="D50" s="219"/>
      <c r="E50" s="219"/>
      <c r="F50" s="219"/>
      <c r="G50" s="219"/>
      <c r="H50" s="219"/>
      <c r="I50" s="219"/>
      <c r="J50" s="219"/>
      <c r="K50" s="219"/>
      <c r="L50" s="118"/>
      <c r="M50" s="220"/>
      <c r="N50" s="221" t="s">
        <v>613</v>
      </c>
      <c r="O50" s="219"/>
      <c r="P50" s="219"/>
      <c r="Q50" s="219"/>
      <c r="R50" s="219"/>
      <c r="S50" s="219"/>
      <c r="T50" s="219"/>
      <c r="U50" s="219"/>
      <c r="V50" s="219"/>
      <c r="W50" s="219"/>
      <c r="X50" s="219"/>
      <c r="Y50" s="118"/>
      <c r="Z50" s="220"/>
      <c r="AA50" s="221" t="s">
        <v>614</v>
      </c>
      <c r="AB50" s="219"/>
      <c r="AC50" s="219"/>
      <c r="AD50" s="219"/>
      <c r="AE50" s="219"/>
      <c r="AF50" s="219"/>
      <c r="AG50" s="219"/>
      <c r="AH50" s="219"/>
      <c r="AI50" s="219"/>
      <c r="AJ50" s="219"/>
      <c r="AK50" s="219"/>
      <c r="AL50" s="118"/>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ht="102">
      <c r="A51" s="194"/>
      <c r="B51" s="195" t="s">
        <v>615</v>
      </c>
      <c r="C51" s="121" t="s">
        <v>616</v>
      </c>
      <c r="D51" s="121" t="s">
        <v>427</v>
      </c>
      <c r="E51" s="121" t="s">
        <v>428</v>
      </c>
      <c r="F51" s="121" t="s">
        <v>429</v>
      </c>
      <c r="G51" s="121" t="s">
        <v>430</v>
      </c>
      <c r="H51" s="121" t="s">
        <v>431</v>
      </c>
      <c r="I51" s="121" t="s">
        <v>432</v>
      </c>
      <c r="J51" s="121" t="s">
        <v>433</v>
      </c>
      <c r="K51" s="121" t="s">
        <v>72</v>
      </c>
      <c r="L51" s="121" t="s">
        <v>434</v>
      </c>
      <c r="M51" s="121" t="s">
        <v>435</v>
      </c>
      <c r="N51" s="121" t="s">
        <v>213</v>
      </c>
      <c r="O51" s="121" t="s">
        <v>214</v>
      </c>
      <c r="P51" s="121" t="s">
        <v>215</v>
      </c>
      <c r="Q51" s="121" t="s">
        <v>216</v>
      </c>
      <c r="R51" s="121" t="s">
        <v>217</v>
      </c>
      <c r="S51" s="121" t="s">
        <v>218</v>
      </c>
      <c r="T51" s="121" t="s">
        <v>219</v>
      </c>
      <c r="U51" s="121" t="s">
        <v>220</v>
      </c>
      <c r="V51" s="121" t="s">
        <v>221</v>
      </c>
      <c r="W51" s="121" t="s">
        <v>222</v>
      </c>
      <c r="X51" s="121" t="s">
        <v>223</v>
      </c>
      <c r="Y51" s="121" t="s">
        <v>224</v>
      </c>
      <c r="Z51" s="121"/>
      <c r="AA51" s="121" t="s">
        <v>213</v>
      </c>
      <c r="AB51" s="121" t="s">
        <v>214</v>
      </c>
      <c r="AC51" s="121" t="s">
        <v>215</v>
      </c>
      <c r="AD51" s="121" t="s">
        <v>216</v>
      </c>
      <c r="AE51" s="121" t="s">
        <v>217</v>
      </c>
      <c r="AF51" s="121" t="s">
        <v>218</v>
      </c>
      <c r="AG51" s="121" t="s">
        <v>219</v>
      </c>
      <c r="AH51" s="121" t="s">
        <v>220</v>
      </c>
      <c r="AI51" s="121" t="s">
        <v>221</v>
      </c>
      <c r="AJ51" s="121" t="s">
        <v>222</v>
      </c>
      <c r="AK51" s="121" t="s">
        <v>223</v>
      </c>
      <c r="AL51" s="121" t="s">
        <v>224</v>
      </c>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22" t="s">
        <v>617</v>
      </c>
      <c r="C52" s="223">
        <v>0</v>
      </c>
      <c r="D52" s="223">
        <v>0</v>
      </c>
      <c r="E52" s="223">
        <v>0</v>
      </c>
      <c r="F52" s="223">
        <v>0</v>
      </c>
      <c r="G52" s="223">
        <v>0</v>
      </c>
      <c r="H52" s="223">
        <v>0</v>
      </c>
      <c r="I52" s="223">
        <v>0</v>
      </c>
      <c r="J52" s="223">
        <v>0</v>
      </c>
      <c r="K52" s="223">
        <v>0</v>
      </c>
      <c r="L52" s="196">
        <v>0</v>
      </c>
      <c r="M52" s="224">
        <v>0</v>
      </c>
      <c r="N52" s="224">
        <v>0</v>
      </c>
      <c r="O52" s="224">
        <v>0</v>
      </c>
      <c r="P52" s="224">
        <v>0</v>
      </c>
      <c r="Q52" s="224">
        <v>0</v>
      </c>
      <c r="R52" s="224">
        <v>0</v>
      </c>
      <c r="S52" s="224">
        <v>0</v>
      </c>
      <c r="T52" s="224">
        <v>0</v>
      </c>
      <c r="U52" s="224">
        <v>0</v>
      </c>
      <c r="V52" s="224">
        <v>0</v>
      </c>
      <c r="W52" s="224">
        <v>0</v>
      </c>
      <c r="X52" s="224">
        <v>0</v>
      </c>
      <c r="Y52" s="224">
        <v>0</v>
      </c>
      <c r="Z52" s="224"/>
      <c r="AA52" s="224">
        <v>0</v>
      </c>
      <c r="AB52" s="224">
        <v>0</v>
      </c>
      <c r="AC52" s="224">
        <v>0</v>
      </c>
      <c r="AD52" s="224">
        <v>0</v>
      </c>
      <c r="AE52" s="224">
        <v>0</v>
      </c>
      <c r="AF52" s="224">
        <v>0</v>
      </c>
      <c r="AG52" s="224">
        <v>0</v>
      </c>
      <c r="AH52" s="224">
        <v>0</v>
      </c>
      <c r="AI52" s="224">
        <v>0</v>
      </c>
      <c r="AJ52" s="224">
        <v>0</v>
      </c>
      <c r="AK52" s="224">
        <v>0</v>
      </c>
      <c r="AL52" s="224">
        <v>0</v>
      </c>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22" t="s">
        <v>618</v>
      </c>
      <c r="C53" s="223">
        <v>0</v>
      </c>
      <c r="D53" s="223">
        <v>0</v>
      </c>
      <c r="E53" s="223">
        <v>0</v>
      </c>
      <c r="F53" s="223">
        <v>0</v>
      </c>
      <c r="G53" s="223">
        <v>0</v>
      </c>
      <c r="H53" s="223">
        <v>0</v>
      </c>
      <c r="I53" s="223">
        <v>0</v>
      </c>
      <c r="J53" s="223">
        <v>0</v>
      </c>
      <c r="K53" s="223">
        <v>0</v>
      </c>
      <c r="L53" s="196">
        <v>0</v>
      </c>
      <c r="M53" s="224">
        <v>0</v>
      </c>
      <c r="N53" s="224">
        <v>0</v>
      </c>
      <c r="O53" s="224">
        <v>0</v>
      </c>
      <c r="P53" s="224">
        <v>0</v>
      </c>
      <c r="Q53" s="224">
        <v>0</v>
      </c>
      <c r="R53" s="224">
        <v>0</v>
      </c>
      <c r="S53" s="224">
        <v>0</v>
      </c>
      <c r="T53" s="224">
        <v>0</v>
      </c>
      <c r="U53" s="224">
        <v>0</v>
      </c>
      <c r="V53" s="224">
        <v>0</v>
      </c>
      <c r="W53" s="224">
        <v>0</v>
      </c>
      <c r="X53" s="224">
        <v>0</v>
      </c>
      <c r="Y53" s="224">
        <v>0</v>
      </c>
      <c r="Z53" s="224"/>
      <c r="AA53" s="224">
        <v>0</v>
      </c>
      <c r="AB53" s="224">
        <v>0</v>
      </c>
      <c r="AC53" s="224">
        <v>0</v>
      </c>
      <c r="AD53" s="224">
        <v>0</v>
      </c>
      <c r="AE53" s="224">
        <v>0</v>
      </c>
      <c r="AF53" s="224">
        <v>0</v>
      </c>
      <c r="AG53" s="224">
        <v>0</v>
      </c>
      <c r="AH53" s="224">
        <v>0</v>
      </c>
      <c r="AI53" s="224">
        <v>0</v>
      </c>
      <c r="AJ53" s="224">
        <v>0</v>
      </c>
      <c r="AK53" s="224">
        <v>0</v>
      </c>
      <c r="AL53" s="224">
        <v>0</v>
      </c>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22" t="s">
        <v>619</v>
      </c>
      <c r="C54" s="223"/>
      <c r="D54" s="223"/>
      <c r="E54" s="223"/>
      <c r="F54" s="223"/>
      <c r="G54" s="223"/>
      <c r="H54" s="223"/>
      <c r="I54" s="223"/>
      <c r="J54" s="223"/>
      <c r="K54" s="223"/>
      <c r="L54" s="196"/>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t="s">
        <v>78</v>
      </c>
      <c r="C55" s="224">
        <v>0</v>
      </c>
      <c r="D55" s="224">
        <v>0</v>
      </c>
      <c r="E55" s="224">
        <v>0</v>
      </c>
      <c r="F55" s="224">
        <v>0</v>
      </c>
      <c r="G55" s="224">
        <v>0</v>
      </c>
      <c r="H55" s="224">
        <v>0</v>
      </c>
      <c r="I55" s="224">
        <v>0</v>
      </c>
      <c r="J55" s="224">
        <v>0</v>
      </c>
      <c r="K55" s="224">
        <v>0</v>
      </c>
      <c r="L55" s="196">
        <v>0</v>
      </c>
      <c r="M55" s="224">
        <v>0</v>
      </c>
      <c r="N55" s="224">
        <v>0</v>
      </c>
      <c r="O55" s="224">
        <v>0</v>
      </c>
      <c r="P55" s="224">
        <v>0</v>
      </c>
      <c r="Q55" s="224">
        <v>0</v>
      </c>
      <c r="R55" s="224">
        <v>0</v>
      </c>
      <c r="S55" s="224">
        <v>0</v>
      </c>
      <c r="T55" s="224">
        <v>0</v>
      </c>
      <c r="U55" s="224">
        <v>0</v>
      </c>
      <c r="V55" s="224">
        <v>0</v>
      </c>
      <c r="W55" s="224">
        <v>0</v>
      </c>
      <c r="X55" s="224">
        <v>0</v>
      </c>
      <c r="Y55" s="224">
        <v>0</v>
      </c>
      <c r="Z55" s="224"/>
      <c r="AA55" s="224">
        <v>0</v>
      </c>
      <c r="AB55" s="224">
        <v>0</v>
      </c>
      <c r="AC55" s="224">
        <v>0</v>
      </c>
      <c r="AD55" s="224">
        <v>0</v>
      </c>
      <c r="AE55" s="224">
        <v>0</v>
      </c>
      <c r="AF55" s="224">
        <v>0</v>
      </c>
      <c r="AG55" s="224">
        <v>0</v>
      </c>
      <c r="AH55" s="224">
        <v>0</v>
      </c>
      <c r="AI55" s="224">
        <v>0</v>
      </c>
      <c r="AJ55" s="224">
        <v>0</v>
      </c>
      <c r="AK55" s="224">
        <v>0</v>
      </c>
      <c r="AL55" s="224">
        <v>0</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t="s">
        <v>81</v>
      </c>
      <c r="C56" s="224">
        <v>0</v>
      </c>
      <c r="D56" s="224">
        <v>0</v>
      </c>
      <c r="E56" s="224">
        <v>0</v>
      </c>
      <c r="F56" s="224">
        <v>0</v>
      </c>
      <c r="G56" s="224">
        <v>0</v>
      </c>
      <c r="H56" s="224">
        <v>0</v>
      </c>
      <c r="I56" s="224">
        <v>0</v>
      </c>
      <c r="J56" s="224">
        <v>0</v>
      </c>
      <c r="K56" s="224">
        <v>0</v>
      </c>
      <c r="L56" s="225">
        <v>0</v>
      </c>
      <c r="M56" s="224">
        <v>0</v>
      </c>
      <c r="N56" s="224">
        <v>0</v>
      </c>
      <c r="O56" s="224">
        <v>0</v>
      </c>
      <c r="P56" s="224">
        <v>0</v>
      </c>
      <c r="Q56" s="224">
        <v>0</v>
      </c>
      <c r="R56" s="224">
        <v>0</v>
      </c>
      <c r="S56" s="224">
        <v>0</v>
      </c>
      <c r="T56" s="224">
        <v>0</v>
      </c>
      <c r="U56" s="224">
        <v>0</v>
      </c>
      <c r="V56" s="224">
        <v>0</v>
      </c>
      <c r="W56" s="224">
        <v>0</v>
      </c>
      <c r="X56" s="224">
        <v>0</v>
      </c>
      <c r="Y56" s="224">
        <v>0</v>
      </c>
      <c r="Z56" s="224"/>
      <c r="AA56" s="224">
        <v>0</v>
      </c>
      <c r="AB56" s="224">
        <v>0</v>
      </c>
      <c r="AC56" s="224">
        <v>0</v>
      </c>
      <c r="AD56" s="224">
        <v>0</v>
      </c>
      <c r="AE56" s="224">
        <v>0</v>
      </c>
      <c r="AF56" s="224">
        <v>0</v>
      </c>
      <c r="AG56" s="224">
        <v>0</v>
      </c>
      <c r="AH56" s="224">
        <v>0</v>
      </c>
      <c r="AI56" s="224">
        <v>0</v>
      </c>
      <c r="AJ56" s="224">
        <v>0</v>
      </c>
      <c r="AK56" s="224">
        <v>0</v>
      </c>
      <c r="AL56" s="224">
        <v>0</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c r="A57" s="24"/>
      <c r="B57" s="24" t="s">
        <v>84</v>
      </c>
      <c r="C57" s="224">
        <v>0</v>
      </c>
      <c r="D57" s="224">
        <v>0</v>
      </c>
      <c r="E57" s="224">
        <v>0</v>
      </c>
      <c r="F57" s="224">
        <v>0</v>
      </c>
      <c r="G57" s="224">
        <v>0</v>
      </c>
      <c r="H57" s="224">
        <v>0</v>
      </c>
      <c r="I57" s="224">
        <v>0</v>
      </c>
      <c r="J57" s="224">
        <v>0</v>
      </c>
      <c r="K57" s="224">
        <v>0</v>
      </c>
      <c r="L57" s="225">
        <v>0</v>
      </c>
      <c r="M57" s="224">
        <v>0</v>
      </c>
      <c r="N57" s="224">
        <v>0</v>
      </c>
      <c r="O57" s="224">
        <v>0</v>
      </c>
      <c r="P57" s="224">
        <v>0</v>
      </c>
      <c r="Q57" s="224">
        <v>0</v>
      </c>
      <c r="R57" s="224">
        <v>0</v>
      </c>
      <c r="S57" s="224">
        <v>0</v>
      </c>
      <c r="T57" s="224">
        <v>0</v>
      </c>
      <c r="U57" s="224">
        <v>0</v>
      </c>
      <c r="V57" s="224">
        <v>0</v>
      </c>
      <c r="W57" s="224">
        <v>0</v>
      </c>
      <c r="X57" s="224">
        <v>0</v>
      </c>
      <c r="Y57" s="224">
        <v>0</v>
      </c>
      <c r="Z57" s="224"/>
      <c r="AA57" s="224">
        <v>0</v>
      </c>
      <c r="AB57" s="224">
        <v>0</v>
      </c>
      <c r="AC57" s="224">
        <v>0</v>
      </c>
      <c r="AD57" s="224">
        <v>0</v>
      </c>
      <c r="AE57" s="224">
        <v>0</v>
      </c>
      <c r="AF57" s="224">
        <v>0</v>
      </c>
      <c r="AG57" s="224">
        <v>0</v>
      </c>
      <c r="AH57" s="224">
        <v>0</v>
      </c>
      <c r="AI57" s="224">
        <v>0</v>
      </c>
      <c r="AJ57" s="224">
        <v>0</v>
      </c>
      <c r="AK57" s="224">
        <v>0</v>
      </c>
      <c r="AL57" s="224">
        <v>0</v>
      </c>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c r="B58" s="24" t="s">
        <v>87</v>
      </c>
      <c r="C58" s="224">
        <v>0</v>
      </c>
      <c r="D58" s="224">
        <v>0</v>
      </c>
      <c r="E58" s="224">
        <v>0</v>
      </c>
      <c r="F58" s="224">
        <v>0</v>
      </c>
      <c r="G58" s="224">
        <v>0</v>
      </c>
      <c r="H58" s="224">
        <v>0</v>
      </c>
      <c r="I58" s="224">
        <v>0</v>
      </c>
      <c r="J58" s="224">
        <v>0</v>
      </c>
      <c r="K58" s="224">
        <v>0</v>
      </c>
      <c r="L58" s="225">
        <v>0</v>
      </c>
      <c r="M58" s="224">
        <v>0</v>
      </c>
      <c r="N58" s="224">
        <v>0</v>
      </c>
      <c r="O58" s="224">
        <v>0</v>
      </c>
      <c r="P58" s="224">
        <v>0</v>
      </c>
      <c r="Q58" s="224">
        <v>0</v>
      </c>
      <c r="R58" s="224">
        <v>0</v>
      </c>
      <c r="S58" s="224">
        <v>0</v>
      </c>
      <c r="T58" s="224">
        <v>0</v>
      </c>
      <c r="U58" s="224">
        <v>0</v>
      </c>
      <c r="V58" s="224">
        <v>0</v>
      </c>
      <c r="W58" s="224">
        <v>0</v>
      </c>
      <c r="X58" s="224">
        <v>0</v>
      </c>
      <c r="Y58" s="224">
        <v>0</v>
      </c>
      <c r="Z58" s="224"/>
      <c r="AA58" s="224">
        <v>0</v>
      </c>
      <c r="AB58" s="224">
        <v>0</v>
      </c>
      <c r="AC58" s="224">
        <v>0</v>
      </c>
      <c r="AD58" s="224">
        <v>0</v>
      </c>
      <c r="AE58" s="224">
        <v>0</v>
      </c>
      <c r="AF58" s="224">
        <v>0</v>
      </c>
      <c r="AG58" s="224">
        <v>0</v>
      </c>
      <c r="AH58" s="224">
        <v>0</v>
      </c>
      <c r="AI58" s="224">
        <v>0</v>
      </c>
      <c r="AJ58" s="224">
        <v>0</v>
      </c>
      <c r="AK58" s="224">
        <v>0</v>
      </c>
      <c r="AL58" s="224">
        <v>0</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c r="B59" s="24" t="s">
        <v>90</v>
      </c>
      <c r="C59" s="224">
        <v>0</v>
      </c>
      <c r="D59" s="224">
        <v>0</v>
      </c>
      <c r="E59" s="224">
        <v>0</v>
      </c>
      <c r="F59" s="224">
        <v>0</v>
      </c>
      <c r="G59" s="224">
        <v>0</v>
      </c>
      <c r="H59" s="224">
        <v>0</v>
      </c>
      <c r="I59" s="224">
        <v>0</v>
      </c>
      <c r="J59" s="224">
        <v>0</v>
      </c>
      <c r="K59" s="224">
        <v>0</v>
      </c>
      <c r="L59" s="225">
        <v>0</v>
      </c>
      <c r="M59" s="224">
        <v>0</v>
      </c>
      <c r="N59" s="224">
        <v>0</v>
      </c>
      <c r="O59" s="224">
        <v>0</v>
      </c>
      <c r="P59" s="224">
        <v>0</v>
      </c>
      <c r="Q59" s="224">
        <v>0</v>
      </c>
      <c r="R59" s="224">
        <v>0</v>
      </c>
      <c r="S59" s="224">
        <v>0</v>
      </c>
      <c r="T59" s="224">
        <v>0</v>
      </c>
      <c r="U59" s="224">
        <v>0</v>
      </c>
      <c r="V59" s="224">
        <v>0</v>
      </c>
      <c r="W59" s="224">
        <v>0</v>
      </c>
      <c r="X59" s="224">
        <v>0</v>
      </c>
      <c r="Y59" s="224">
        <v>0</v>
      </c>
      <c r="Z59" s="224"/>
      <c r="AA59" s="224">
        <v>0</v>
      </c>
      <c r="AB59" s="224">
        <v>0</v>
      </c>
      <c r="AC59" s="224">
        <v>0</v>
      </c>
      <c r="AD59" s="224">
        <v>0</v>
      </c>
      <c r="AE59" s="224">
        <v>0</v>
      </c>
      <c r="AF59" s="224">
        <v>0</v>
      </c>
      <c r="AG59" s="224">
        <v>0</v>
      </c>
      <c r="AH59" s="224">
        <v>0</v>
      </c>
      <c r="AI59" s="224">
        <v>0</v>
      </c>
      <c r="AJ59" s="224">
        <v>0</v>
      </c>
      <c r="AK59" s="224">
        <v>0</v>
      </c>
      <c r="AL59" s="224">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c r="B60" s="24" t="s">
        <v>93</v>
      </c>
      <c r="C60" s="224">
        <v>0</v>
      </c>
      <c r="D60" s="224">
        <v>0</v>
      </c>
      <c r="E60" s="224">
        <v>0</v>
      </c>
      <c r="F60" s="224">
        <v>0</v>
      </c>
      <c r="G60" s="224">
        <v>0</v>
      </c>
      <c r="H60" s="224">
        <v>0</v>
      </c>
      <c r="I60" s="224">
        <v>0</v>
      </c>
      <c r="J60" s="224">
        <v>0</v>
      </c>
      <c r="K60" s="224">
        <v>0</v>
      </c>
      <c r="L60" s="225">
        <v>0</v>
      </c>
      <c r="M60" s="224">
        <v>0</v>
      </c>
      <c r="N60" s="224">
        <v>0</v>
      </c>
      <c r="O60" s="224">
        <v>0</v>
      </c>
      <c r="P60" s="224">
        <v>0</v>
      </c>
      <c r="Q60" s="224">
        <v>0</v>
      </c>
      <c r="R60" s="224">
        <v>0</v>
      </c>
      <c r="S60" s="224">
        <v>0</v>
      </c>
      <c r="T60" s="224">
        <v>0</v>
      </c>
      <c r="U60" s="224">
        <v>0</v>
      </c>
      <c r="V60" s="224">
        <v>0</v>
      </c>
      <c r="W60" s="224">
        <v>0</v>
      </c>
      <c r="X60" s="224">
        <v>0</v>
      </c>
      <c r="Y60" s="224">
        <v>0</v>
      </c>
      <c r="Z60" s="224"/>
      <c r="AA60" s="224">
        <v>0</v>
      </c>
      <c r="AB60" s="224">
        <v>0</v>
      </c>
      <c r="AC60" s="224">
        <v>0</v>
      </c>
      <c r="AD60" s="224">
        <v>0</v>
      </c>
      <c r="AE60" s="224">
        <v>0</v>
      </c>
      <c r="AF60" s="224">
        <v>0</v>
      </c>
      <c r="AG60" s="224">
        <v>0</v>
      </c>
      <c r="AH60" s="224">
        <v>0</v>
      </c>
      <c r="AI60" s="224">
        <v>0</v>
      </c>
      <c r="AJ60" s="224">
        <v>0</v>
      </c>
      <c r="AK60" s="224">
        <v>0</v>
      </c>
      <c r="AL60" s="224">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c r="B61" s="24" t="s">
        <v>96</v>
      </c>
      <c r="C61" s="224">
        <v>0</v>
      </c>
      <c r="D61" s="224">
        <v>0</v>
      </c>
      <c r="E61" s="224">
        <v>0</v>
      </c>
      <c r="F61" s="224">
        <v>0</v>
      </c>
      <c r="G61" s="224">
        <v>0</v>
      </c>
      <c r="H61" s="224">
        <v>0</v>
      </c>
      <c r="I61" s="224">
        <v>0</v>
      </c>
      <c r="J61" s="224">
        <v>0</v>
      </c>
      <c r="K61" s="224">
        <v>0</v>
      </c>
      <c r="L61" s="225">
        <v>0</v>
      </c>
      <c r="M61" s="224">
        <v>0</v>
      </c>
      <c r="N61" s="224">
        <v>0</v>
      </c>
      <c r="O61" s="224">
        <v>0</v>
      </c>
      <c r="P61" s="224">
        <v>0</v>
      </c>
      <c r="Q61" s="224">
        <v>0</v>
      </c>
      <c r="R61" s="224">
        <v>0</v>
      </c>
      <c r="S61" s="224">
        <v>0</v>
      </c>
      <c r="T61" s="224">
        <v>0</v>
      </c>
      <c r="U61" s="224">
        <v>0</v>
      </c>
      <c r="V61" s="224">
        <v>0</v>
      </c>
      <c r="W61" s="224">
        <v>0</v>
      </c>
      <c r="X61" s="224">
        <v>0</v>
      </c>
      <c r="Y61" s="224">
        <v>0</v>
      </c>
      <c r="Z61" s="224"/>
      <c r="AA61" s="224">
        <v>0</v>
      </c>
      <c r="AB61" s="224">
        <v>0</v>
      </c>
      <c r="AC61" s="224">
        <v>0</v>
      </c>
      <c r="AD61" s="224">
        <v>0</v>
      </c>
      <c r="AE61" s="224">
        <v>0</v>
      </c>
      <c r="AF61" s="224">
        <v>0</v>
      </c>
      <c r="AG61" s="224">
        <v>0</v>
      </c>
      <c r="AH61" s="224">
        <v>0</v>
      </c>
      <c r="AI61" s="224">
        <v>0</v>
      </c>
      <c r="AJ61" s="224">
        <v>0</v>
      </c>
      <c r="AK61" s="224">
        <v>0</v>
      </c>
      <c r="AL61" s="224">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c r="B62" s="24" t="s">
        <v>99</v>
      </c>
      <c r="C62" s="45">
        <v>316.27966058996424</v>
      </c>
      <c r="D62" s="45">
        <v>186.39999999999998</v>
      </c>
      <c r="E62" s="45">
        <v>37.279999999999994</v>
      </c>
      <c r="F62" s="45">
        <v>223.67999999999998</v>
      </c>
      <c r="G62" s="45">
        <v>339.79664719640789</v>
      </c>
      <c r="H62" s="45">
        <v>206.8627712224739</v>
      </c>
      <c r="I62" s="45">
        <v>6195.266544630199</v>
      </c>
      <c r="J62" s="45">
        <v>27.302425265113392</v>
      </c>
      <c r="K62" s="45">
        <v>69.051128203683675</v>
      </c>
      <c r="L62" s="196">
        <v>0.60878402694451517</v>
      </c>
      <c r="M62" s="45">
        <v>3.0046867883892916</v>
      </c>
      <c r="N62" s="79">
        <v>19.043500046805448</v>
      </c>
      <c r="O62" s="79">
        <v>17.234680808716821</v>
      </c>
      <c r="P62" s="79">
        <v>20.066317159043024</v>
      </c>
      <c r="Q62" s="79">
        <v>18.660175809503251</v>
      </c>
      <c r="R62" s="79">
        <v>19.086396141267464</v>
      </c>
      <c r="S62" s="79">
        <v>18.635616362763074</v>
      </c>
      <c r="T62" s="79">
        <v>17.724988461244976</v>
      </c>
      <c r="U62" s="79">
        <v>19.029174841645681</v>
      </c>
      <c r="V62" s="79">
        <v>17.517560253476081</v>
      </c>
      <c r="W62" s="79">
        <v>19.876603500684674</v>
      </c>
      <c r="X62" s="79">
        <v>17.746041386480005</v>
      </c>
      <c r="Y62" s="79">
        <v>18.797143758706003</v>
      </c>
      <c r="Z62" s="79"/>
      <c r="AA62" s="79">
        <v>8.5619990653311149</v>
      </c>
      <c r="AB62" s="79">
        <v>7.4309392631150395</v>
      </c>
      <c r="AC62" s="79">
        <v>7.2880718232984671</v>
      </c>
      <c r="AD62" s="79">
        <v>7.5690382230099083</v>
      </c>
      <c r="AE62" s="79">
        <v>7.6386630882198769</v>
      </c>
      <c r="AF62" s="79">
        <v>6.9699175090346568</v>
      </c>
      <c r="AG62" s="79">
        <v>8.1826034357305719</v>
      </c>
      <c r="AH62" s="79">
        <v>7.0373557411483567</v>
      </c>
      <c r="AI62" s="79">
        <v>8.2051346228691813</v>
      </c>
      <c r="AJ62" s="79">
        <v>7.121801227520403</v>
      </c>
      <c r="AK62" s="79">
        <v>8.3203991951038478</v>
      </c>
      <c r="AL62" s="79">
        <v>8.535538865246302</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c r="B63" s="24" t="s">
        <v>102</v>
      </c>
      <c r="C63" s="224">
        <v>0</v>
      </c>
      <c r="D63" s="224">
        <v>0</v>
      </c>
      <c r="E63" s="224">
        <v>0</v>
      </c>
      <c r="F63" s="224">
        <v>0</v>
      </c>
      <c r="G63" s="224">
        <v>0</v>
      </c>
      <c r="H63" s="224">
        <v>0</v>
      </c>
      <c r="I63" s="224">
        <v>0</v>
      </c>
      <c r="J63" s="224">
        <v>0</v>
      </c>
      <c r="K63" s="224">
        <v>0</v>
      </c>
      <c r="L63" s="225">
        <v>0</v>
      </c>
      <c r="M63" s="224">
        <v>0</v>
      </c>
      <c r="N63" s="224">
        <v>0</v>
      </c>
      <c r="O63" s="224">
        <v>0</v>
      </c>
      <c r="P63" s="224">
        <v>0</v>
      </c>
      <c r="Q63" s="224">
        <v>0</v>
      </c>
      <c r="R63" s="224">
        <v>0</v>
      </c>
      <c r="S63" s="224">
        <v>0</v>
      </c>
      <c r="T63" s="224">
        <v>0</v>
      </c>
      <c r="U63" s="224">
        <v>0</v>
      </c>
      <c r="V63" s="224">
        <v>0</v>
      </c>
      <c r="W63" s="224">
        <v>0</v>
      </c>
      <c r="X63" s="224">
        <v>0</v>
      </c>
      <c r="Y63" s="224">
        <v>0</v>
      </c>
      <c r="Z63" s="224"/>
      <c r="AA63" s="224">
        <v>0</v>
      </c>
      <c r="AB63" s="224">
        <v>0</v>
      </c>
      <c r="AC63" s="224">
        <v>0</v>
      </c>
      <c r="AD63" s="224">
        <v>0</v>
      </c>
      <c r="AE63" s="224">
        <v>0</v>
      </c>
      <c r="AF63" s="224">
        <v>0</v>
      </c>
      <c r="AG63" s="224">
        <v>0</v>
      </c>
      <c r="AH63" s="224">
        <v>0</v>
      </c>
      <c r="AI63" s="224">
        <v>0</v>
      </c>
      <c r="AJ63" s="224">
        <v>0</v>
      </c>
      <c r="AK63" s="224">
        <v>0</v>
      </c>
      <c r="AL63" s="224">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c r="B64" s="24" t="s">
        <v>105</v>
      </c>
      <c r="C64" s="224">
        <v>0</v>
      </c>
      <c r="D64" s="224">
        <v>0</v>
      </c>
      <c r="E64" s="224">
        <v>0</v>
      </c>
      <c r="F64" s="224">
        <v>0</v>
      </c>
      <c r="G64" s="224">
        <v>0</v>
      </c>
      <c r="H64" s="224">
        <v>0</v>
      </c>
      <c r="I64" s="224">
        <v>0</v>
      </c>
      <c r="J64" s="224">
        <v>0</v>
      </c>
      <c r="K64" s="224">
        <v>0</v>
      </c>
      <c r="L64" s="225">
        <v>0</v>
      </c>
      <c r="M64" s="224">
        <v>0</v>
      </c>
      <c r="N64" s="224">
        <v>0</v>
      </c>
      <c r="O64" s="224">
        <v>0</v>
      </c>
      <c r="P64" s="224">
        <v>0</v>
      </c>
      <c r="Q64" s="224">
        <v>0</v>
      </c>
      <c r="R64" s="224">
        <v>0</v>
      </c>
      <c r="S64" s="224">
        <v>0</v>
      </c>
      <c r="T64" s="224">
        <v>0</v>
      </c>
      <c r="U64" s="224">
        <v>0</v>
      </c>
      <c r="V64" s="224">
        <v>0</v>
      </c>
      <c r="W64" s="224">
        <v>0</v>
      </c>
      <c r="X64" s="224">
        <v>0</v>
      </c>
      <c r="Y64" s="224">
        <v>0</v>
      </c>
      <c r="Z64" s="224"/>
      <c r="AA64" s="224">
        <v>0</v>
      </c>
      <c r="AB64" s="224">
        <v>0</v>
      </c>
      <c r="AC64" s="224">
        <v>0</v>
      </c>
      <c r="AD64" s="224">
        <v>0</v>
      </c>
      <c r="AE64" s="224">
        <v>0</v>
      </c>
      <c r="AF64" s="224">
        <v>0</v>
      </c>
      <c r="AG64" s="224">
        <v>0</v>
      </c>
      <c r="AH64" s="224">
        <v>0</v>
      </c>
      <c r="AI64" s="224">
        <v>0</v>
      </c>
      <c r="AJ64" s="224">
        <v>0</v>
      </c>
      <c r="AK64" s="224">
        <v>0</v>
      </c>
      <c r="AL64" s="224">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t="s">
        <v>108</v>
      </c>
      <c r="C65" s="224">
        <v>0</v>
      </c>
      <c r="D65" s="224">
        <v>0</v>
      </c>
      <c r="E65" s="224">
        <v>0</v>
      </c>
      <c r="F65" s="224">
        <v>0</v>
      </c>
      <c r="G65" s="224">
        <v>0</v>
      </c>
      <c r="H65" s="224">
        <v>0</v>
      </c>
      <c r="I65" s="224">
        <v>0</v>
      </c>
      <c r="J65" s="224">
        <v>0</v>
      </c>
      <c r="K65" s="224">
        <v>0</v>
      </c>
      <c r="L65" s="225">
        <v>0</v>
      </c>
      <c r="M65" s="224">
        <v>0</v>
      </c>
      <c r="N65" s="224">
        <v>0</v>
      </c>
      <c r="O65" s="224">
        <v>0</v>
      </c>
      <c r="P65" s="224">
        <v>0</v>
      </c>
      <c r="Q65" s="224">
        <v>0</v>
      </c>
      <c r="R65" s="224">
        <v>0</v>
      </c>
      <c r="S65" s="224">
        <v>0</v>
      </c>
      <c r="T65" s="224">
        <v>0</v>
      </c>
      <c r="U65" s="224">
        <v>0</v>
      </c>
      <c r="V65" s="224">
        <v>0</v>
      </c>
      <c r="W65" s="224">
        <v>0</v>
      </c>
      <c r="X65" s="224">
        <v>0</v>
      </c>
      <c r="Y65" s="224">
        <v>0</v>
      </c>
      <c r="Z65" s="224"/>
      <c r="AA65" s="224">
        <v>0</v>
      </c>
      <c r="AB65" s="224">
        <v>0</v>
      </c>
      <c r="AC65" s="224">
        <v>0</v>
      </c>
      <c r="AD65" s="224">
        <v>0</v>
      </c>
      <c r="AE65" s="224">
        <v>0</v>
      </c>
      <c r="AF65" s="224">
        <v>0</v>
      </c>
      <c r="AG65" s="224">
        <v>0</v>
      </c>
      <c r="AH65" s="224">
        <v>0</v>
      </c>
      <c r="AI65" s="224">
        <v>0</v>
      </c>
      <c r="AJ65" s="224">
        <v>0</v>
      </c>
      <c r="AK65" s="224">
        <v>0</v>
      </c>
      <c r="AL65" s="224">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t="s">
        <v>111</v>
      </c>
      <c r="C66" s="224">
        <v>0</v>
      </c>
      <c r="D66" s="224">
        <v>0</v>
      </c>
      <c r="E66" s="224">
        <v>0</v>
      </c>
      <c r="F66" s="224">
        <v>0</v>
      </c>
      <c r="G66" s="224">
        <v>0</v>
      </c>
      <c r="H66" s="224">
        <v>0</v>
      </c>
      <c r="I66" s="224">
        <v>0</v>
      </c>
      <c r="J66" s="224">
        <v>0</v>
      </c>
      <c r="K66" s="224">
        <v>0</v>
      </c>
      <c r="L66" s="225">
        <v>0</v>
      </c>
      <c r="M66" s="224">
        <v>0</v>
      </c>
      <c r="N66" s="224">
        <v>0</v>
      </c>
      <c r="O66" s="224">
        <v>0</v>
      </c>
      <c r="P66" s="224">
        <v>0</v>
      </c>
      <c r="Q66" s="224">
        <v>0</v>
      </c>
      <c r="R66" s="224">
        <v>0</v>
      </c>
      <c r="S66" s="224">
        <v>0</v>
      </c>
      <c r="T66" s="224">
        <v>0</v>
      </c>
      <c r="U66" s="224">
        <v>0</v>
      </c>
      <c r="V66" s="224">
        <v>0</v>
      </c>
      <c r="W66" s="224">
        <v>0</v>
      </c>
      <c r="X66" s="224">
        <v>0</v>
      </c>
      <c r="Y66" s="224">
        <v>0</v>
      </c>
      <c r="Z66" s="224"/>
      <c r="AA66" s="224">
        <v>0</v>
      </c>
      <c r="AB66" s="224">
        <v>0</v>
      </c>
      <c r="AC66" s="224">
        <v>0</v>
      </c>
      <c r="AD66" s="224">
        <v>0</v>
      </c>
      <c r="AE66" s="224">
        <v>0</v>
      </c>
      <c r="AF66" s="224">
        <v>0</v>
      </c>
      <c r="AG66" s="224">
        <v>0</v>
      </c>
      <c r="AH66" s="224">
        <v>0</v>
      </c>
      <c r="AI66" s="224">
        <v>0</v>
      </c>
      <c r="AJ66" s="224">
        <v>0</v>
      </c>
      <c r="AK66" s="224">
        <v>0</v>
      </c>
      <c r="AL66" s="224">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c r="B67" s="24" t="s">
        <v>114</v>
      </c>
      <c r="C67" s="224">
        <v>0</v>
      </c>
      <c r="D67" s="224">
        <v>0</v>
      </c>
      <c r="E67" s="224">
        <v>0</v>
      </c>
      <c r="F67" s="224">
        <v>0</v>
      </c>
      <c r="G67" s="224">
        <v>0</v>
      </c>
      <c r="H67" s="224">
        <v>0</v>
      </c>
      <c r="I67" s="224">
        <v>0</v>
      </c>
      <c r="J67" s="224">
        <v>0</v>
      </c>
      <c r="K67" s="224">
        <v>0</v>
      </c>
      <c r="L67" s="225">
        <v>0</v>
      </c>
      <c r="M67" s="224">
        <v>0</v>
      </c>
      <c r="N67" s="224">
        <v>0</v>
      </c>
      <c r="O67" s="224">
        <v>0</v>
      </c>
      <c r="P67" s="224">
        <v>0</v>
      </c>
      <c r="Q67" s="224">
        <v>0</v>
      </c>
      <c r="R67" s="224">
        <v>0</v>
      </c>
      <c r="S67" s="224">
        <v>0</v>
      </c>
      <c r="T67" s="224">
        <v>0</v>
      </c>
      <c r="U67" s="224">
        <v>0</v>
      </c>
      <c r="V67" s="224">
        <v>0</v>
      </c>
      <c r="W67" s="224">
        <v>0</v>
      </c>
      <c r="X67" s="224">
        <v>0</v>
      </c>
      <c r="Y67" s="224">
        <v>0</v>
      </c>
      <c r="Z67" s="224"/>
      <c r="AA67" s="224">
        <v>0</v>
      </c>
      <c r="AB67" s="224">
        <v>0</v>
      </c>
      <c r="AC67" s="224">
        <v>0</v>
      </c>
      <c r="AD67" s="224">
        <v>0</v>
      </c>
      <c r="AE67" s="224">
        <v>0</v>
      </c>
      <c r="AF67" s="224">
        <v>0</v>
      </c>
      <c r="AG67" s="224">
        <v>0</v>
      </c>
      <c r="AH67" s="224">
        <v>0</v>
      </c>
      <c r="AI67" s="224">
        <v>0</v>
      </c>
      <c r="AJ67" s="224">
        <v>0</v>
      </c>
      <c r="AK67" s="224">
        <v>0</v>
      </c>
      <c r="AL67" s="224">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c r="B68" s="24" t="s">
        <v>117</v>
      </c>
      <c r="C68" s="224">
        <v>0</v>
      </c>
      <c r="D68" s="224">
        <v>0</v>
      </c>
      <c r="E68" s="224">
        <v>0</v>
      </c>
      <c r="F68" s="224">
        <v>0</v>
      </c>
      <c r="G68" s="224">
        <v>0</v>
      </c>
      <c r="H68" s="224">
        <v>0</v>
      </c>
      <c r="I68" s="224">
        <v>0</v>
      </c>
      <c r="J68" s="224">
        <v>0</v>
      </c>
      <c r="K68" s="224">
        <v>0</v>
      </c>
      <c r="L68" s="225">
        <v>0</v>
      </c>
      <c r="M68" s="224">
        <v>0</v>
      </c>
      <c r="N68" s="224">
        <v>0</v>
      </c>
      <c r="O68" s="224">
        <v>0</v>
      </c>
      <c r="P68" s="224">
        <v>0</v>
      </c>
      <c r="Q68" s="224">
        <v>0</v>
      </c>
      <c r="R68" s="224">
        <v>0</v>
      </c>
      <c r="S68" s="224">
        <v>0</v>
      </c>
      <c r="T68" s="224">
        <v>0</v>
      </c>
      <c r="U68" s="224">
        <v>0</v>
      </c>
      <c r="V68" s="224">
        <v>0</v>
      </c>
      <c r="W68" s="224">
        <v>0</v>
      </c>
      <c r="X68" s="224">
        <v>0</v>
      </c>
      <c r="Y68" s="224">
        <v>0</v>
      </c>
      <c r="Z68" s="224"/>
      <c r="AA68" s="224">
        <v>0</v>
      </c>
      <c r="AB68" s="224">
        <v>0</v>
      </c>
      <c r="AC68" s="224">
        <v>0</v>
      </c>
      <c r="AD68" s="224">
        <v>0</v>
      </c>
      <c r="AE68" s="224">
        <v>0</v>
      </c>
      <c r="AF68" s="224">
        <v>0</v>
      </c>
      <c r="AG68" s="224">
        <v>0</v>
      </c>
      <c r="AH68" s="224">
        <v>0</v>
      </c>
      <c r="AI68" s="224">
        <v>0</v>
      </c>
      <c r="AJ68" s="224">
        <v>0</v>
      </c>
      <c r="AK68" s="224">
        <v>0</v>
      </c>
      <c r="AL68" s="224">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c r="B69" s="24" t="s">
        <v>120</v>
      </c>
      <c r="C69" s="224">
        <v>0</v>
      </c>
      <c r="D69" s="224">
        <v>0</v>
      </c>
      <c r="E69" s="224">
        <v>0</v>
      </c>
      <c r="F69" s="224">
        <v>0</v>
      </c>
      <c r="G69" s="224">
        <v>0</v>
      </c>
      <c r="H69" s="224">
        <v>0</v>
      </c>
      <c r="I69" s="224">
        <v>0</v>
      </c>
      <c r="J69" s="224">
        <v>0</v>
      </c>
      <c r="K69" s="224">
        <v>0</v>
      </c>
      <c r="L69" s="225">
        <v>0</v>
      </c>
      <c r="M69" s="224">
        <v>0</v>
      </c>
      <c r="N69" s="224">
        <v>0</v>
      </c>
      <c r="O69" s="224">
        <v>0</v>
      </c>
      <c r="P69" s="224">
        <v>0</v>
      </c>
      <c r="Q69" s="224">
        <v>0</v>
      </c>
      <c r="R69" s="224">
        <v>0</v>
      </c>
      <c r="S69" s="224">
        <v>0</v>
      </c>
      <c r="T69" s="224">
        <v>0</v>
      </c>
      <c r="U69" s="224">
        <v>0</v>
      </c>
      <c r="V69" s="224">
        <v>0</v>
      </c>
      <c r="W69" s="224">
        <v>0</v>
      </c>
      <c r="X69" s="224">
        <v>0</v>
      </c>
      <c r="Y69" s="224">
        <v>0</v>
      </c>
      <c r="Z69" s="224"/>
      <c r="AA69" s="224">
        <v>0</v>
      </c>
      <c r="AB69" s="224">
        <v>0</v>
      </c>
      <c r="AC69" s="224">
        <v>0</v>
      </c>
      <c r="AD69" s="224">
        <v>0</v>
      </c>
      <c r="AE69" s="224">
        <v>0</v>
      </c>
      <c r="AF69" s="224">
        <v>0</v>
      </c>
      <c r="AG69" s="224">
        <v>0</v>
      </c>
      <c r="AH69" s="224">
        <v>0</v>
      </c>
      <c r="AI69" s="224">
        <v>0</v>
      </c>
      <c r="AJ69" s="224">
        <v>0</v>
      </c>
      <c r="AK69" s="224">
        <v>0</v>
      </c>
      <c r="AL69" s="224">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24" t="s">
        <v>123</v>
      </c>
      <c r="C70" s="224">
        <v>0</v>
      </c>
      <c r="D70" s="224">
        <v>0</v>
      </c>
      <c r="E70" s="224">
        <v>0</v>
      </c>
      <c r="F70" s="224">
        <v>0</v>
      </c>
      <c r="G70" s="224">
        <v>0</v>
      </c>
      <c r="H70" s="224">
        <v>0</v>
      </c>
      <c r="I70" s="224">
        <v>0</v>
      </c>
      <c r="J70" s="224">
        <v>0</v>
      </c>
      <c r="K70" s="224">
        <v>0</v>
      </c>
      <c r="L70" s="225">
        <v>0</v>
      </c>
      <c r="M70" s="224">
        <v>0</v>
      </c>
      <c r="N70" s="224">
        <v>0</v>
      </c>
      <c r="O70" s="224">
        <v>0</v>
      </c>
      <c r="P70" s="224">
        <v>0</v>
      </c>
      <c r="Q70" s="224">
        <v>0</v>
      </c>
      <c r="R70" s="224">
        <v>0</v>
      </c>
      <c r="S70" s="224">
        <v>0</v>
      </c>
      <c r="T70" s="224">
        <v>0</v>
      </c>
      <c r="U70" s="224">
        <v>0</v>
      </c>
      <c r="V70" s="224">
        <v>0</v>
      </c>
      <c r="W70" s="224">
        <v>0</v>
      </c>
      <c r="X70" s="224">
        <v>0</v>
      </c>
      <c r="Y70" s="224">
        <v>0</v>
      </c>
      <c r="Z70" s="224"/>
      <c r="AA70" s="224">
        <v>0</v>
      </c>
      <c r="AB70" s="224">
        <v>0</v>
      </c>
      <c r="AC70" s="224">
        <v>0</v>
      </c>
      <c r="AD70" s="224">
        <v>0</v>
      </c>
      <c r="AE70" s="224">
        <v>0</v>
      </c>
      <c r="AF70" s="224">
        <v>0</v>
      </c>
      <c r="AG70" s="224">
        <v>0</v>
      </c>
      <c r="AH70" s="224">
        <v>0</v>
      </c>
      <c r="AI70" s="224">
        <v>0</v>
      </c>
      <c r="AJ70" s="224">
        <v>0</v>
      </c>
      <c r="AK70" s="224">
        <v>0</v>
      </c>
      <c r="AL70" s="224">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24" t="s">
        <v>126</v>
      </c>
      <c r="C71" s="45">
        <v>129.97794270820447</v>
      </c>
      <c r="D71" s="45">
        <v>186.39999999999998</v>
      </c>
      <c r="E71" s="45">
        <v>37.279999999999994</v>
      </c>
      <c r="F71" s="45">
        <v>223.67999999999998</v>
      </c>
      <c r="G71" s="45">
        <v>292.41489573954334</v>
      </c>
      <c r="H71" s="45">
        <v>85.012097762660531</v>
      </c>
      <c r="I71" s="45">
        <v>15075.148591933486</v>
      </c>
      <c r="J71" s="45">
        <v>80.771809172369913</v>
      </c>
      <c r="K71" s="45">
        <v>155.53705923842358</v>
      </c>
      <c r="L71" s="196">
        <v>0.29072423806474479</v>
      </c>
      <c r="M71" s="45">
        <v>1.2348027897490237</v>
      </c>
      <c r="N71" s="79">
        <v>7.8260959096460745</v>
      </c>
      <c r="O71" s="79">
        <v>7.0827455378288295</v>
      </c>
      <c r="P71" s="79">
        <v>8.2464317091957628</v>
      </c>
      <c r="Q71" s="79">
        <v>7.6685654011657185</v>
      </c>
      <c r="R71" s="79">
        <v>7.8437244416167653</v>
      </c>
      <c r="S71" s="79">
        <v>7.6584724778478375</v>
      </c>
      <c r="T71" s="79">
        <v>7.2842418333883456</v>
      </c>
      <c r="U71" s="79">
        <v>7.8202088390324702</v>
      </c>
      <c r="V71" s="79">
        <v>7.1989973644422243</v>
      </c>
      <c r="W71" s="79">
        <v>8.1684671920621934</v>
      </c>
      <c r="X71" s="79">
        <v>7.2928937204712341</v>
      </c>
      <c r="Y71" s="79">
        <v>7.7248535994682195</v>
      </c>
      <c r="Z71" s="79"/>
      <c r="AA71" s="79">
        <v>3.5186297528758002</v>
      </c>
      <c r="AB71" s="79">
        <v>3.0538106560746736</v>
      </c>
      <c r="AC71" s="79">
        <v>2.9950980095747122</v>
      </c>
      <c r="AD71" s="79">
        <v>3.1105636532917429</v>
      </c>
      <c r="AE71" s="79">
        <v>3.1391766115972093</v>
      </c>
      <c r="AF71" s="79">
        <v>2.8643496612471191</v>
      </c>
      <c r="AG71" s="79">
        <v>3.3627137407111936</v>
      </c>
      <c r="AH71" s="79">
        <v>2.8920640032116531</v>
      </c>
      <c r="AI71" s="79">
        <v>3.3719731326859645</v>
      </c>
      <c r="AJ71" s="79">
        <v>2.9267676277481107</v>
      </c>
      <c r="AK71" s="79">
        <v>3.4193421349741833</v>
      </c>
      <c r="AL71" s="79">
        <v>3.5077556980464251</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24" t="s">
        <v>129</v>
      </c>
      <c r="C72" s="224">
        <v>0</v>
      </c>
      <c r="D72" s="224">
        <v>0</v>
      </c>
      <c r="E72" s="224">
        <v>0</v>
      </c>
      <c r="F72" s="224">
        <v>0</v>
      </c>
      <c r="G72" s="224">
        <v>0</v>
      </c>
      <c r="H72" s="224">
        <v>0</v>
      </c>
      <c r="I72" s="224">
        <v>0</v>
      </c>
      <c r="J72" s="224">
        <v>0</v>
      </c>
      <c r="K72" s="224">
        <v>0</v>
      </c>
      <c r="L72" s="225">
        <v>0</v>
      </c>
      <c r="M72" s="224">
        <v>0</v>
      </c>
      <c r="N72" s="224">
        <v>0</v>
      </c>
      <c r="O72" s="224">
        <v>0</v>
      </c>
      <c r="P72" s="224">
        <v>0</v>
      </c>
      <c r="Q72" s="224">
        <v>0</v>
      </c>
      <c r="R72" s="224">
        <v>0</v>
      </c>
      <c r="S72" s="224">
        <v>0</v>
      </c>
      <c r="T72" s="224">
        <v>0</v>
      </c>
      <c r="U72" s="224">
        <v>0</v>
      </c>
      <c r="V72" s="224">
        <v>0</v>
      </c>
      <c r="W72" s="224">
        <v>0</v>
      </c>
      <c r="X72" s="224">
        <v>0</v>
      </c>
      <c r="Y72" s="224">
        <v>0</v>
      </c>
      <c r="Z72" s="224"/>
      <c r="AA72" s="224">
        <v>0</v>
      </c>
      <c r="AB72" s="224">
        <v>0</v>
      </c>
      <c r="AC72" s="224">
        <v>0</v>
      </c>
      <c r="AD72" s="224">
        <v>0</v>
      </c>
      <c r="AE72" s="224">
        <v>0</v>
      </c>
      <c r="AF72" s="224">
        <v>0</v>
      </c>
      <c r="AG72" s="224">
        <v>0</v>
      </c>
      <c r="AH72" s="224">
        <v>0</v>
      </c>
      <c r="AI72" s="224">
        <v>0</v>
      </c>
      <c r="AJ72" s="224">
        <v>0</v>
      </c>
      <c r="AK72" s="224">
        <v>0</v>
      </c>
      <c r="AL72" s="224">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132</v>
      </c>
      <c r="C73" s="224">
        <v>0</v>
      </c>
      <c r="D73" s="224">
        <v>0</v>
      </c>
      <c r="E73" s="224">
        <v>0</v>
      </c>
      <c r="F73" s="224">
        <v>0</v>
      </c>
      <c r="G73" s="224">
        <v>0</v>
      </c>
      <c r="H73" s="224">
        <v>0</v>
      </c>
      <c r="I73" s="224">
        <v>0</v>
      </c>
      <c r="J73" s="224">
        <v>0</v>
      </c>
      <c r="K73" s="224">
        <v>0</v>
      </c>
      <c r="L73" s="225">
        <v>0</v>
      </c>
      <c r="M73" s="224">
        <v>0</v>
      </c>
      <c r="N73" s="224">
        <v>0</v>
      </c>
      <c r="O73" s="224">
        <v>0</v>
      </c>
      <c r="P73" s="224">
        <v>0</v>
      </c>
      <c r="Q73" s="224">
        <v>0</v>
      </c>
      <c r="R73" s="224">
        <v>0</v>
      </c>
      <c r="S73" s="224">
        <v>0</v>
      </c>
      <c r="T73" s="224">
        <v>0</v>
      </c>
      <c r="U73" s="224">
        <v>0</v>
      </c>
      <c r="V73" s="224">
        <v>0</v>
      </c>
      <c r="W73" s="224">
        <v>0</v>
      </c>
      <c r="X73" s="224">
        <v>0</v>
      </c>
      <c r="Y73" s="224">
        <v>0</v>
      </c>
      <c r="Z73" s="224"/>
      <c r="AA73" s="224">
        <v>0</v>
      </c>
      <c r="AB73" s="224">
        <v>0</v>
      </c>
      <c r="AC73" s="224">
        <v>0</v>
      </c>
      <c r="AD73" s="224">
        <v>0</v>
      </c>
      <c r="AE73" s="224">
        <v>0</v>
      </c>
      <c r="AF73" s="224">
        <v>0</v>
      </c>
      <c r="AG73" s="224">
        <v>0</v>
      </c>
      <c r="AH73" s="224">
        <v>0</v>
      </c>
      <c r="AI73" s="224">
        <v>0</v>
      </c>
      <c r="AJ73" s="224">
        <v>0</v>
      </c>
      <c r="AK73" s="224">
        <v>0</v>
      </c>
      <c r="AL73" s="224">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135</v>
      </c>
      <c r="C74" s="224">
        <v>0</v>
      </c>
      <c r="D74" s="224">
        <v>0</v>
      </c>
      <c r="E74" s="224">
        <v>0</v>
      </c>
      <c r="F74" s="224">
        <v>0</v>
      </c>
      <c r="G74" s="224">
        <v>0</v>
      </c>
      <c r="H74" s="224">
        <v>0</v>
      </c>
      <c r="I74" s="224">
        <v>0</v>
      </c>
      <c r="J74" s="224">
        <v>0</v>
      </c>
      <c r="K74" s="224">
        <v>0</v>
      </c>
      <c r="L74" s="225">
        <v>0</v>
      </c>
      <c r="M74" s="224">
        <v>0</v>
      </c>
      <c r="N74" s="224">
        <v>0</v>
      </c>
      <c r="O74" s="224">
        <v>0</v>
      </c>
      <c r="P74" s="224">
        <v>0</v>
      </c>
      <c r="Q74" s="224">
        <v>0</v>
      </c>
      <c r="R74" s="224">
        <v>0</v>
      </c>
      <c r="S74" s="224">
        <v>0</v>
      </c>
      <c r="T74" s="224">
        <v>0</v>
      </c>
      <c r="U74" s="224">
        <v>0</v>
      </c>
      <c r="V74" s="224">
        <v>0</v>
      </c>
      <c r="W74" s="224">
        <v>0</v>
      </c>
      <c r="X74" s="224">
        <v>0</v>
      </c>
      <c r="Y74" s="224">
        <v>0</v>
      </c>
      <c r="Z74" s="224"/>
      <c r="AA74" s="224">
        <v>0</v>
      </c>
      <c r="AB74" s="224">
        <v>0</v>
      </c>
      <c r="AC74" s="224">
        <v>0</v>
      </c>
      <c r="AD74" s="224">
        <v>0</v>
      </c>
      <c r="AE74" s="224">
        <v>0</v>
      </c>
      <c r="AF74" s="224">
        <v>0</v>
      </c>
      <c r="AG74" s="224">
        <v>0</v>
      </c>
      <c r="AH74" s="224">
        <v>0</v>
      </c>
      <c r="AI74" s="224">
        <v>0</v>
      </c>
      <c r="AJ74" s="224">
        <v>0</v>
      </c>
      <c r="AK74" s="224">
        <v>0</v>
      </c>
      <c r="AL74" s="224">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138</v>
      </c>
      <c r="C75" s="224">
        <v>0</v>
      </c>
      <c r="D75" s="224">
        <v>0</v>
      </c>
      <c r="E75" s="224">
        <v>0</v>
      </c>
      <c r="F75" s="224">
        <v>0</v>
      </c>
      <c r="G75" s="224">
        <v>0</v>
      </c>
      <c r="H75" s="224">
        <v>0</v>
      </c>
      <c r="I75" s="224">
        <v>0</v>
      </c>
      <c r="J75" s="224">
        <v>0</v>
      </c>
      <c r="K75" s="224">
        <v>0</v>
      </c>
      <c r="L75" s="225">
        <v>0</v>
      </c>
      <c r="M75" s="224">
        <v>0</v>
      </c>
      <c r="N75" s="224">
        <v>0</v>
      </c>
      <c r="O75" s="224">
        <v>0</v>
      </c>
      <c r="P75" s="224">
        <v>0</v>
      </c>
      <c r="Q75" s="224">
        <v>0</v>
      </c>
      <c r="R75" s="224">
        <v>0</v>
      </c>
      <c r="S75" s="224">
        <v>0</v>
      </c>
      <c r="T75" s="224">
        <v>0</v>
      </c>
      <c r="U75" s="224">
        <v>0</v>
      </c>
      <c r="V75" s="224">
        <v>0</v>
      </c>
      <c r="W75" s="224">
        <v>0</v>
      </c>
      <c r="X75" s="224">
        <v>0</v>
      </c>
      <c r="Y75" s="224">
        <v>0</v>
      </c>
      <c r="Z75" s="224"/>
      <c r="AA75" s="224">
        <v>0</v>
      </c>
      <c r="AB75" s="224">
        <v>0</v>
      </c>
      <c r="AC75" s="224">
        <v>0</v>
      </c>
      <c r="AD75" s="224">
        <v>0</v>
      </c>
      <c r="AE75" s="224">
        <v>0</v>
      </c>
      <c r="AF75" s="224">
        <v>0</v>
      </c>
      <c r="AG75" s="224">
        <v>0</v>
      </c>
      <c r="AH75" s="224">
        <v>0</v>
      </c>
      <c r="AI75" s="224">
        <v>0</v>
      </c>
      <c r="AJ75" s="224">
        <v>0</v>
      </c>
      <c r="AK75" s="224">
        <v>0</v>
      </c>
      <c r="AL75" s="224">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620</v>
      </c>
      <c r="C76" s="224">
        <v>0</v>
      </c>
      <c r="D76" s="224">
        <v>0</v>
      </c>
      <c r="E76" s="224">
        <v>0</v>
      </c>
      <c r="F76" s="224">
        <v>0</v>
      </c>
      <c r="G76" s="224">
        <v>0</v>
      </c>
      <c r="H76" s="224">
        <v>0</v>
      </c>
      <c r="I76" s="224">
        <v>0</v>
      </c>
      <c r="J76" s="224">
        <v>0</v>
      </c>
      <c r="K76" s="224">
        <v>0</v>
      </c>
      <c r="L76" s="225">
        <v>0</v>
      </c>
      <c r="M76" s="224">
        <v>0</v>
      </c>
      <c r="N76" s="224">
        <v>0</v>
      </c>
      <c r="O76" s="224">
        <v>0</v>
      </c>
      <c r="P76" s="224">
        <v>0</v>
      </c>
      <c r="Q76" s="224">
        <v>0</v>
      </c>
      <c r="R76" s="224">
        <v>0</v>
      </c>
      <c r="S76" s="224">
        <v>0</v>
      </c>
      <c r="T76" s="224">
        <v>0</v>
      </c>
      <c r="U76" s="224">
        <v>0</v>
      </c>
      <c r="V76" s="224">
        <v>0</v>
      </c>
      <c r="W76" s="224">
        <v>0</v>
      </c>
      <c r="X76" s="224">
        <v>0</v>
      </c>
      <c r="Y76" s="224">
        <v>0</v>
      </c>
      <c r="Z76" s="224"/>
      <c r="AA76" s="224">
        <v>0</v>
      </c>
      <c r="AB76" s="224">
        <v>0</v>
      </c>
      <c r="AC76" s="224">
        <v>0</v>
      </c>
      <c r="AD76" s="224">
        <v>0</v>
      </c>
      <c r="AE76" s="224">
        <v>0</v>
      </c>
      <c r="AF76" s="224">
        <v>0</v>
      </c>
      <c r="AG76" s="224">
        <v>0</v>
      </c>
      <c r="AH76" s="224">
        <v>0</v>
      </c>
      <c r="AI76" s="224">
        <v>0</v>
      </c>
      <c r="AJ76" s="224">
        <v>0</v>
      </c>
      <c r="AK76" s="224">
        <v>0</v>
      </c>
      <c r="AL76" s="224">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ht="13.5" thickBot="1">
      <c r="A79" s="190" t="s">
        <v>424</v>
      </c>
      <c r="B79" s="191"/>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ht="13.5" thickBot="1">
      <c r="A80" s="192"/>
      <c r="B80" s="193"/>
      <c r="C80" s="119"/>
      <c r="D80" s="119"/>
      <c r="E80" s="119"/>
      <c r="F80" s="119"/>
      <c r="G80" s="119"/>
      <c r="H80" s="119"/>
      <c r="I80" s="119"/>
      <c r="J80" s="119"/>
      <c r="K80" s="119"/>
      <c r="L80" s="119"/>
      <c r="M80" s="119"/>
      <c r="N80" s="119"/>
      <c r="O80" s="116" t="s">
        <v>210</v>
      </c>
      <c r="P80" s="117"/>
      <c r="Q80" s="117"/>
      <c r="R80" s="117"/>
      <c r="S80" s="117"/>
      <c r="T80" s="117"/>
      <c r="U80" s="117"/>
      <c r="V80" s="117"/>
      <c r="W80" s="117"/>
      <c r="X80" s="117"/>
      <c r="Y80" s="117"/>
      <c r="Z80" s="118"/>
      <c r="AA80" s="119"/>
      <c r="AB80" s="116" t="s">
        <v>211</v>
      </c>
      <c r="AC80" s="117"/>
      <c r="AD80" s="117"/>
      <c r="AE80" s="117"/>
      <c r="AF80" s="117"/>
      <c r="AG80" s="117"/>
      <c r="AH80" s="117"/>
      <c r="AI80" s="117"/>
      <c r="AJ80" s="117"/>
      <c r="AK80" s="117"/>
      <c r="AL80" s="117"/>
      <c r="AM80" s="118"/>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ht="102">
      <c r="A81" s="194" t="s">
        <v>425</v>
      </c>
      <c r="B81" s="195" t="s">
        <v>426</v>
      </c>
      <c r="C81" s="121" t="s">
        <v>73</v>
      </c>
      <c r="D81" s="121" t="s">
        <v>427</v>
      </c>
      <c r="E81" s="121" t="s">
        <v>428</v>
      </c>
      <c r="F81" s="121" t="s">
        <v>429</v>
      </c>
      <c r="G81" s="121" t="s">
        <v>430</v>
      </c>
      <c r="H81" s="121" t="s">
        <v>431</v>
      </c>
      <c r="I81" s="121" t="s">
        <v>432</v>
      </c>
      <c r="J81" s="121" t="s">
        <v>433</v>
      </c>
      <c r="K81" s="121" t="s">
        <v>72</v>
      </c>
      <c r="L81" s="121" t="s">
        <v>434</v>
      </c>
      <c r="M81" s="121" t="s">
        <v>435</v>
      </c>
      <c r="N81" s="121" t="s">
        <v>212</v>
      </c>
      <c r="O81" s="121" t="s">
        <v>213</v>
      </c>
      <c r="P81" s="121" t="s">
        <v>214</v>
      </c>
      <c r="Q81" s="121" t="s">
        <v>215</v>
      </c>
      <c r="R81" s="121" t="s">
        <v>216</v>
      </c>
      <c r="S81" s="121" t="s">
        <v>217</v>
      </c>
      <c r="T81" s="121" t="s">
        <v>218</v>
      </c>
      <c r="U81" s="121" t="s">
        <v>219</v>
      </c>
      <c r="V81" s="121" t="s">
        <v>220</v>
      </c>
      <c r="W81" s="121" t="s">
        <v>221</v>
      </c>
      <c r="X81" s="121" t="s">
        <v>222</v>
      </c>
      <c r="Y81" s="121" t="s">
        <v>223</v>
      </c>
      <c r="Z81" s="121" t="s">
        <v>224</v>
      </c>
      <c r="AA81" s="121"/>
      <c r="AB81" s="121" t="s">
        <v>213</v>
      </c>
      <c r="AC81" s="121" t="s">
        <v>214</v>
      </c>
      <c r="AD81" s="121" t="s">
        <v>215</v>
      </c>
      <c r="AE81" s="121" t="s">
        <v>216</v>
      </c>
      <c r="AF81" s="121" t="s">
        <v>217</v>
      </c>
      <c r="AG81" s="121" t="s">
        <v>218</v>
      </c>
      <c r="AH81" s="121" t="s">
        <v>219</v>
      </c>
      <c r="AI81" s="121" t="s">
        <v>220</v>
      </c>
      <c r="AJ81" s="121" t="s">
        <v>221</v>
      </c>
      <c r="AK81" s="121" t="s">
        <v>222</v>
      </c>
      <c r="AL81" s="121" t="s">
        <v>223</v>
      </c>
      <c r="AM81" s="121" t="s">
        <v>224</v>
      </c>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436</v>
      </c>
      <c r="B82" s="24"/>
      <c r="C82" s="79">
        <v>316.27966058996424</v>
      </c>
      <c r="D82" s="79">
        <v>186.39999999999998</v>
      </c>
      <c r="E82" s="79">
        <v>37.279999999999994</v>
      </c>
      <c r="F82" s="79">
        <v>223.67999999999998</v>
      </c>
      <c r="G82" s="79">
        <v>339.79664719640789</v>
      </c>
      <c r="H82" s="79">
        <v>206.8627712224739</v>
      </c>
      <c r="I82" s="79">
        <v>6195.266544630199</v>
      </c>
      <c r="J82" s="79">
        <v>27.302425265113392</v>
      </c>
      <c r="K82" s="79">
        <v>69.051128203683675</v>
      </c>
      <c r="L82" s="196">
        <v>0.60878402694451517</v>
      </c>
      <c r="M82" s="79">
        <v>3.0046867883892916</v>
      </c>
      <c r="N82" s="79">
        <v>5.5716330967124097E-2</v>
      </c>
      <c r="O82" s="79">
        <v>19.043500046805448</v>
      </c>
      <c r="P82" s="79">
        <v>17.234680808716821</v>
      </c>
      <c r="Q82" s="79">
        <v>20.066317159043024</v>
      </c>
      <c r="R82" s="79">
        <v>18.660175809503251</v>
      </c>
      <c r="S82" s="79">
        <v>19.086396141267464</v>
      </c>
      <c r="T82" s="79">
        <v>18.635616362763074</v>
      </c>
      <c r="U82" s="79">
        <v>17.724988461244976</v>
      </c>
      <c r="V82" s="79">
        <v>19.029174841645681</v>
      </c>
      <c r="W82" s="79">
        <v>17.517560253476081</v>
      </c>
      <c r="X82" s="79">
        <v>19.876603500684674</v>
      </c>
      <c r="Y82" s="79">
        <v>17.746041386480005</v>
      </c>
      <c r="Z82" s="79">
        <v>18.797143758706003</v>
      </c>
      <c r="AA82" s="79"/>
      <c r="AB82" s="79">
        <v>8.5619990653311149</v>
      </c>
      <c r="AC82" s="79">
        <v>7.4309392631150395</v>
      </c>
      <c r="AD82" s="79">
        <v>7.2880718232984671</v>
      </c>
      <c r="AE82" s="79">
        <v>7.5690382230099083</v>
      </c>
      <c r="AF82" s="79">
        <v>7.6386630882198769</v>
      </c>
      <c r="AG82" s="79">
        <v>6.9699175090346568</v>
      </c>
      <c r="AH82" s="79">
        <v>8.1826034357305719</v>
      </c>
      <c r="AI82" s="79">
        <v>7.0373557411483567</v>
      </c>
      <c r="AJ82" s="79">
        <v>8.2051346228691813</v>
      </c>
      <c r="AK82" s="79">
        <v>7.121801227520403</v>
      </c>
      <c r="AL82" s="79">
        <v>8.3203991951038478</v>
      </c>
      <c r="AM82" s="45">
        <v>8.535538865246302</v>
      </c>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437</v>
      </c>
      <c r="B83" s="24"/>
      <c r="C83" s="79">
        <v>129.97794270820447</v>
      </c>
      <c r="D83" s="79">
        <v>186.39999999999998</v>
      </c>
      <c r="E83" s="79">
        <v>37.279999999999994</v>
      </c>
      <c r="F83" s="79">
        <v>223.67999999999998</v>
      </c>
      <c r="G83" s="79">
        <v>292.41489573954334</v>
      </c>
      <c r="H83" s="79">
        <v>85.012097762660531</v>
      </c>
      <c r="I83" s="79">
        <v>15075.148591933485</v>
      </c>
      <c r="J83" s="79">
        <v>80.771809172369913</v>
      </c>
      <c r="K83" s="79">
        <v>155.53705923842358</v>
      </c>
      <c r="L83" s="196">
        <v>0.29072423806474479</v>
      </c>
      <c r="M83" s="79">
        <v>1.2348027897490237</v>
      </c>
      <c r="N83" s="79">
        <v>2.2897122315256476E-2</v>
      </c>
      <c r="O83" s="79">
        <v>7.8260959096460745</v>
      </c>
      <c r="P83" s="79">
        <v>7.0827455378288295</v>
      </c>
      <c r="Q83" s="79">
        <v>8.2464317091957628</v>
      </c>
      <c r="R83" s="79">
        <v>7.6685654011657185</v>
      </c>
      <c r="S83" s="79">
        <v>7.8437244416167653</v>
      </c>
      <c r="T83" s="79">
        <v>7.6584724778478375</v>
      </c>
      <c r="U83" s="79">
        <v>7.2842418333883456</v>
      </c>
      <c r="V83" s="79">
        <v>7.8202088390324702</v>
      </c>
      <c r="W83" s="79">
        <v>7.1989973644422243</v>
      </c>
      <c r="X83" s="79">
        <v>8.1684671920621934</v>
      </c>
      <c r="Y83" s="79">
        <v>7.2928937204712341</v>
      </c>
      <c r="Z83" s="79">
        <v>7.7248535994682195</v>
      </c>
      <c r="AA83" s="79"/>
      <c r="AB83" s="79">
        <v>3.5186297528758002</v>
      </c>
      <c r="AC83" s="79">
        <v>3.0538106560746736</v>
      </c>
      <c r="AD83" s="79">
        <v>2.9950980095747122</v>
      </c>
      <c r="AE83" s="79">
        <v>3.1105636532917429</v>
      </c>
      <c r="AF83" s="79">
        <v>3.1391766115972093</v>
      </c>
      <c r="AG83" s="79">
        <v>2.8643496612471191</v>
      </c>
      <c r="AH83" s="79">
        <v>3.3627137407111936</v>
      </c>
      <c r="AI83" s="79">
        <v>2.8920640032116531</v>
      </c>
      <c r="AJ83" s="79">
        <v>3.3719731326859645</v>
      </c>
      <c r="AK83" s="79">
        <v>2.9267676277481107</v>
      </c>
      <c r="AL83" s="79">
        <v>3.4193421349741833</v>
      </c>
      <c r="AM83" s="45">
        <v>3.5077556980464251</v>
      </c>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sheetData>
  <mergeCells count="3">
    <mergeCell ref="I6:N6"/>
    <mergeCell ref="O6:P6"/>
    <mergeCell ref="R6:T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forRPM</vt:lpstr>
      <vt:lpstr>7PSourceSummary</vt:lpstr>
      <vt:lpstr>SC-New</vt:lpstr>
      <vt:lpstr>SC-NR</vt:lpstr>
      <vt:lpstr>SC-Retro</vt:lpstr>
      <vt:lpstr>M_Input(KSF)_Out</vt:lpstr>
      <vt:lpstr>M_Input(KSF)</vt:lpstr>
      <vt:lpstr>M_Input(Fixt)_Out</vt:lpstr>
      <vt:lpstr>M_Input(Fixt)</vt:lpstr>
      <vt:lpstr>MMap</vt:lpstr>
      <vt:lpstr>Sources</vt:lpstr>
      <vt:lpstr>Back of Envelope</vt:lpstr>
      <vt:lpstr>CBSA</vt:lpstr>
      <vt:lpstr>ToDo7P</vt:lpstr>
      <vt:lpstr>MeasOut</vt:lpstr>
      <vt:lpstr>MMap</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2015-03-02T03:28:27Z</dcterms:modified>
</cp:coreProperties>
</file>