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0" yWindow="135" windowWidth="23910" windowHeight="9975" activeTab="1"/>
  </bookViews>
  <sheets>
    <sheet name="forRPM" sheetId="10" r:id="rId1"/>
    <sheet name="7PSourceSummary" sheetId="5" r:id="rId2"/>
    <sheet name="SC-NR" sheetId="2" r:id="rId3"/>
    <sheet name="M_Input(KSF)_Out" sheetId="17" r:id="rId4"/>
    <sheet name="M_Input(KSF)" sheetId="15" r:id="rId5"/>
    <sheet name="M_Input(Fixt)_Out" sheetId="16" r:id="rId6"/>
    <sheet name="M_Input(Fixt)" sheetId="6" r:id="rId7"/>
    <sheet name="MMap" sheetId="13" r:id="rId8"/>
    <sheet name="Sources" sheetId="4" r:id="rId9"/>
    <sheet name="Back of Envelope" sheetId="11" r:id="rId10"/>
    <sheet name="CBSA" sheetId="12" r:id="rId11"/>
    <sheet name="LOG" sheetId="18" r:id="rId12"/>
  </sheets>
  <externalReferences>
    <externalReference r:id="rId13"/>
    <externalReference r:id="rId14"/>
    <externalReference r:id="rId15"/>
    <externalReference r:id="rId16"/>
    <externalReference r:id="rId17"/>
  </externalReferences>
  <definedNames>
    <definedName name="_Key1" localSheetId="4" hidden="1">#REF!</definedName>
    <definedName name="_Key1" hidden="1">#REF!</definedName>
    <definedName name="_Order1" hidden="1">255</definedName>
    <definedName name="_Sort" localSheetId="4" hidden="1">#REF!</definedName>
    <definedName name="_Sort" hidden="1">#REF!</definedName>
    <definedName name="ACHIEV">[1]!ACHIEV</definedName>
    <definedName name="APPLIC">[1]!APPLIC</definedName>
    <definedName name="BLDGTYPE">[1]!BLDGTYPE</definedName>
    <definedName name="MeasOut">'M_Input(KSF)_Out'!$A$1:$AS$12</definedName>
    <definedName name="MMap">MMap!$B$8:$BR$17</definedName>
    <definedName name="Population">'[2]Pop Forecast (Base Case)'!$B$5:$BC$10</definedName>
    <definedName name="POST2013">[1]!POST2013</definedName>
    <definedName name="VSTOCK">[1]Lookup!$C$4:$D$12</definedName>
  </definedNames>
  <calcPr calcId="125725"/>
</workbook>
</file>

<file path=xl/calcChain.xml><?xml version="1.0" encoding="utf-8"?>
<calcChain xmlns="http://schemas.openxmlformats.org/spreadsheetml/2006/main">
  <c r="A9" i="2"/>
  <c r="B15" i="18" l="1"/>
  <c r="B14"/>
  <c r="B13"/>
  <c r="B12"/>
  <c r="B11"/>
  <c r="B10"/>
  <c r="B9"/>
  <c r="B8"/>
  <c r="B7"/>
  <c r="B6"/>
  <c r="B5"/>
  <c r="B4"/>
  <c r="D9" i="2"/>
  <c r="D8"/>
  <c r="L9" i="13" l="1"/>
  <c r="AH10"/>
  <c r="AF10"/>
  <c r="AH9"/>
  <c r="AF9"/>
  <c r="R10"/>
  <c r="Q10"/>
  <c r="P10"/>
  <c r="O10"/>
  <c r="R9"/>
  <c r="Q9"/>
  <c r="P9"/>
  <c r="O9"/>
  <c r="L10"/>
  <c r="M10"/>
  <c r="M9"/>
  <c r="I2" i="10"/>
  <c r="C4" l="1"/>
  <c r="A4" s="1"/>
  <c r="C3"/>
  <c r="A3" s="1"/>
  <c r="D2" i="5"/>
  <c r="C9" i="2"/>
  <c r="C8"/>
  <c r="AF4" i="10"/>
  <c r="AG4"/>
  <c r="AH4"/>
  <c r="AI4"/>
  <c r="AJ4"/>
  <c r="AK4"/>
  <c r="AL4"/>
  <c r="AM4"/>
  <c r="AN4"/>
  <c r="AO4"/>
  <c r="AP4"/>
  <c r="AQ4"/>
  <c r="AR4"/>
  <c r="AS4"/>
  <c r="AT4"/>
  <c r="AU4"/>
  <c r="AV4"/>
  <c r="AW4"/>
  <c r="AX4"/>
  <c r="AY4"/>
  <c r="AZ4"/>
  <c r="BA4"/>
  <c r="BB4"/>
  <c r="BC4"/>
  <c r="BD4"/>
  <c r="AG3"/>
  <c r="AH3"/>
  <c r="AI3"/>
  <c r="AJ3"/>
  <c r="AK3"/>
  <c r="AL3"/>
  <c r="AM3"/>
  <c r="AN3"/>
  <c r="AO3"/>
  <c r="AP3"/>
  <c r="AQ3"/>
  <c r="AR3"/>
  <c r="AS3"/>
  <c r="AT3"/>
  <c r="AU3"/>
  <c r="AV3"/>
  <c r="AW3"/>
  <c r="AX3"/>
  <c r="AY3"/>
  <c r="AZ3"/>
  <c r="BA3"/>
  <c r="BB3"/>
  <c r="BC3"/>
  <c r="BD3"/>
  <c r="AF3"/>
  <c r="F4"/>
  <c r="G4"/>
  <c r="H4"/>
  <c r="H3"/>
  <c r="G3"/>
  <c r="F3"/>
  <c r="J9" i="15" l="1"/>
  <c r="J8"/>
  <c r="G9"/>
  <c r="B9"/>
  <c r="A9"/>
  <c r="G8"/>
  <c r="B8"/>
  <c r="A8"/>
  <c r="B2"/>
  <c r="Z68" i="2"/>
  <c r="C34"/>
  <c r="B83"/>
  <c r="B82"/>
  <c r="A83"/>
  <c r="A82"/>
  <c r="C60"/>
  <c r="C59"/>
  <c r="B53"/>
  <c r="B52"/>
  <c r="C53"/>
  <c r="C52"/>
  <c r="A53"/>
  <c r="BG10" i="13"/>
  <c r="BG9"/>
  <c r="A52" i="2" s="1"/>
  <c r="E33"/>
  <c r="E34" s="1"/>
  <c r="E46" s="1"/>
  <c r="C15" i="12"/>
  <c r="C14"/>
  <c r="C26"/>
  <c r="C24"/>
  <c r="C23"/>
  <c r="C13"/>
  <c r="E52" i="2" l="1"/>
  <c r="E53"/>
  <c r="R31" i="4" l="1"/>
  <c r="A9" i="6" l="1"/>
  <c r="B9"/>
  <c r="G9"/>
  <c r="J9"/>
  <c r="AU10" i="13"/>
  <c r="J8" i="6"/>
  <c r="G8"/>
  <c r="B8"/>
  <c r="A8"/>
  <c r="AI10" i="13"/>
  <c r="AI9"/>
  <c r="T10"/>
  <c r="S10"/>
  <c r="K10"/>
  <c r="C10" s="1"/>
  <c r="B10" s="1"/>
  <c r="AN10"/>
  <c r="U10"/>
  <c r="AG10"/>
  <c r="AJ10" s="1"/>
  <c r="AO10"/>
  <c r="AP10"/>
  <c r="AQ10"/>
  <c r="AV10" s="1"/>
  <c r="AR10"/>
  <c r="AS10" s="1"/>
  <c r="BF10"/>
  <c r="K9"/>
  <c r="AN9"/>
  <c r="AM9"/>
  <c r="AG9"/>
  <c r="BA3"/>
  <c r="BA10" s="1"/>
  <c r="S9"/>
  <c r="X10" l="1"/>
  <c r="BA9"/>
  <c r="AT10"/>
  <c r="AJ9"/>
  <c r="W10"/>
  <c r="AM10"/>
  <c r="AX10" s="1"/>
  <c r="BE10" s="1"/>
  <c r="AW10"/>
  <c r="V10"/>
  <c r="BD10" l="1"/>
  <c r="I9" i="15" s="1"/>
  <c r="I9" i="6"/>
  <c r="BC10" i="13"/>
  <c r="E9" i="15" s="1"/>
  <c r="E9" i="6"/>
  <c r="Y10" i="13"/>
  <c r="Z10" s="1"/>
  <c r="AA10" l="1"/>
  <c r="C9" i="6"/>
  <c r="BB10" i="13"/>
  <c r="C9" i="15" s="1"/>
  <c r="BF9" i="13" l="1"/>
  <c r="AP9"/>
  <c r="AR9" s="1"/>
  <c r="AX9"/>
  <c r="BE9" s="1"/>
  <c r="U9"/>
  <c r="V9" s="1"/>
  <c r="T9"/>
  <c r="C9"/>
  <c r="B9" s="1"/>
  <c r="AP4"/>
  <c r="AO4"/>
  <c r="AP3"/>
  <c r="AO3"/>
  <c r="AO9" s="1"/>
  <c r="AQ9" s="1"/>
  <c r="AV9" s="1"/>
  <c r="AU9" l="1"/>
  <c r="AW9" s="1"/>
  <c r="X9"/>
  <c r="AS9"/>
  <c r="W9"/>
  <c r="Y9" s="1"/>
  <c r="BD9" l="1"/>
  <c r="I8" i="15" s="1"/>
  <c r="I8" i="6"/>
  <c r="Z9" i="13"/>
  <c r="AT9"/>
  <c r="BB9" l="1"/>
  <c r="C8" i="15" s="1"/>
  <c r="C8" i="6"/>
  <c r="BC9" i="13"/>
  <c r="E8" i="15" s="1"/>
  <c r="E8" i="6"/>
  <c r="AA9" i="13"/>
  <c r="C10" i="12" l="1"/>
  <c r="C9"/>
  <c r="C8"/>
  <c r="C7"/>
  <c r="C22" i="11" l="1"/>
  <c r="C24" s="1"/>
  <c r="C15"/>
  <c r="C25" s="1"/>
  <c r="O22" i="4"/>
  <c r="C7" i="11"/>
  <c r="C9" s="1"/>
  <c r="C11" s="1"/>
  <c r="C14" s="1"/>
  <c r="C6"/>
  <c r="D39" i="4"/>
  <c r="C39"/>
  <c r="D38"/>
  <c r="C38"/>
  <c r="C26" i="11" l="1"/>
  <c r="C27" s="1"/>
  <c r="C29" s="1"/>
  <c r="C16"/>
  <c r="AD2" i="10" l="1"/>
  <c r="AC2"/>
  <c r="AB2"/>
  <c r="AA2"/>
  <c r="Z2"/>
  <c r="Y2"/>
  <c r="X2"/>
  <c r="W2"/>
  <c r="V2"/>
  <c r="U2"/>
  <c r="T2"/>
  <c r="S2"/>
  <c r="R2"/>
  <c r="Q2"/>
  <c r="P2"/>
  <c r="O2"/>
  <c r="N2"/>
  <c r="M2"/>
  <c r="L2"/>
  <c r="K2"/>
  <c r="F10" i="2"/>
  <c r="G10" s="1"/>
  <c r="H10" s="1"/>
  <c r="I10" s="1"/>
  <c r="J10" s="1"/>
  <c r="K10" s="1"/>
  <c r="L10" s="1"/>
  <c r="M10" s="1"/>
  <c r="N10" s="1"/>
  <c r="O10" s="1"/>
  <c r="P10" s="1"/>
  <c r="Q10" s="1"/>
  <c r="R10" s="1"/>
  <c r="S10" s="1"/>
  <c r="T10" s="1"/>
  <c r="U10" s="1"/>
  <c r="V10" s="1"/>
  <c r="W10" s="1"/>
  <c r="X10" s="1"/>
  <c r="E11"/>
  <c r="E12" l="1"/>
  <c r="F11"/>
  <c r="C127"/>
  <c r="F12" l="1"/>
  <c r="G11"/>
  <c r="E58"/>
  <c r="E127"/>
  <c r="E81"/>
  <c r="E80"/>
  <c r="E51"/>
  <c r="E126"/>
  <c r="E89"/>
  <c r="E90"/>
  <c r="E45"/>
  <c r="G12" l="1"/>
  <c r="H11"/>
  <c r="F127"/>
  <c r="F126"/>
  <c r="F90"/>
  <c r="F89"/>
  <c r="F81"/>
  <c r="F58"/>
  <c r="F45"/>
  <c r="F80"/>
  <c r="F51"/>
  <c r="I11" l="1"/>
  <c r="H12"/>
  <c r="G126"/>
  <c r="G127"/>
  <c r="G90"/>
  <c r="G89"/>
  <c r="G58"/>
  <c r="G45"/>
  <c r="G80"/>
  <c r="G51"/>
  <c r="G81"/>
  <c r="J11" l="1"/>
  <c r="I12"/>
  <c r="H126"/>
  <c r="H81"/>
  <c r="H80"/>
  <c r="H89"/>
  <c r="H51"/>
  <c r="H127"/>
  <c r="H58"/>
  <c r="H45"/>
  <c r="H90"/>
  <c r="J12" l="1"/>
  <c r="K11"/>
  <c r="I126"/>
  <c r="I58"/>
  <c r="I127"/>
  <c r="I80"/>
  <c r="I51"/>
  <c r="I90"/>
  <c r="I81"/>
  <c r="I89"/>
  <c r="I45"/>
  <c r="L11" l="1"/>
  <c r="K12"/>
  <c r="J127"/>
  <c r="J90"/>
  <c r="J89"/>
  <c r="J126"/>
  <c r="J81"/>
  <c r="J80"/>
  <c r="J45"/>
  <c r="J51"/>
  <c r="J58"/>
  <c r="L12" l="1"/>
  <c r="M11"/>
  <c r="K126"/>
  <c r="K127"/>
  <c r="K90"/>
  <c r="K89"/>
  <c r="K45"/>
  <c r="K81"/>
  <c r="K58"/>
  <c r="K51"/>
  <c r="K80"/>
  <c r="N11" l="1"/>
  <c r="M12"/>
  <c r="L126"/>
  <c r="L127"/>
  <c r="L81"/>
  <c r="L80"/>
  <c r="L90"/>
  <c r="L58"/>
  <c r="L51"/>
  <c r="L45"/>
  <c r="L89"/>
  <c r="O11" l="1"/>
  <c r="N12"/>
  <c r="M58"/>
  <c r="M90"/>
  <c r="M51"/>
  <c r="M89"/>
  <c r="M80"/>
  <c r="M126"/>
  <c r="M127"/>
  <c r="M81"/>
  <c r="M45"/>
  <c r="P11" l="1"/>
  <c r="O12"/>
  <c r="N127"/>
  <c r="N126"/>
  <c r="N90"/>
  <c r="N89"/>
  <c r="N80"/>
  <c r="N58"/>
  <c r="N81"/>
  <c r="N45"/>
  <c r="N51"/>
  <c r="P12" l="1"/>
  <c r="Q11"/>
  <c r="O126"/>
  <c r="O127"/>
  <c r="O90"/>
  <c r="O89"/>
  <c r="O81"/>
  <c r="O45"/>
  <c r="O51"/>
  <c r="O80"/>
  <c r="O58"/>
  <c r="R11" l="1"/>
  <c r="Q12"/>
  <c r="P126"/>
  <c r="P81"/>
  <c r="P80"/>
  <c r="P89"/>
  <c r="P51"/>
  <c r="P127"/>
  <c r="P58"/>
  <c r="P45"/>
  <c r="P90"/>
  <c r="R12" l="1"/>
  <c r="S11"/>
  <c r="Q126"/>
  <c r="Q58"/>
  <c r="Q127"/>
  <c r="Q89"/>
  <c r="Q81"/>
  <c r="Q51"/>
  <c r="Q90"/>
  <c r="Q45"/>
  <c r="Q80"/>
  <c r="T11" l="1"/>
  <c r="S12"/>
  <c r="R127"/>
  <c r="R90"/>
  <c r="R89"/>
  <c r="R58"/>
  <c r="R80"/>
  <c r="R45"/>
  <c r="R126"/>
  <c r="R51"/>
  <c r="R81"/>
  <c r="T12" l="1"/>
  <c r="U11"/>
  <c r="S126"/>
  <c r="S127"/>
  <c r="S90"/>
  <c r="S89"/>
  <c r="S80"/>
  <c r="S45"/>
  <c r="S81"/>
  <c r="S51"/>
  <c r="S58"/>
  <c r="V11" l="1"/>
  <c r="U12"/>
  <c r="T126"/>
  <c r="T127"/>
  <c r="T81"/>
  <c r="T80"/>
  <c r="T90"/>
  <c r="T51"/>
  <c r="T45"/>
  <c r="T58"/>
  <c r="T89"/>
  <c r="V12" l="1"/>
  <c r="W11"/>
  <c r="U58"/>
  <c r="U127"/>
  <c r="U81"/>
  <c r="U80"/>
  <c r="U51"/>
  <c r="U126"/>
  <c r="U89"/>
  <c r="U90"/>
  <c r="U45"/>
  <c r="X11" l="1"/>
  <c r="X12" s="1"/>
  <c r="W12"/>
  <c r="V127"/>
  <c r="V126"/>
  <c r="V90"/>
  <c r="V89"/>
  <c r="V81"/>
  <c r="V58"/>
  <c r="V45"/>
  <c r="V80"/>
  <c r="V51"/>
  <c r="W126" l="1"/>
  <c r="W127"/>
  <c r="W90"/>
  <c r="W89"/>
  <c r="W58"/>
  <c r="W45"/>
  <c r="W80"/>
  <c r="W51"/>
  <c r="W81"/>
  <c r="X126" l="1"/>
  <c r="X81"/>
  <c r="X80"/>
  <c r="X89"/>
  <c r="X51"/>
  <c r="X58"/>
  <c r="X127"/>
  <c r="X45"/>
  <c r="X90"/>
  <c r="B2" i="6" l="1"/>
  <c r="Z42" i="2" l="1"/>
  <c r="Z62" l="1"/>
  <c r="Z61"/>
  <c r="D73" l="1"/>
  <c r="D66"/>
  <c r="D74"/>
  <c r="D83"/>
  <c r="D67"/>
  <c r="D60"/>
  <c r="D59"/>
  <c r="D82"/>
  <c r="A59" l="1"/>
  <c r="B59"/>
  <c r="Z59" s="1"/>
  <c r="Y59" s="1"/>
  <c r="A60"/>
  <c r="B60"/>
  <c r="Z60" s="1"/>
  <c r="Y60" s="1"/>
  <c r="B85"/>
  <c r="E60" l="1"/>
  <c r="Y62"/>
  <c r="F59"/>
  <c r="J59"/>
  <c r="N59"/>
  <c r="R59"/>
  <c r="V59"/>
  <c r="I59"/>
  <c r="M59"/>
  <c r="Q59"/>
  <c r="U59"/>
  <c r="E59"/>
  <c r="T59"/>
  <c r="K59"/>
  <c r="H59"/>
  <c r="O59"/>
  <c r="G59"/>
  <c r="L59"/>
  <c r="P59"/>
  <c r="W59"/>
  <c r="X59"/>
  <c r="S59"/>
  <c r="F60"/>
  <c r="J60"/>
  <c r="N60"/>
  <c r="R60"/>
  <c r="V60"/>
  <c r="Q60"/>
  <c r="W60"/>
  <c r="G60"/>
  <c r="L60"/>
  <c r="U60"/>
  <c r="P60"/>
  <c r="T60"/>
  <c r="H60"/>
  <c r="M60"/>
  <c r="S60"/>
  <c r="X60"/>
  <c r="K60"/>
  <c r="I60"/>
  <c r="O60"/>
  <c r="E55"/>
  <c r="P62" l="1"/>
  <c r="E62"/>
  <c r="W62"/>
  <c r="H62"/>
  <c r="U62"/>
  <c r="V62"/>
  <c r="F62"/>
  <c r="O62"/>
  <c r="I62"/>
  <c r="J62"/>
  <c r="X62"/>
  <c r="G62"/>
  <c r="T62"/>
  <c r="M62"/>
  <c r="N62"/>
  <c r="S62"/>
  <c r="L62"/>
  <c r="K62"/>
  <c r="Q62"/>
  <c r="R62"/>
  <c r="X93"/>
  <c r="X97"/>
  <c r="X92"/>
  <c r="X96"/>
  <c r="X94"/>
  <c r="X91"/>
  <c r="X128" s="1"/>
  <c r="X95"/>
  <c r="X132" l="1"/>
  <c r="X131"/>
  <c r="M96"/>
  <c r="M92"/>
  <c r="M91"/>
  <c r="M128" s="1"/>
  <c r="M94"/>
  <c r="M97"/>
  <c r="M95"/>
  <c r="M93"/>
  <c r="L94"/>
  <c r="L93"/>
  <c r="L95"/>
  <c r="L97"/>
  <c r="L96"/>
  <c r="L91"/>
  <c r="L128" s="1"/>
  <c r="L92"/>
  <c r="F94"/>
  <c r="F92"/>
  <c r="F95"/>
  <c r="F96"/>
  <c r="F91"/>
  <c r="F128" s="1"/>
  <c r="F97"/>
  <c r="F93"/>
  <c r="R96"/>
  <c r="R93"/>
  <c r="R97"/>
  <c r="R95"/>
  <c r="R92"/>
  <c r="R91"/>
  <c r="R128" s="1"/>
  <c r="R94"/>
  <c r="O91"/>
  <c r="O128" s="1"/>
  <c r="O95"/>
  <c r="O93"/>
  <c r="O92"/>
  <c r="O97"/>
  <c r="O94"/>
  <c r="O96"/>
  <c r="V91"/>
  <c r="V128" s="1"/>
  <c r="V93"/>
  <c r="V94"/>
  <c r="V97"/>
  <c r="V95"/>
  <c r="V92"/>
  <c r="V96"/>
  <c r="H92"/>
  <c r="H96"/>
  <c r="H94"/>
  <c r="H91"/>
  <c r="H128" s="1"/>
  <c r="H97"/>
  <c r="H95"/>
  <c r="H93"/>
  <c r="Q92"/>
  <c r="Q91"/>
  <c r="Q128" s="1"/>
  <c r="Q96"/>
  <c r="Q97"/>
  <c r="Q94"/>
  <c r="Q93"/>
  <c r="Q95"/>
  <c r="J91"/>
  <c r="J128" s="1"/>
  <c r="J97"/>
  <c r="J95"/>
  <c r="J94"/>
  <c r="J92"/>
  <c r="J129" s="1"/>
  <c r="J93"/>
  <c r="J96"/>
  <c r="E96"/>
  <c r="E97"/>
  <c r="E91"/>
  <c r="E128" s="1"/>
  <c r="E94"/>
  <c r="E92"/>
  <c r="E95"/>
  <c r="E93"/>
  <c r="G96"/>
  <c r="G94"/>
  <c r="G95"/>
  <c r="G93"/>
  <c r="G92"/>
  <c r="G91"/>
  <c r="G128" s="1"/>
  <c r="G97"/>
  <c r="Y94"/>
  <c r="Y93"/>
  <c r="Y96"/>
  <c r="Y92"/>
  <c r="Y97"/>
  <c r="Y95"/>
  <c r="Y91"/>
  <c r="Y128" s="1"/>
  <c r="W95"/>
  <c r="W92"/>
  <c r="W96"/>
  <c r="W97"/>
  <c r="W91"/>
  <c r="W128" s="1"/>
  <c r="W94"/>
  <c r="W93"/>
  <c r="I95"/>
  <c r="I97"/>
  <c r="I91"/>
  <c r="I128" s="1"/>
  <c r="I93"/>
  <c r="I94"/>
  <c r="I96"/>
  <c r="I92"/>
  <c r="I129" s="1"/>
  <c r="N93"/>
  <c r="N92"/>
  <c r="N97"/>
  <c r="N94"/>
  <c r="N95"/>
  <c r="N91"/>
  <c r="N128" s="1"/>
  <c r="N96"/>
  <c r="U91"/>
  <c r="U128" s="1"/>
  <c r="U97"/>
  <c r="U96"/>
  <c r="U95"/>
  <c r="U93"/>
  <c r="U92"/>
  <c r="U94"/>
  <c r="T91"/>
  <c r="T128" s="1"/>
  <c r="T92"/>
  <c r="T95"/>
  <c r="T93"/>
  <c r="T97"/>
  <c r="T94"/>
  <c r="T96"/>
  <c r="K95"/>
  <c r="K93"/>
  <c r="K97"/>
  <c r="K94"/>
  <c r="K91"/>
  <c r="K128" s="1"/>
  <c r="K92"/>
  <c r="K96"/>
  <c r="S95"/>
  <c r="S92"/>
  <c r="S93"/>
  <c r="S97"/>
  <c r="S94"/>
  <c r="S91"/>
  <c r="S128" s="1"/>
  <c r="S96"/>
  <c r="X129"/>
  <c r="X130"/>
  <c r="P91"/>
  <c r="P128" s="1"/>
  <c r="P94"/>
  <c r="P96"/>
  <c r="P95"/>
  <c r="P92"/>
  <c r="P93"/>
  <c r="P97"/>
  <c r="X134"/>
  <c r="X133"/>
  <c r="P130" l="1"/>
  <c r="L133"/>
  <c r="E129"/>
  <c r="H132"/>
  <c r="V132"/>
  <c r="P132"/>
  <c r="K131"/>
  <c r="E132"/>
  <c r="U129"/>
  <c r="G132"/>
  <c r="K129"/>
  <c r="I131"/>
  <c r="L129"/>
  <c r="M132"/>
  <c r="F133"/>
  <c r="R131"/>
  <c r="M130"/>
  <c r="G129"/>
  <c r="L132"/>
  <c r="F130"/>
  <c r="F132"/>
  <c r="M134"/>
  <c r="P134"/>
  <c r="N133"/>
  <c r="Q132"/>
  <c r="R134"/>
  <c r="L131"/>
  <c r="J132"/>
  <c r="Q134"/>
  <c r="O129"/>
  <c r="K133"/>
  <c r="S131"/>
  <c r="T133"/>
  <c r="U134"/>
  <c r="K130"/>
  <c r="T130"/>
  <c r="I133"/>
  <c r="Y131"/>
  <c r="N132"/>
  <c r="N130"/>
  <c r="W131"/>
  <c r="P129"/>
  <c r="T131"/>
  <c r="S129"/>
  <c r="I134"/>
  <c r="W133"/>
  <c r="H130"/>
  <c r="O133"/>
  <c r="S133"/>
  <c r="T132"/>
  <c r="U131"/>
  <c r="N131"/>
  <c r="W130"/>
  <c r="Y132"/>
  <c r="G134"/>
  <c r="E134"/>
  <c r="J133"/>
  <c r="Q130"/>
  <c r="H134"/>
  <c r="V130"/>
  <c r="O131"/>
  <c r="R130"/>
  <c r="S130"/>
  <c r="K132"/>
  <c r="U133"/>
  <c r="N129"/>
  <c r="I130"/>
  <c r="I132"/>
  <c r="W134"/>
  <c r="Y134"/>
  <c r="Y130"/>
  <c r="G130"/>
  <c r="J134"/>
  <c r="M129"/>
  <c r="S134"/>
  <c r="S132"/>
  <c r="K134"/>
  <c r="T134"/>
  <c r="U130"/>
  <c r="W129"/>
  <c r="W132"/>
  <c r="Y129"/>
  <c r="J130"/>
  <c r="H129"/>
  <c r="V133"/>
  <c r="V134"/>
  <c r="O134"/>
  <c r="O132"/>
  <c r="R132"/>
  <c r="F134"/>
  <c r="L134"/>
  <c r="P133"/>
  <c r="P131"/>
  <c r="T129"/>
  <c r="U132"/>
  <c r="Y133"/>
  <c r="Q129"/>
  <c r="V131"/>
  <c r="N134"/>
  <c r="G131"/>
  <c r="G133"/>
  <c r="E130"/>
  <c r="E131"/>
  <c r="E133"/>
  <c r="J131"/>
  <c r="Q131"/>
  <c r="Q133"/>
  <c r="H131"/>
  <c r="H133"/>
  <c r="V129"/>
  <c r="O130"/>
  <c r="R129"/>
  <c r="R133"/>
  <c r="F129"/>
  <c r="F131"/>
  <c r="L130"/>
  <c r="M131"/>
  <c r="M133"/>
  <c r="D58" l="1"/>
  <c r="C83"/>
  <c r="D126"/>
  <c r="D72"/>
  <c r="D51"/>
  <c r="D65"/>
  <c r="C82"/>
  <c r="V65" l="1"/>
  <c r="R65"/>
  <c r="N65"/>
  <c r="J65"/>
  <c r="F65"/>
  <c r="W65"/>
  <c r="S65"/>
  <c r="O65"/>
  <c r="K65"/>
  <c r="G65"/>
  <c r="U65"/>
  <c r="Q65"/>
  <c r="M65"/>
  <c r="I65"/>
  <c r="X65"/>
  <c r="T65"/>
  <c r="P65"/>
  <c r="L65"/>
  <c r="H65"/>
  <c r="E65"/>
  <c r="C64"/>
  <c r="E14" i="5" s="1"/>
  <c r="E67" i="2" l="1"/>
  <c r="E66"/>
  <c r="E83" l="1"/>
  <c r="K4" i="10" s="1"/>
  <c r="E74" i="2"/>
  <c r="E69"/>
  <c r="E73"/>
  <c r="E82"/>
  <c r="K3" i="10" l="1"/>
  <c r="E101" i="2"/>
  <c r="E106"/>
  <c r="E119"/>
  <c r="E109"/>
  <c r="E100"/>
  <c r="E115"/>
  <c r="E105"/>
  <c r="E104"/>
  <c r="E113"/>
  <c r="E118"/>
  <c r="E122"/>
  <c r="E116"/>
  <c r="E121"/>
  <c r="E110"/>
  <c r="E108"/>
  <c r="E107"/>
  <c r="E98"/>
  <c r="E135" s="1"/>
  <c r="E117"/>
  <c r="E111"/>
  <c r="E103"/>
  <c r="E102"/>
  <c r="E139" s="1"/>
  <c r="E85"/>
  <c r="E112"/>
  <c r="E99"/>
  <c r="E120"/>
  <c r="E114"/>
  <c r="E76"/>
  <c r="E149" l="1"/>
  <c r="E136"/>
  <c r="E140"/>
  <c r="E144"/>
  <c r="E153"/>
  <c r="E148"/>
  <c r="E146"/>
  <c r="E157"/>
  <c r="E151"/>
  <c r="E159"/>
  <c r="E141"/>
  <c r="E158"/>
  <c r="E150"/>
  <c r="E137"/>
  <c r="E138"/>
  <c r="E154"/>
  <c r="E147"/>
  <c r="E155"/>
  <c r="E152"/>
  <c r="E143"/>
  <c r="E145"/>
  <c r="E142"/>
  <c r="E156"/>
  <c r="E161" l="1"/>
  <c r="U30" l="1"/>
  <c r="N18"/>
  <c r="I23"/>
  <c r="S14"/>
  <c r="K26"/>
  <c r="J28"/>
  <c r="F25"/>
  <c r="I26"/>
  <c r="V23"/>
  <c r="J14"/>
  <c r="O21"/>
  <c r="M14"/>
  <c r="P27"/>
  <c r="M30"/>
  <c r="L25"/>
  <c r="R17"/>
  <c r="P16"/>
  <c r="L19"/>
  <c r="X16"/>
  <c r="Z16" s="1"/>
  <c r="I18"/>
  <c r="U14"/>
  <c r="S30"/>
  <c r="E20"/>
  <c r="R27"/>
  <c r="V30"/>
  <c r="S28"/>
  <c r="R29"/>
  <c r="I24"/>
  <c r="J15"/>
  <c r="J24"/>
  <c r="O25"/>
  <c r="K21"/>
  <c r="K20"/>
  <c r="M20"/>
  <c r="P15"/>
  <c r="H20"/>
  <c r="V29"/>
  <c r="S21"/>
  <c r="R21"/>
  <c r="E22"/>
  <c r="S13"/>
  <c r="W18"/>
  <c r="E23"/>
  <c r="H18"/>
  <c r="F22"/>
  <c r="H15"/>
  <c r="P30"/>
  <c r="L14"/>
  <c r="S26"/>
  <c r="O14"/>
  <c r="R25"/>
  <c r="T22"/>
  <c r="T18"/>
  <c r="G18"/>
  <c r="X24"/>
  <c r="Z24" s="1"/>
  <c r="U16"/>
  <c r="G26"/>
  <c r="G28"/>
  <c r="Q19"/>
  <c r="K17"/>
  <c r="W13"/>
  <c r="V24"/>
  <c r="O13"/>
  <c r="J21"/>
  <c r="S19"/>
  <c r="H21"/>
  <c r="W21"/>
  <c r="M26"/>
  <c r="G20"/>
  <c r="P18"/>
  <c r="S25"/>
  <c r="J25"/>
  <c r="S17"/>
  <c r="T23"/>
  <c r="R24"/>
  <c r="E28"/>
  <c r="Q15"/>
  <c r="L20"/>
  <c r="R23"/>
  <c r="V16"/>
  <c r="N19"/>
  <c r="M21"/>
  <c r="W30"/>
  <c r="O19"/>
  <c r="R19"/>
  <c r="Q18"/>
  <c r="H29"/>
  <c r="F30"/>
  <c r="E25"/>
  <c r="R18"/>
  <c r="W29"/>
  <c r="N17"/>
  <c r="P17"/>
  <c r="N25"/>
  <c r="V25"/>
  <c r="P13"/>
  <c r="H16"/>
  <c r="Q29"/>
  <c r="E29"/>
  <c r="L27"/>
  <c r="T27"/>
  <c r="U24"/>
  <c r="M15"/>
  <c r="H19"/>
  <c r="S18"/>
  <c r="K23"/>
  <c r="Q16"/>
  <c r="T30"/>
  <c r="E16"/>
  <c r="F17"/>
  <c r="T21"/>
  <c r="G13"/>
  <c r="W25"/>
  <c r="Q17"/>
  <c r="L22"/>
  <c r="U15"/>
  <c r="I20"/>
  <c r="M18"/>
  <c r="U29"/>
  <c r="H27"/>
  <c r="O28"/>
  <c r="G17"/>
  <c r="E26"/>
  <c r="J16"/>
  <c r="F29"/>
  <c r="W24"/>
  <c r="L18"/>
  <c r="U22"/>
  <c r="M22"/>
  <c r="S23"/>
  <c r="L29"/>
  <c r="J18"/>
  <c r="F21"/>
  <c r="J19"/>
  <c r="V14"/>
  <c r="F18"/>
  <c r="X23"/>
  <c r="Z23" s="1"/>
  <c r="K14"/>
  <c r="O26"/>
  <c r="I17"/>
  <c r="L24"/>
  <c r="W26"/>
  <c r="E24"/>
  <c r="I14"/>
  <c r="U21"/>
  <c r="X27"/>
  <c r="Z27" s="1"/>
  <c r="F27"/>
  <c r="E27"/>
  <c r="Q30"/>
  <c r="K24"/>
  <c r="M27"/>
  <c r="V19"/>
  <c r="G22"/>
  <c r="G16"/>
  <c r="F16"/>
  <c r="H25"/>
  <c r="X14"/>
  <c r="Z14" s="1"/>
  <c r="T17"/>
  <c r="T24"/>
  <c r="F20"/>
  <c r="R16"/>
  <c r="N27"/>
  <c r="E15"/>
  <c r="S22"/>
  <c r="T29"/>
  <c r="R15"/>
  <c r="K27"/>
  <c r="N22"/>
  <c r="J27"/>
  <c r="F13"/>
  <c r="S16"/>
  <c r="E19"/>
  <c r="P14"/>
  <c r="Q13"/>
  <c r="Q28"/>
  <c r="N20"/>
  <c r="J17"/>
  <c r="H23"/>
  <c r="E21"/>
  <c r="V17"/>
  <c r="W17"/>
  <c r="R28"/>
  <c r="F26"/>
  <c r="G19"/>
  <c r="N13"/>
  <c r="U19"/>
  <c r="N24"/>
  <c r="W28"/>
  <c r="S29"/>
  <c r="V18"/>
  <c r="J29"/>
  <c r="S24"/>
  <c r="H26"/>
  <c r="M16"/>
  <c r="N23"/>
  <c r="P28"/>
  <c r="H14"/>
  <c r="F23"/>
  <c r="X20"/>
  <c r="Z20" s="1"/>
  <c r="I29"/>
  <c r="O20"/>
  <c r="K16"/>
  <c r="P26"/>
  <c r="M23"/>
  <c r="Q25"/>
  <c r="G24"/>
  <c r="W14"/>
  <c r="F24"/>
  <c r="O23"/>
  <c r="G29"/>
  <c r="O22"/>
  <c r="O30"/>
  <c r="H17"/>
  <c r="L13"/>
  <c r="U28"/>
  <c r="S15"/>
  <c r="O15"/>
  <c r="Q26"/>
  <c r="H13"/>
  <c r="Q21"/>
  <c r="I28"/>
  <c r="P24"/>
  <c r="J23"/>
  <c r="O16"/>
  <c r="U27"/>
  <c r="X28"/>
  <c r="Z28" s="1"/>
  <c r="I15"/>
  <c r="X26"/>
  <c r="Z26" s="1"/>
  <c r="M24"/>
  <c r="G25"/>
  <c r="M28"/>
  <c r="N16"/>
  <c r="N29"/>
  <c r="X22"/>
  <c r="Z22" s="1"/>
  <c r="I22"/>
  <c r="Q27"/>
  <c r="X17"/>
  <c r="Z17" s="1"/>
  <c r="M17"/>
  <c r="X29"/>
  <c r="Z29" s="1"/>
  <c r="R13"/>
  <c r="N28"/>
  <c r="W27"/>
  <c r="X15"/>
  <c r="Z15" s="1"/>
  <c r="W19"/>
  <c r="H22"/>
  <c r="E18"/>
  <c r="T15"/>
  <c r="T16"/>
  <c r="F14"/>
  <c r="P22"/>
  <c r="M29"/>
  <c r="J20"/>
  <c r="K18"/>
  <c r="T13"/>
  <c r="W15"/>
  <c r="W20"/>
  <c r="T14"/>
  <c r="V15"/>
  <c r="L16"/>
  <c r="K29"/>
  <c r="K30"/>
  <c r="V22"/>
  <c r="O17"/>
  <c r="L28"/>
  <c r="P25"/>
  <c r="Q20"/>
  <c r="U17"/>
  <c r="F28"/>
  <c r="P21"/>
  <c r="Q22"/>
  <c r="L17"/>
  <c r="G23"/>
  <c r="G30"/>
  <c r="K25"/>
  <c r="X13"/>
  <c r="L30"/>
  <c r="Q23"/>
  <c r="E14"/>
  <c r="Q24"/>
  <c r="U25"/>
  <c r="U26"/>
  <c r="Q14"/>
  <c r="M19"/>
  <c r="M25"/>
  <c r="F15"/>
  <c r="O24"/>
  <c r="V26"/>
  <c r="E17"/>
  <c r="V20"/>
  <c r="T25"/>
  <c r="E13"/>
  <c r="O27"/>
  <c r="S20"/>
  <c r="O18"/>
  <c r="L15"/>
  <c r="V21"/>
  <c r="X18"/>
  <c r="Z18" s="1"/>
  <c r="G27"/>
  <c r="J22"/>
  <c r="I16"/>
  <c r="U20"/>
  <c r="X19"/>
  <c r="Z19" s="1"/>
  <c r="P29"/>
  <c r="I13"/>
  <c r="T26"/>
  <c r="N30"/>
  <c r="V13"/>
  <c r="I30"/>
  <c r="R22"/>
  <c r="G15"/>
  <c r="W22"/>
  <c r="R26"/>
  <c r="N21"/>
  <c r="X25"/>
  <c r="Z25" s="1"/>
  <c r="I25"/>
  <c r="X21"/>
  <c r="Z21" s="1"/>
  <c r="I19"/>
  <c r="I21"/>
  <c r="P23"/>
  <c r="U18"/>
  <c r="J26"/>
  <c r="J30"/>
  <c r="T28"/>
  <c r="R20"/>
  <c r="V28"/>
  <c r="H28"/>
  <c r="K13"/>
  <c r="U23"/>
  <c r="O29"/>
  <c r="K15"/>
  <c r="X30"/>
  <c r="Z30" s="1"/>
  <c r="V27"/>
  <c r="U13"/>
  <c r="R14"/>
  <c r="K19"/>
  <c r="L26"/>
  <c r="L21"/>
  <c r="P20"/>
  <c r="K28"/>
  <c r="G21"/>
  <c r="F19"/>
  <c r="T20"/>
  <c r="N14"/>
  <c r="J13"/>
  <c r="G14"/>
  <c r="K22"/>
  <c r="R30"/>
  <c r="P19"/>
  <c r="W16"/>
  <c r="E30"/>
  <c r="H24"/>
  <c r="H30"/>
  <c r="N15"/>
  <c r="L23"/>
  <c r="M13"/>
  <c r="S27"/>
  <c r="I27"/>
  <c r="N26"/>
  <c r="T19"/>
  <c r="W23"/>
  <c r="U32" l="1"/>
  <c r="M32"/>
  <c r="J32"/>
  <c r="N32"/>
  <c r="W32"/>
  <c r="S32"/>
  <c r="T32"/>
  <c r="L32"/>
  <c r="Q32"/>
  <c r="F32"/>
  <c r="Z13"/>
  <c r="X32"/>
  <c r="Z32" s="1"/>
  <c r="K32"/>
  <c r="V32"/>
  <c r="E32"/>
  <c r="H32"/>
  <c r="O32"/>
  <c r="I32"/>
  <c r="R32"/>
  <c r="G32"/>
  <c r="P32"/>
  <c r="F33" l="1"/>
  <c r="G33" s="1"/>
  <c r="F34" l="1"/>
  <c r="F46" s="1"/>
  <c r="G34"/>
  <c r="G46" s="1"/>
  <c r="H33"/>
  <c r="F53" l="1"/>
  <c r="F67" s="1"/>
  <c r="F83" s="1"/>
  <c r="L4" i="10" s="1"/>
  <c r="F52" i="2"/>
  <c r="G52"/>
  <c r="G53"/>
  <c r="G67" s="1"/>
  <c r="G83" s="1"/>
  <c r="M4" i="10" s="1"/>
  <c r="H34" i="2"/>
  <c r="H46" s="1"/>
  <c r="I33"/>
  <c r="F74" l="1"/>
  <c r="G74" s="1"/>
  <c r="F55"/>
  <c r="F66"/>
  <c r="F69" s="1"/>
  <c r="G55"/>
  <c r="G66"/>
  <c r="H52"/>
  <c r="H53"/>
  <c r="H67" s="1"/>
  <c r="I34"/>
  <c r="I46" s="1"/>
  <c r="J33"/>
  <c r="F82" l="1"/>
  <c r="F73"/>
  <c r="F76" s="1"/>
  <c r="H83"/>
  <c r="N4" i="10" s="1"/>
  <c r="H74" i="2"/>
  <c r="I53"/>
  <c r="I67" s="1"/>
  <c r="I83" s="1"/>
  <c r="O4" i="10" s="1"/>
  <c r="I52" i="2"/>
  <c r="G82"/>
  <c r="G69"/>
  <c r="J34"/>
  <c r="J46" s="1"/>
  <c r="K33"/>
  <c r="H55"/>
  <c r="H66"/>
  <c r="F101" l="1"/>
  <c r="F122"/>
  <c r="F121"/>
  <c r="F99"/>
  <c r="G73"/>
  <c r="H73" s="1"/>
  <c r="F105"/>
  <c r="F109"/>
  <c r="F104"/>
  <c r="F107"/>
  <c r="L3" i="10"/>
  <c r="F112" i="2"/>
  <c r="F106"/>
  <c r="F113"/>
  <c r="F120"/>
  <c r="F115"/>
  <c r="F108"/>
  <c r="F102"/>
  <c r="F119"/>
  <c r="F117"/>
  <c r="F118"/>
  <c r="F103"/>
  <c r="F85"/>
  <c r="F114"/>
  <c r="F110"/>
  <c r="F116"/>
  <c r="F98"/>
  <c r="F135" s="1"/>
  <c r="F100"/>
  <c r="F111"/>
  <c r="I74"/>
  <c r="H82"/>
  <c r="H69"/>
  <c r="J53"/>
  <c r="J67" s="1"/>
  <c r="J52"/>
  <c r="K34"/>
  <c r="K46" s="1"/>
  <c r="L33"/>
  <c r="G120"/>
  <c r="G105"/>
  <c r="G100"/>
  <c r="G109"/>
  <c r="G113"/>
  <c r="G107"/>
  <c r="G108"/>
  <c r="G121"/>
  <c r="G102"/>
  <c r="G116"/>
  <c r="G115"/>
  <c r="G104"/>
  <c r="G117"/>
  <c r="G118"/>
  <c r="M3" i="10"/>
  <c r="G99" i="2"/>
  <c r="G111"/>
  <c r="G103"/>
  <c r="G85"/>
  <c r="G98"/>
  <c r="G135" s="1"/>
  <c r="G119"/>
  <c r="G101"/>
  <c r="G122"/>
  <c r="G110"/>
  <c r="G147" s="1"/>
  <c r="G112"/>
  <c r="G106"/>
  <c r="G143" s="1"/>
  <c r="G114"/>
  <c r="I55"/>
  <c r="I66"/>
  <c r="F139" l="1"/>
  <c r="G149"/>
  <c r="F152"/>
  <c r="G76"/>
  <c r="F158"/>
  <c r="F159"/>
  <c r="F142"/>
  <c r="F141"/>
  <c r="F137"/>
  <c r="F155"/>
  <c r="F140"/>
  <c r="F145"/>
  <c r="G151"/>
  <c r="F154"/>
  <c r="F150"/>
  <c r="F149"/>
  <c r="G138"/>
  <c r="G140"/>
  <c r="F143"/>
  <c r="F146"/>
  <c r="G158"/>
  <c r="F157"/>
  <c r="F148"/>
  <c r="F151"/>
  <c r="F156"/>
  <c r="F147"/>
  <c r="F144"/>
  <c r="F136"/>
  <c r="F153"/>
  <c r="F138"/>
  <c r="G156"/>
  <c r="G148"/>
  <c r="G154"/>
  <c r="G159"/>
  <c r="G145"/>
  <c r="I82"/>
  <c r="I69"/>
  <c r="L34"/>
  <c r="L46" s="1"/>
  <c r="M33"/>
  <c r="G152"/>
  <c r="G137"/>
  <c r="H76"/>
  <c r="I73"/>
  <c r="J83"/>
  <c r="P4" i="10" s="1"/>
  <c r="G136" i="2"/>
  <c r="G141"/>
  <c r="G146"/>
  <c r="J74"/>
  <c r="J55"/>
  <c r="J66"/>
  <c r="G139"/>
  <c r="G150"/>
  <c r="G157"/>
  <c r="K53"/>
  <c r="K67" s="1"/>
  <c r="K83" s="1"/>
  <c r="Q4" i="10" s="1"/>
  <c r="K52" i="2"/>
  <c r="N3" i="10"/>
  <c r="H111" i="2"/>
  <c r="H105"/>
  <c r="H118"/>
  <c r="H119"/>
  <c r="H120"/>
  <c r="H122"/>
  <c r="H116"/>
  <c r="H107"/>
  <c r="H115"/>
  <c r="H85"/>
  <c r="H113"/>
  <c r="H104"/>
  <c r="H110"/>
  <c r="H98"/>
  <c r="H135" s="1"/>
  <c r="H112"/>
  <c r="H114"/>
  <c r="H101"/>
  <c r="H103"/>
  <c r="H102"/>
  <c r="H117"/>
  <c r="H99"/>
  <c r="H108"/>
  <c r="H106"/>
  <c r="H109"/>
  <c r="H121"/>
  <c r="H158" s="1"/>
  <c r="H100"/>
  <c r="G155"/>
  <c r="G153"/>
  <c r="G144"/>
  <c r="G142"/>
  <c r="H146" l="1"/>
  <c r="H156"/>
  <c r="H154"/>
  <c r="F161"/>
  <c r="H136"/>
  <c r="H157"/>
  <c r="H145"/>
  <c r="H143"/>
  <c r="G161"/>
  <c r="K74"/>
  <c r="H138"/>
  <c r="H147"/>
  <c r="H152"/>
  <c r="I76"/>
  <c r="J73"/>
  <c r="M34"/>
  <c r="M46" s="1"/>
  <c r="N33"/>
  <c r="H151"/>
  <c r="H141"/>
  <c r="H144"/>
  <c r="O3" i="10"/>
  <c r="I99" i="2"/>
  <c r="I122"/>
  <c r="I117"/>
  <c r="I112"/>
  <c r="I98"/>
  <c r="I135" s="1"/>
  <c r="I116"/>
  <c r="I106"/>
  <c r="I120"/>
  <c r="I113"/>
  <c r="I103"/>
  <c r="I85"/>
  <c r="I109"/>
  <c r="I114"/>
  <c r="I101"/>
  <c r="I121"/>
  <c r="I111"/>
  <c r="I118"/>
  <c r="I110"/>
  <c r="I107"/>
  <c r="I108"/>
  <c r="I105"/>
  <c r="I100"/>
  <c r="I104"/>
  <c r="I119"/>
  <c r="I102"/>
  <c r="I115"/>
  <c r="H148"/>
  <c r="H137"/>
  <c r="H140"/>
  <c r="H159"/>
  <c r="H142"/>
  <c r="J69"/>
  <c r="J82"/>
  <c r="K55"/>
  <c r="K66"/>
  <c r="L53"/>
  <c r="L67" s="1"/>
  <c r="L83" s="1"/>
  <c r="R4" i="10" s="1"/>
  <c r="L52" i="2"/>
  <c r="H139"/>
  <c r="H149"/>
  <c r="H150"/>
  <c r="H153"/>
  <c r="H155"/>
  <c r="I151" l="1"/>
  <c r="I144"/>
  <c r="I139"/>
  <c r="I152"/>
  <c r="I137"/>
  <c r="I150"/>
  <c r="L74"/>
  <c r="I141"/>
  <c r="I158"/>
  <c r="I147"/>
  <c r="H161"/>
  <c r="I156"/>
  <c r="I145"/>
  <c r="I142"/>
  <c r="I155"/>
  <c r="N34"/>
  <c r="N46" s="1"/>
  <c r="O33"/>
  <c r="I148"/>
  <c r="I146"/>
  <c r="I157"/>
  <c r="I149"/>
  <c r="I136"/>
  <c r="K82"/>
  <c r="K69"/>
  <c r="J76"/>
  <c r="K73"/>
  <c r="I138"/>
  <c r="I140"/>
  <c r="I153"/>
  <c r="I159"/>
  <c r="L55"/>
  <c r="L66"/>
  <c r="J111"/>
  <c r="J121"/>
  <c r="J99"/>
  <c r="J110"/>
  <c r="J106"/>
  <c r="J107"/>
  <c r="J109"/>
  <c r="J112"/>
  <c r="J115"/>
  <c r="J108"/>
  <c r="J114"/>
  <c r="J103"/>
  <c r="J122"/>
  <c r="J85"/>
  <c r="J104"/>
  <c r="J100"/>
  <c r="J101"/>
  <c r="J105"/>
  <c r="J116"/>
  <c r="J113"/>
  <c r="P3" i="10"/>
  <c r="J98" i="2"/>
  <c r="J135" s="1"/>
  <c r="J119"/>
  <c r="J120"/>
  <c r="J117"/>
  <c r="J118"/>
  <c r="J102"/>
  <c r="M53"/>
  <c r="M67" s="1"/>
  <c r="M52"/>
  <c r="I143"/>
  <c r="I154"/>
  <c r="J150" l="1"/>
  <c r="J149"/>
  <c r="J144"/>
  <c r="J139"/>
  <c r="J153"/>
  <c r="J141"/>
  <c r="J145"/>
  <c r="J154"/>
  <c r="J138"/>
  <c r="J159"/>
  <c r="J157"/>
  <c r="J137"/>
  <c r="J152"/>
  <c r="J142"/>
  <c r="I161"/>
  <c r="K107"/>
  <c r="K102"/>
  <c r="K105"/>
  <c r="K119"/>
  <c r="K98"/>
  <c r="K135" s="1"/>
  <c r="K99"/>
  <c r="K112"/>
  <c r="K116"/>
  <c r="K85"/>
  <c r="K118"/>
  <c r="K101"/>
  <c r="K109"/>
  <c r="K114"/>
  <c r="Q3" i="10"/>
  <c r="K108" i="2"/>
  <c r="K103"/>
  <c r="K100"/>
  <c r="K110"/>
  <c r="K117"/>
  <c r="K104"/>
  <c r="K106"/>
  <c r="K121"/>
  <c r="K115"/>
  <c r="K120"/>
  <c r="K157" s="1"/>
  <c r="K122"/>
  <c r="K111"/>
  <c r="K148" s="1"/>
  <c r="K113"/>
  <c r="K150" s="1"/>
  <c r="N53"/>
  <c r="N67" s="1"/>
  <c r="N83" s="1"/>
  <c r="T4" i="10" s="1"/>
  <c r="N52" i="2"/>
  <c r="J156"/>
  <c r="J151"/>
  <c r="J146"/>
  <c r="J136"/>
  <c r="M83"/>
  <c r="S4" i="10" s="1"/>
  <c r="L69" i="2"/>
  <c r="L82"/>
  <c r="O34"/>
  <c r="O46" s="1"/>
  <c r="P33"/>
  <c r="J140"/>
  <c r="J147"/>
  <c r="J143"/>
  <c r="J148"/>
  <c r="M55"/>
  <c r="M66"/>
  <c r="K76"/>
  <c r="L73"/>
  <c r="M74"/>
  <c r="J155"/>
  <c r="J158"/>
  <c r="K141" l="1"/>
  <c r="K137"/>
  <c r="K140"/>
  <c r="N74"/>
  <c r="K152"/>
  <c r="K154"/>
  <c r="K143"/>
  <c r="K145"/>
  <c r="J161"/>
  <c r="K159"/>
  <c r="K147"/>
  <c r="M69"/>
  <c r="M82"/>
  <c r="R3" i="10"/>
  <c r="L100" i="2"/>
  <c r="L119"/>
  <c r="L99"/>
  <c r="L115"/>
  <c r="L108"/>
  <c r="L104"/>
  <c r="L110"/>
  <c r="L106"/>
  <c r="L98"/>
  <c r="L135" s="1"/>
  <c r="L105"/>
  <c r="L85"/>
  <c r="L101"/>
  <c r="L121"/>
  <c r="L117"/>
  <c r="L118"/>
  <c r="L102"/>
  <c r="L112"/>
  <c r="L114"/>
  <c r="L122"/>
  <c r="L116"/>
  <c r="L111"/>
  <c r="L107"/>
  <c r="L113"/>
  <c r="L103"/>
  <c r="L109"/>
  <c r="L146" s="1"/>
  <c r="L120"/>
  <c r="L157" s="1"/>
  <c r="N55"/>
  <c r="N66"/>
  <c r="K151"/>
  <c r="K144"/>
  <c r="O52"/>
  <c r="O53"/>
  <c r="O67" s="1"/>
  <c r="O83" s="1"/>
  <c r="U4" i="10" s="1"/>
  <c r="K158" i="2"/>
  <c r="K155"/>
  <c r="K136"/>
  <c r="K139"/>
  <c r="L76"/>
  <c r="M73"/>
  <c r="P34"/>
  <c r="P46" s="1"/>
  <c r="Q33"/>
  <c r="K138"/>
  <c r="K149"/>
  <c r="K142"/>
  <c r="K146"/>
  <c r="K153"/>
  <c r="K156"/>
  <c r="L153" l="1"/>
  <c r="L140"/>
  <c r="L139"/>
  <c r="L144"/>
  <c r="L138"/>
  <c r="L142"/>
  <c r="L150"/>
  <c r="L159"/>
  <c r="L148"/>
  <c r="K161"/>
  <c r="O74"/>
  <c r="L137"/>
  <c r="L151"/>
  <c r="L154"/>
  <c r="L141"/>
  <c r="L156"/>
  <c r="Q34"/>
  <c r="Q46" s="1"/>
  <c r="R33"/>
  <c r="M85"/>
  <c r="M110"/>
  <c r="M111"/>
  <c r="M108"/>
  <c r="M115"/>
  <c r="M109"/>
  <c r="M116"/>
  <c r="S3" i="10"/>
  <c r="M122" i="2"/>
  <c r="M105"/>
  <c r="M121"/>
  <c r="M114"/>
  <c r="M107"/>
  <c r="M98"/>
  <c r="M135" s="1"/>
  <c r="M118"/>
  <c r="M112"/>
  <c r="M99"/>
  <c r="M101"/>
  <c r="M119"/>
  <c r="M102"/>
  <c r="M106"/>
  <c r="M117"/>
  <c r="M113"/>
  <c r="M103"/>
  <c r="M120"/>
  <c r="M104"/>
  <c r="M100"/>
  <c r="L155"/>
  <c r="L147"/>
  <c r="L136"/>
  <c r="N73"/>
  <c r="M76"/>
  <c r="N82"/>
  <c r="N69"/>
  <c r="L143"/>
  <c r="L152"/>
  <c r="P52"/>
  <c r="P53"/>
  <c r="P67" s="1"/>
  <c r="P83" s="1"/>
  <c r="V4" i="10" s="1"/>
  <c r="O55" i="2"/>
  <c r="O66"/>
  <c r="L149"/>
  <c r="L158"/>
  <c r="L145"/>
  <c r="M156" l="1"/>
  <c r="M140"/>
  <c r="M137"/>
  <c r="M150"/>
  <c r="M154"/>
  <c r="M141"/>
  <c r="M153"/>
  <c r="M149"/>
  <c r="P74"/>
  <c r="M157"/>
  <c r="M143"/>
  <c r="M136"/>
  <c r="M146"/>
  <c r="L161"/>
  <c r="M148"/>
  <c r="P55"/>
  <c r="P66"/>
  <c r="T3" i="10"/>
  <c r="N115" i="2"/>
  <c r="N104"/>
  <c r="N98"/>
  <c r="N135" s="1"/>
  <c r="N118"/>
  <c r="N117"/>
  <c r="N100"/>
  <c r="N109"/>
  <c r="N119"/>
  <c r="N101"/>
  <c r="N106"/>
  <c r="N113"/>
  <c r="N105"/>
  <c r="N116"/>
  <c r="N108"/>
  <c r="N110"/>
  <c r="N147" s="1"/>
  <c r="N85"/>
  <c r="N111"/>
  <c r="N120"/>
  <c r="N112"/>
  <c r="N107"/>
  <c r="N102"/>
  <c r="N139" s="1"/>
  <c r="N122"/>
  <c r="N121"/>
  <c r="N103"/>
  <c r="N99"/>
  <c r="N114"/>
  <c r="N76"/>
  <c r="O73"/>
  <c r="Q52"/>
  <c r="Q53"/>
  <c r="Q67" s="1"/>
  <c r="Q83" s="1"/>
  <c r="W4" i="10" s="1"/>
  <c r="M155" i="2"/>
  <c r="M158"/>
  <c r="O82"/>
  <c r="O69"/>
  <c r="R34"/>
  <c r="R46" s="1"/>
  <c r="S33"/>
  <c r="M139"/>
  <c r="M151"/>
  <c r="M145"/>
  <c r="M144"/>
  <c r="M159"/>
  <c r="M152"/>
  <c r="M138"/>
  <c r="M142"/>
  <c r="M147"/>
  <c r="N153" l="1"/>
  <c r="N156"/>
  <c r="N158"/>
  <c r="M161"/>
  <c r="N142"/>
  <c r="N144"/>
  <c r="N138"/>
  <c r="N136"/>
  <c r="N148"/>
  <c r="N151"/>
  <c r="N157"/>
  <c r="U3" i="10"/>
  <c r="O101" i="2"/>
  <c r="O102"/>
  <c r="O115"/>
  <c r="O107"/>
  <c r="O116"/>
  <c r="O100"/>
  <c r="O110"/>
  <c r="O109"/>
  <c r="O113"/>
  <c r="O120"/>
  <c r="O111"/>
  <c r="O108"/>
  <c r="O117"/>
  <c r="O103"/>
  <c r="O140" s="1"/>
  <c r="O122"/>
  <c r="O99"/>
  <c r="O112"/>
  <c r="O106"/>
  <c r="O121"/>
  <c r="O85"/>
  <c r="O119"/>
  <c r="O105"/>
  <c r="O118"/>
  <c r="O114"/>
  <c r="O104"/>
  <c r="O98"/>
  <c r="O135" s="1"/>
  <c r="N159"/>
  <c r="N145"/>
  <c r="N143"/>
  <c r="N137"/>
  <c r="N141"/>
  <c r="P69"/>
  <c r="P82"/>
  <c r="N149"/>
  <c r="N150"/>
  <c r="N146"/>
  <c r="R52"/>
  <c r="R53"/>
  <c r="R67" s="1"/>
  <c r="R83" s="1"/>
  <c r="X4" i="10" s="1"/>
  <c r="O76" i="2"/>
  <c r="P73"/>
  <c r="Q74"/>
  <c r="N140"/>
  <c r="N155"/>
  <c r="S34"/>
  <c r="S46" s="1"/>
  <c r="T33"/>
  <c r="Q55"/>
  <c r="Q66"/>
  <c r="N154"/>
  <c r="N152"/>
  <c r="O145" l="1"/>
  <c r="O154"/>
  <c r="O158"/>
  <c r="O141"/>
  <c r="O148"/>
  <c r="O151"/>
  <c r="O155"/>
  <c r="O156"/>
  <c r="O149"/>
  <c r="O153"/>
  <c r="N161"/>
  <c r="O147"/>
  <c r="Q69"/>
  <c r="Q82"/>
  <c r="O136"/>
  <c r="O146"/>
  <c r="O144"/>
  <c r="O150"/>
  <c r="O138"/>
  <c r="T34"/>
  <c r="T46" s="1"/>
  <c r="U33"/>
  <c r="R55"/>
  <c r="R66"/>
  <c r="R74"/>
  <c r="O142"/>
  <c r="O143"/>
  <c r="O157"/>
  <c r="O137"/>
  <c r="O139"/>
  <c r="S52"/>
  <c r="S53"/>
  <c r="S67" s="1"/>
  <c r="S83" s="1"/>
  <c r="Y4" i="10" s="1"/>
  <c r="Q73" i="2"/>
  <c r="P76"/>
  <c r="P111"/>
  <c r="P105"/>
  <c r="P116"/>
  <c r="P99"/>
  <c r="P107"/>
  <c r="P85"/>
  <c r="P113"/>
  <c r="P112"/>
  <c r="P109"/>
  <c r="P103"/>
  <c r="P106"/>
  <c r="P108"/>
  <c r="P119"/>
  <c r="P118"/>
  <c r="V3" i="10"/>
  <c r="P122" i="2"/>
  <c r="P101"/>
  <c r="P120"/>
  <c r="P102"/>
  <c r="P117"/>
  <c r="P121"/>
  <c r="P110"/>
  <c r="P115"/>
  <c r="P104"/>
  <c r="P98"/>
  <c r="P135" s="1"/>
  <c r="P100"/>
  <c r="P114"/>
  <c r="P151" s="1"/>
  <c r="O159"/>
  <c r="O152"/>
  <c r="P137" l="1"/>
  <c r="P150"/>
  <c r="P147"/>
  <c r="P157"/>
  <c r="P143"/>
  <c r="P141"/>
  <c r="P158"/>
  <c r="P156"/>
  <c r="P146"/>
  <c r="O161"/>
  <c r="P154"/>
  <c r="P145"/>
  <c r="P149"/>
  <c r="Q76"/>
  <c r="R73"/>
  <c r="U34"/>
  <c r="U46" s="1"/>
  <c r="V33"/>
  <c r="P152"/>
  <c r="P139"/>
  <c r="P153"/>
  <c r="Q99"/>
  <c r="Q104"/>
  <c r="Q102"/>
  <c r="Q117"/>
  <c r="Q110"/>
  <c r="Q119"/>
  <c r="Q118"/>
  <c r="W3" i="10"/>
  <c r="Q115" i="2"/>
  <c r="Q121"/>
  <c r="Q105"/>
  <c r="Q103"/>
  <c r="Q106"/>
  <c r="Q120"/>
  <c r="Q116"/>
  <c r="Q85"/>
  <c r="Q114"/>
  <c r="Q108"/>
  <c r="Q101"/>
  <c r="Q111"/>
  <c r="Q112"/>
  <c r="Q98"/>
  <c r="Q135" s="1"/>
  <c r="Q113"/>
  <c r="Q107"/>
  <c r="Q109"/>
  <c r="Q122"/>
  <c r="Q100"/>
  <c r="P159"/>
  <c r="P136"/>
  <c r="S55"/>
  <c r="S66"/>
  <c r="R69"/>
  <c r="R82"/>
  <c r="P138"/>
  <c r="P144"/>
  <c r="P148"/>
  <c r="T52"/>
  <c r="T53"/>
  <c r="T67" s="1"/>
  <c r="T83" s="1"/>
  <c r="Z4" i="10" s="1"/>
  <c r="P155" i="2"/>
  <c r="P140"/>
  <c r="P142"/>
  <c r="S74"/>
  <c r="Q159" l="1"/>
  <c r="Q157"/>
  <c r="Q137"/>
  <c r="Q146"/>
  <c r="Q149"/>
  <c r="Q143"/>
  <c r="Q140"/>
  <c r="Q145"/>
  <c r="Q144"/>
  <c r="Q148"/>
  <c r="Q153"/>
  <c r="Q142"/>
  <c r="Q155"/>
  <c r="P161"/>
  <c r="Q158"/>
  <c r="Q156"/>
  <c r="Q141"/>
  <c r="T55"/>
  <c r="T66"/>
  <c r="R102"/>
  <c r="R120"/>
  <c r="R122"/>
  <c r="R116"/>
  <c r="R101"/>
  <c r="R105"/>
  <c r="R119"/>
  <c r="R115"/>
  <c r="R99"/>
  <c r="R100"/>
  <c r="R110"/>
  <c r="R104"/>
  <c r="R121"/>
  <c r="R113"/>
  <c r="X3" i="10"/>
  <c r="R114" i="2"/>
  <c r="R85"/>
  <c r="R109"/>
  <c r="R112"/>
  <c r="R108"/>
  <c r="R106"/>
  <c r="R103"/>
  <c r="R118"/>
  <c r="R107"/>
  <c r="R111"/>
  <c r="R98"/>
  <c r="R135" s="1"/>
  <c r="R117"/>
  <c r="S82"/>
  <c r="S69"/>
  <c r="R76"/>
  <c r="S73"/>
  <c r="T74"/>
  <c r="Q150"/>
  <c r="Q139"/>
  <c r="U53"/>
  <c r="U67" s="1"/>
  <c r="U83" s="1"/>
  <c r="AA4" i="10" s="1"/>
  <c r="U52" i="2"/>
  <c r="Q138"/>
  <c r="Q154"/>
  <c r="V34"/>
  <c r="V46" s="1"/>
  <c r="W33"/>
  <c r="Q151"/>
  <c r="Q152"/>
  <c r="Q147"/>
  <c r="Q136"/>
  <c r="R158" l="1"/>
  <c r="R154"/>
  <c r="R144"/>
  <c r="R151"/>
  <c r="R140"/>
  <c r="R137"/>
  <c r="Q161"/>
  <c r="R148"/>
  <c r="R143"/>
  <c r="T69"/>
  <c r="T82"/>
  <c r="R145"/>
  <c r="R141"/>
  <c r="R152"/>
  <c r="R153"/>
  <c r="V52"/>
  <c r="V53"/>
  <c r="V67" s="1"/>
  <c r="V83" s="1"/>
  <c r="AB4" i="10" s="1"/>
  <c r="S110" i="2"/>
  <c r="S106"/>
  <c r="S114"/>
  <c r="S103"/>
  <c r="S116"/>
  <c r="S99"/>
  <c r="S121"/>
  <c r="Y3" i="10"/>
  <c r="S115" i="2"/>
  <c r="S120"/>
  <c r="S107"/>
  <c r="S119"/>
  <c r="S118"/>
  <c r="S104"/>
  <c r="S98"/>
  <c r="S135" s="1"/>
  <c r="S117"/>
  <c r="S112"/>
  <c r="S102"/>
  <c r="S101"/>
  <c r="S105"/>
  <c r="S108"/>
  <c r="S100"/>
  <c r="S137" s="1"/>
  <c r="S109"/>
  <c r="S85"/>
  <c r="S111"/>
  <c r="S148" s="1"/>
  <c r="S113"/>
  <c r="S122"/>
  <c r="W34"/>
  <c r="W46" s="1"/>
  <c r="X33"/>
  <c r="U55"/>
  <c r="U66"/>
  <c r="U74"/>
  <c r="V74" s="1"/>
  <c r="R136"/>
  <c r="R138"/>
  <c r="R139"/>
  <c r="R146"/>
  <c r="R150"/>
  <c r="R142"/>
  <c r="R157"/>
  <c r="S76"/>
  <c r="T73"/>
  <c r="R155"/>
  <c r="R149"/>
  <c r="R147"/>
  <c r="R156"/>
  <c r="R159"/>
  <c r="S154" l="1"/>
  <c r="S152"/>
  <c r="S145"/>
  <c r="S155"/>
  <c r="S141"/>
  <c r="S157"/>
  <c r="R161"/>
  <c r="S150"/>
  <c r="S146"/>
  <c r="S138"/>
  <c r="S144"/>
  <c r="S158"/>
  <c r="S142"/>
  <c r="S159"/>
  <c r="S149"/>
  <c r="S153"/>
  <c r="S147"/>
  <c r="X34"/>
  <c r="Z33"/>
  <c r="Y33" s="1"/>
  <c r="T76"/>
  <c r="U73"/>
  <c r="T104"/>
  <c r="T99"/>
  <c r="T101"/>
  <c r="T116"/>
  <c r="T107"/>
  <c r="T100"/>
  <c r="T98"/>
  <c r="T135" s="1"/>
  <c r="T109"/>
  <c r="T114"/>
  <c r="T121"/>
  <c r="T108"/>
  <c r="T120"/>
  <c r="T112"/>
  <c r="T85"/>
  <c r="T105"/>
  <c r="T119"/>
  <c r="T118"/>
  <c r="T110"/>
  <c r="T103"/>
  <c r="T111"/>
  <c r="Z3" i="10"/>
  <c r="T117" i="2"/>
  <c r="T102"/>
  <c r="T139" s="1"/>
  <c r="T113"/>
  <c r="T106"/>
  <c r="T115"/>
  <c r="T122"/>
  <c r="S139"/>
  <c r="S136"/>
  <c r="S143"/>
  <c r="V55"/>
  <c r="V66"/>
  <c r="S151"/>
  <c r="U82"/>
  <c r="U69"/>
  <c r="W52"/>
  <c r="W53"/>
  <c r="W67" s="1"/>
  <c r="W83" s="1"/>
  <c r="AC4" i="10" s="1"/>
  <c r="S156" i="2"/>
  <c r="S140"/>
  <c r="T137" l="1"/>
  <c r="T154"/>
  <c r="T147"/>
  <c r="T142"/>
  <c r="T150"/>
  <c r="T148"/>
  <c r="S161"/>
  <c r="W74"/>
  <c r="T159"/>
  <c r="T145"/>
  <c r="T138"/>
  <c r="T155"/>
  <c r="T149"/>
  <c r="T140"/>
  <c r="T143"/>
  <c r="X46"/>
  <c r="Z34"/>
  <c r="Y34" s="1"/>
  <c r="Y46" s="1"/>
  <c r="U100"/>
  <c r="U101"/>
  <c r="U109"/>
  <c r="U104"/>
  <c r="U122"/>
  <c r="U119"/>
  <c r="U102"/>
  <c r="U85"/>
  <c r="U108"/>
  <c r="U115"/>
  <c r="U105"/>
  <c r="U117"/>
  <c r="U106"/>
  <c r="U114"/>
  <c r="U120"/>
  <c r="U103"/>
  <c r="U116"/>
  <c r="U111"/>
  <c r="U98"/>
  <c r="U135" s="1"/>
  <c r="U121"/>
  <c r="AA3" i="10"/>
  <c r="U113" i="2"/>
  <c r="U99"/>
  <c r="U118"/>
  <c r="U155" s="1"/>
  <c r="U112"/>
  <c r="U107"/>
  <c r="U110"/>
  <c r="U147" s="1"/>
  <c r="T151"/>
  <c r="T144"/>
  <c r="T141"/>
  <c r="T152"/>
  <c r="T158"/>
  <c r="T136"/>
  <c r="W55"/>
  <c r="W66"/>
  <c r="V69"/>
  <c r="V82"/>
  <c r="U76"/>
  <c r="V73"/>
  <c r="T156"/>
  <c r="T157"/>
  <c r="T146"/>
  <c r="T153"/>
  <c r="U136" l="1"/>
  <c r="U140"/>
  <c r="U144"/>
  <c r="U149"/>
  <c r="U153"/>
  <c r="U143"/>
  <c r="U142"/>
  <c r="T161"/>
  <c r="U157"/>
  <c r="U139"/>
  <c r="V114"/>
  <c r="V111"/>
  <c r="V119"/>
  <c r="V117"/>
  <c r="V85"/>
  <c r="V109"/>
  <c r="V121"/>
  <c r="V115"/>
  <c r="V105"/>
  <c r="V120"/>
  <c r="V116"/>
  <c r="V101"/>
  <c r="V118"/>
  <c r="V99"/>
  <c r="V100"/>
  <c r="V103"/>
  <c r="V113"/>
  <c r="V122"/>
  <c r="V110"/>
  <c r="V108"/>
  <c r="AB3" i="10"/>
  <c r="V102" i="2"/>
  <c r="V104"/>
  <c r="V98"/>
  <c r="V135" s="1"/>
  <c r="V107"/>
  <c r="V112"/>
  <c r="V106"/>
  <c r="Y52"/>
  <c r="Y53"/>
  <c r="Y83" s="1"/>
  <c r="AE4" i="10" s="1"/>
  <c r="U158" i="2"/>
  <c r="U154"/>
  <c r="U141"/>
  <c r="U145"/>
  <c r="U159"/>
  <c r="U137"/>
  <c r="U150"/>
  <c r="U148"/>
  <c r="U151"/>
  <c r="U152"/>
  <c r="U156"/>
  <c r="U138"/>
  <c r="V76"/>
  <c r="W73"/>
  <c r="W69"/>
  <c r="W82"/>
  <c r="X53"/>
  <c r="X52"/>
  <c r="U146"/>
  <c r="V149" l="1"/>
  <c r="V159"/>
  <c r="V157"/>
  <c r="V143"/>
  <c r="V155"/>
  <c r="V139"/>
  <c r="V152"/>
  <c r="U161"/>
  <c r="V141"/>
  <c r="V147"/>
  <c r="V137"/>
  <c r="V153"/>
  <c r="Y82"/>
  <c r="Y55"/>
  <c r="W85"/>
  <c r="W110"/>
  <c r="W106"/>
  <c r="W105"/>
  <c r="W114"/>
  <c r="W122"/>
  <c r="W109"/>
  <c r="W115"/>
  <c r="AC3" i="10"/>
  <c r="W103" i="2"/>
  <c r="W101"/>
  <c r="W119"/>
  <c r="W102"/>
  <c r="W120"/>
  <c r="W108"/>
  <c r="W113"/>
  <c r="W98"/>
  <c r="W135" s="1"/>
  <c r="W118"/>
  <c r="W112"/>
  <c r="W100"/>
  <c r="W99"/>
  <c r="W116"/>
  <c r="W104"/>
  <c r="W107"/>
  <c r="W117"/>
  <c r="W121"/>
  <c r="W111"/>
  <c r="V144"/>
  <c r="V150"/>
  <c r="V142"/>
  <c r="V151"/>
  <c r="Z53"/>
  <c r="X67"/>
  <c r="V136"/>
  <c r="V146"/>
  <c r="V148"/>
  <c r="X55"/>
  <c r="Z55" s="1"/>
  <c r="X66"/>
  <c r="X73" s="1"/>
  <c r="Z52"/>
  <c r="W76"/>
  <c r="V158"/>
  <c r="V156"/>
  <c r="V145"/>
  <c r="V140"/>
  <c r="V138"/>
  <c r="V154"/>
  <c r="W158" l="1"/>
  <c r="W136"/>
  <c r="W155"/>
  <c r="W140"/>
  <c r="W153"/>
  <c r="W157"/>
  <c r="W137"/>
  <c r="W152"/>
  <c r="W144"/>
  <c r="V161"/>
  <c r="W148"/>
  <c r="W141"/>
  <c r="W143"/>
  <c r="AE3" i="10"/>
  <c r="Y85" i="2"/>
  <c r="Y120"/>
  <c r="Y100"/>
  <c r="Y119"/>
  <c r="Y104"/>
  <c r="Y111"/>
  <c r="Y110"/>
  <c r="Y115"/>
  <c r="Y98"/>
  <c r="Y135" s="1"/>
  <c r="Y108"/>
  <c r="Y101"/>
  <c r="Y122"/>
  <c r="Y114"/>
  <c r="Y103"/>
  <c r="Y109"/>
  <c r="Y116"/>
  <c r="Y117"/>
  <c r="Y118"/>
  <c r="Y113"/>
  <c r="Y107"/>
  <c r="Y105"/>
  <c r="Y99"/>
  <c r="Y102"/>
  <c r="Y139" s="1"/>
  <c r="Y121"/>
  <c r="Y106"/>
  <c r="Y112"/>
  <c r="Y149" s="1"/>
  <c r="W149"/>
  <c r="W145"/>
  <c r="W138"/>
  <c r="W146"/>
  <c r="W150"/>
  <c r="W156"/>
  <c r="W142"/>
  <c r="AB55"/>
  <c r="X83"/>
  <c r="Z67"/>
  <c r="X74"/>
  <c r="X76" s="1"/>
  <c r="W154"/>
  <c r="W139"/>
  <c r="W151"/>
  <c r="X69"/>
  <c r="Z69" s="1"/>
  <c r="X82"/>
  <c r="Z66"/>
  <c r="W159"/>
  <c r="W147"/>
  <c r="C10" l="1"/>
  <c r="Y153"/>
  <c r="AD4" i="10"/>
  <c r="Y142" i="2"/>
  <c r="Y138"/>
  <c r="Y143"/>
  <c r="Y136"/>
  <c r="Y144"/>
  <c r="Y148"/>
  <c r="Y155"/>
  <c r="Y158"/>
  <c r="Y146"/>
  <c r="W161"/>
  <c r="X121"/>
  <c r="X102"/>
  <c r="X110"/>
  <c r="X85"/>
  <c r="X119"/>
  <c r="X112"/>
  <c r="X103"/>
  <c r="X117"/>
  <c r="X113"/>
  <c r="X107"/>
  <c r="X116"/>
  <c r="X118"/>
  <c r="X108"/>
  <c r="X111"/>
  <c r="AD3" i="10"/>
  <c r="X122" i="2"/>
  <c r="X100"/>
  <c r="X114"/>
  <c r="X104"/>
  <c r="X115"/>
  <c r="X106"/>
  <c r="X99"/>
  <c r="X98"/>
  <c r="X135" s="1"/>
  <c r="X101"/>
  <c r="X109"/>
  <c r="X105"/>
  <c r="X120"/>
  <c r="Y150"/>
  <c r="Y147"/>
  <c r="Y137"/>
  <c r="Y159"/>
  <c r="Y152"/>
  <c r="Y156"/>
  <c r="Y154"/>
  <c r="Y151"/>
  <c r="Y141"/>
  <c r="Y140"/>
  <c r="Y145"/>
  <c r="Y157"/>
  <c r="X146" l="1"/>
  <c r="X157"/>
  <c r="X141"/>
  <c r="X148"/>
  <c r="X140"/>
  <c r="X152"/>
  <c r="X142"/>
  <c r="X136"/>
  <c r="X138"/>
  <c r="X159"/>
  <c r="X155"/>
  <c r="X151"/>
  <c r="X145"/>
  <c r="X150"/>
  <c r="Y162"/>
  <c r="X143"/>
  <c r="X137"/>
  <c r="X156"/>
  <c r="X158"/>
  <c r="X144"/>
  <c r="X149"/>
  <c r="X139"/>
  <c r="X153"/>
  <c r="X147"/>
  <c r="X154"/>
  <c r="X161" l="1"/>
  <c r="E162"/>
  <c r="F162" s="1"/>
  <c r="G162" s="1"/>
  <c r="H162" s="1"/>
  <c r="I162" s="1"/>
  <c r="J162" s="1"/>
  <c r="K162" s="1"/>
  <c r="L162" s="1"/>
  <c r="M162" s="1"/>
  <c r="N162" s="1"/>
  <c r="O162" s="1"/>
  <c r="P162" s="1"/>
  <c r="Q162" s="1"/>
  <c r="R162" s="1"/>
  <c r="S162" s="1"/>
  <c r="T162" s="1"/>
  <c r="U162" s="1"/>
  <c r="V162" s="1"/>
  <c r="W162" s="1"/>
  <c r="X162" l="1"/>
</calcChain>
</file>

<file path=xl/comments1.xml><?xml version="1.0" encoding="utf-8"?>
<comments xmlns="http://schemas.openxmlformats.org/spreadsheetml/2006/main">
  <authors>
    <author>Charlie Grist</author>
  </authors>
  <commentList>
    <comment ref="A1" authorId="0">
      <text>
        <r>
          <rPr>
            <b/>
            <sz val="9"/>
            <color indexed="81"/>
            <rFont val="Tahoma"/>
            <family val="2"/>
          </rPr>
          <t>Charlie Grist:</t>
        </r>
        <r>
          <rPr>
            <sz val="9"/>
            <color indexed="81"/>
            <rFont val="Tahoma"/>
            <family val="2"/>
          </rPr>
          <t xml:space="preserve">
Lookup in ComMaster</t>
        </r>
      </text>
    </comment>
    <comment ref="B1" authorId="0">
      <text>
        <r>
          <rPr>
            <b/>
            <sz val="9"/>
            <color indexed="81"/>
            <rFont val="Tahoma"/>
            <family val="2"/>
          </rPr>
          <t>Charlie Grist:</t>
        </r>
        <r>
          <rPr>
            <sz val="9"/>
            <color indexed="81"/>
            <rFont val="Tahoma"/>
            <family val="2"/>
          </rPr>
          <t xml:space="preserve">
New, NR, Retro</t>
        </r>
      </text>
    </comment>
    <comment ref="C1" authorId="0">
      <text>
        <r>
          <rPr>
            <b/>
            <sz val="9"/>
            <color indexed="81"/>
            <rFont val="Tahoma"/>
            <family val="2"/>
          </rPr>
          <t>Charlie Grist:</t>
        </r>
        <r>
          <rPr>
            <sz val="9"/>
            <color indexed="81"/>
            <rFont val="Tahoma"/>
            <family val="2"/>
          </rPr>
          <t xml:space="preserve">
Measure Index Name</t>
        </r>
      </text>
    </comment>
    <comment ref="E1" authorId="0">
      <text>
        <r>
          <rPr>
            <b/>
            <sz val="9"/>
            <color indexed="81"/>
            <rFont val="Tahoma"/>
            <family val="2"/>
          </rPr>
          <t>Charlie Grist:</t>
        </r>
        <r>
          <rPr>
            <sz val="9"/>
            <color indexed="81"/>
            <rFont val="Tahoma"/>
            <family val="2"/>
          </rPr>
          <t xml:space="preserve">
Use Massoud's Names</t>
        </r>
      </text>
    </comment>
    <comment ref="F1" authorId="0">
      <text>
        <r>
          <rPr>
            <b/>
            <sz val="9"/>
            <color indexed="81"/>
            <rFont val="Tahoma"/>
            <family val="2"/>
          </rPr>
          <t>Charlie Grist:</t>
        </r>
        <r>
          <rPr>
            <sz val="9"/>
            <color indexed="81"/>
            <rFont val="Tahoma"/>
            <family val="2"/>
          </rPr>
          <t xml:space="preserve">
From Shaped Savings column 14</t>
        </r>
      </text>
    </comment>
    <comment ref="G1" authorId="0">
      <text>
        <r>
          <rPr>
            <b/>
            <sz val="9"/>
            <color indexed="81"/>
            <rFont val="Tahoma"/>
            <family val="2"/>
          </rPr>
          <t>Charlie Grist:</t>
        </r>
        <r>
          <rPr>
            <sz val="9"/>
            <color indexed="81"/>
            <rFont val="Tahoma"/>
            <family val="2"/>
          </rPr>
          <t xml:space="preserve">
From SC or from Shaped Savings column 3.
</t>
        </r>
      </text>
    </comment>
    <comment ref="H1" authorId="0">
      <text>
        <r>
          <rPr>
            <b/>
            <sz val="9"/>
            <color indexed="81"/>
            <rFont val="Tahoma"/>
            <family val="2"/>
          </rPr>
          <t>Charlie Grist:</t>
        </r>
        <r>
          <rPr>
            <sz val="9"/>
            <color indexed="81"/>
            <rFont val="Tahoma"/>
            <family val="2"/>
          </rPr>
          <t xml:space="preserve">
From SC or from Shaped Savings column K (column 11)</t>
        </r>
      </text>
    </comment>
    <comment ref="I1" authorId="0">
      <text>
        <r>
          <rPr>
            <b/>
            <sz val="9"/>
            <color indexed="81"/>
            <rFont val="Tahoma"/>
            <family val="2"/>
          </rPr>
          <t>Charlie Grist:</t>
        </r>
        <r>
          <rPr>
            <sz val="9"/>
            <color indexed="81"/>
            <rFont val="Tahoma"/>
            <family val="2"/>
          </rPr>
          <t xml:space="preserve">
From SC</t>
        </r>
      </text>
    </comment>
    <comment ref="J1" authorId="0">
      <text>
        <r>
          <rPr>
            <b/>
            <sz val="9"/>
            <color indexed="81"/>
            <rFont val="Tahoma"/>
            <family val="2"/>
          </rPr>
          <t>Charlie Grist:</t>
        </r>
        <r>
          <rPr>
            <sz val="9"/>
            <color indexed="81"/>
            <rFont val="Tahoma"/>
            <family val="2"/>
          </rPr>
          <t xml:space="preserve">
From SC</t>
        </r>
      </text>
    </comment>
    <comment ref="K1" authorId="0">
      <text>
        <r>
          <rPr>
            <b/>
            <sz val="9"/>
            <color indexed="81"/>
            <rFont val="Tahoma"/>
            <family val="2"/>
          </rPr>
          <t>Charlie Grist:</t>
        </r>
        <r>
          <rPr>
            <sz val="9"/>
            <color indexed="81"/>
            <rFont val="Tahoma"/>
            <family val="2"/>
          </rPr>
          <t xml:space="preserve">
From SC.  For shaping.
RPM also uses this divided by  savings per unit to calculate units, and then uses kW per unit * units to calculate kW.  
Use Supply Curve Bundled starting in column 2  "column()-9"</t>
        </r>
      </text>
    </comment>
    <comment ref="AF1" authorId="0">
      <text>
        <r>
          <rPr>
            <b/>
            <sz val="9"/>
            <color indexed="81"/>
            <rFont val="Tahoma"/>
            <family val="2"/>
          </rPr>
          <t>Charlie Grist:</t>
        </r>
        <r>
          <rPr>
            <sz val="9"/>
            <color indexed="81"/>
            <rFont val="Tahoma"/>
            <family val="2"/>
          </rPr>
          <t xml:space="preserve">
From Shaped Savings.  Copy whole row down since column increment is hardwired into formula.  
Use column()-17 for the column reference</t>
        </r>
      </text>
    </comment>
  </commentList>
</comments>
</file>

<file path=xl/comments2.xml><?xml version="1.0" encoding="utf-8"?>
<comments xmlns="http://schemas.openxmlformats.org/spreadsheetml/2006/main">
  <authors>
    <author xml:space="preserve"> </author>
    <author>Charlie Grist</author>
  </authors>
  <commentList>
    <comment ref="I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BH36"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36"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36"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36"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43"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43"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43"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43"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3.xml><?xml version="1.0" encoding="utf-8"?>
<comments xmlns="http://schemas.openxmlformats.org/spreadsheetml/2006/main">
  <authors>
    <author xml:space="preserve"> </author>
    <author>Charlie Grist</author>
  </authors>
  <commentList>
    <comment ref="I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BH36"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36"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36"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36"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43"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43"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43"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43"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4.xml><?xml version="1.0" encoding="utf-8"?>
<comments xmlns="http://schemas.openxmlformats.org/spreadsheetml/2006/main">
  <authors>
    <author>Christian</author>
    <author>Charlie Grist</author>
  </authors>
  <commentList>
    <comment ref="AJ8" authorId="0">
      <text>
        <r>
          <rPr>
            <b/>
            <sz val="9"/>
            <color indexed="81"/>
            <rFont val="Tahoma"/>
            <family val="2"/>
          </rPr>
          <t>Christian:</t>
        </r>
        <r>
          <rPr>
            <sz val="9"/>
            <color indexed="81"/>
            <rFont val="Tahoma"/>
            <family val="2"/>
          </rPr>
          <t xml:space="preserve">
Incremental equipment costs computed as follows:
</t>
        </r>
        <r>
          <rPr>
            <sz val="9"/>
            <color indexed="81"/>
            <rFont val="Tahoma"/>
            <family val="2"/>
          </rPr>
          <t xml:space="preserve">
For New and NR: EE Fixture Cost - Base Fixture Cost
For Retro: Full fixture cost</t>
        </r>
      </text>
    </comment>
    <comment ref="AS8" authorId="0">
      <text>
        <r>
          <rPr>
            <b/>
            <sz val="9"/>
            <color indexed="81"/>
            <rFont val="Tahoma"/>
            <family val="2"/>
          </rPr>
          <t>Christian:</t>
        </r>
        <r>
          <rPr>
            <sz val="9"/>
            <color indexed="81"/>
            <rFont val="Tahoma"/>
            <family val="2"/>
          </rPr>
          <t xml:space="preserve">
Incremental labor costs computed as follows:
</t>
        </r>
        <r>
          <rPr>
            <sz val="9"/>
            <color indexed="81"/>
            <rFont val="Tahoma"/>
            <family val="2"/>
          </rPr>
          <t xml:space="preserve">
For NR: EE Fixture Change Labor - Base Lamp Labor
For Retro: Full EE Fixture Change Labor</t>
        </r>
      </text>
    </comment>
    <comment ref="BH8" authorId="1">
      <text>
        <r>
          <rPr>
            <b/>
            <sz val="9"/>
            <color indexed="81"/>
            <rFont val="Tahoma"/>
            <family val="2"/>
          </rPr>
          <t>Charlie Grist:</t>
        </r>
        <r>
          <rPr>
            <sz val="9"/>
            <color indexed="81"/>
            <rFont val="Tahoma"/>
            <family val="2"/>
          </rPr>
          <t xml:space="preserve">
Estimate </t>
        </r>
      </text>
    </comment>
    <comment ref="AL9" authorId="1">
      <text>
        <r>
          <rPr>
            <b/>
            <sz val="9"/>
            <color indexed="81"/>
            <rFont val="Tahoma"/>
            <family val="2"/>
          </rPr>
          <t>Charlie Grist:</t>
        </r>
        <r>
          <rPr>
            <sz val="9"/>
            <color indexed="81"/>
            <rFont val="Tahoma"/>
            <family val="2"/>
          </rPr>
          <t xml:space="preserve">
Program Start</t>
        </r>
      </text>
    </comment>
  </commentList>
</comments>
</file>

<file path=xl/comments5.xml><?xml version="1.0" encoding="utf-8"?>
<comments xmlns="http://schemas.openxmlformats.org/spreadsheetml/2006/main">
  <authors>
    <author>Charlie Grist</author>
  </authors>
  <commentList>
    <comment ref="B34" authorId="0">
      <text>
        <r>
          <rPr>
            <b/>
            <sz val="9"/>
            <color indexed="81"/>
            <rFont val="Tahoma"/>
            <family val="2"/>
          </rPr>
          <t>Charlie Grist:</t>
        </r>
        <r>
          <rPr>
            <sz val="9"/>
            <color indexed="81"/>
            <rFont val="Tahoma"/>
            <family val="2"/>
          </rPr>
          <t xml:space="preserve">
Developed from CBSA renovation data.  See Fixture Ballast Ren Tables.xlsx
Ranges 5% to 7% for both fixtures and for ballast replacement.  
</t>
        </r>
      </text>
    </comment>
  </commentList>
</comments>
</file>

<file path=xl/sharedStrings.xml><?xml version="1.0" encoding="utf-8"?>
<sst xmlns="http://schemas.openxmlformats.org/spreadsheetml/2006/main" count="1716" uniqueCount="652">
  <si>
    <t>Measure:</t>
  </si>
  <si>
    <t>Item</t>
  </si>
  <si>
    <t>Methods &amp; Sources</t>
  </si>
  <si>
    <t>Note</t>
  </si>
  <si>
    <t>7P Updates</t>
  </si>
  <si>
    <t>Measures Described</t>
  </si>
  <si>
    <t>Energy Savings Calculation Basis</t>
  </si>
  <si>
    <t>Applicable Stock</t>
  </si>
  <si>
    <t>Baseline Saturation</t>
  </si>
  <si>
    <t>Permutations</t>
  </si>
  <si>
    <t>Costs</t>
  </si>
  <si>
    <t>Measure Life</t>
  </si>
  <si>
    <t>Savings Shape</t>
  </si>
  <si>
    <t>Achievability Ramp Rate</t>
  </si>
  <si>
    <t>Data Set Name</t>
  </si>
  <si>
    <t>Measure Index Name</t>
  </si>
  <si>
    <t>Costs must be denominated in the same year as 'Input Cost Reference Year' =</t>
  </si>
  <si>
    <t>Input Data</t>
  </si>
  <si>
    <t>Periodic Replacement Costs and Savings and Replacement Period</t>
  </si>
  <si>
    <t>Gas Inputs</t>
  </si>
  <si>
    <t>Retro or LO</t>
  </si>
  <si>
    <t>Early Retrofit Parameters</t>
  </si>
  <si>
    <t>Category Name</t>
  </si>
  <si>
    <t>Measure Name</t>
  </si>
  <si>
    <t>Savings (kwh/yr)</t>
  </si>
  <si>
    <t>Life (yrs)</t>
  </si>
  <si>
    <t>Capital Cost</t>
  </si>
  <si>
    <t>Annual O&amp;M</t>
  </si>
  <si>
    <t>Shape Pointer</t>
  </si>
  <si>
    <t>Non-E Val ($/yr)</t>
  </si>
  <si>
    <t>Cost 1 ($)</t>
  </si>
  <si>
    <t xml:space="preserve">Period 1 </t>
  </si>
  <si>
    <t>Cost 2 ($)</t>
  </si>
  <si>
    <t>Period 2</t>
  </si>
  <si>
    <t>Cost 3 ($)</t>
  </si>
  <si>
    <t>Period 3</t>
  </si>
  <si>
    <t>Savings (therms/yr)</t>
  </si>
  <si>
    <t>R or L</t>
  </si>
  <si>
    <t>Savings 2
(kWh)</t>
  </si>
  <si>
    <t>Remaining
Life (yrs)</t>
  </si>
  <si>
    <t>Salvage Value ($)</t>
  </si>
  <si>
    <t>Baseline Energy Use</t>
  </si>
  <si>
    <t>Baseline Penetration</t>
  </si>
  <si>
    <t>Who</t>
  </si>
  <si>
    <t>Units Methodology</t>
  </si>
  <si>
    <t>Forecast Version</t>
  </si>
  <si>
    <t>Vintage</t>
  </si>
  <si>
    <t>Measure Bundle</t>
  </si>
  <si>
    <t>Report Year</t>
  </si>
  <si>
    <t>TOTAL MAX</t>
  </si>
  <si>
    <t>Acheivable and 85% Max Per Year</t>
  </si>
  <si>
    <t>Achievability =&gt;</t>
  </si>
  <si>
    <t>SUPPLY CURVE SAVINGS BY BUNDLE</t>
  </si>
  <si>
    <t>TRC Net Levelized Cost (Net of All Benefits) in mills/kWh</t>
  </si>
  <si>
    <t>Busbar Savings</t>
  </si>
  <si>
    <t>lvlcost</t>
  </si>
  <si>
    <t>segment</t>
  </si>
  <si>
    <t>measure</t>
  </si>
  <si>
    <t>RECOMBINE MEASURE BUNDLES INTO SUPPLY CURVE CUMULATIVE</t>
  </si>
  <si>
    <t>Block 1: &lt;= 0 mills/kWh</t>
  </si>
  <si>
    <t>&gt;=-9999</t>
  </si>
  <si>
    <t>&lt;=0</t>
  </si>
  <si>
    <t>Block 2: &lt;= 10 mills/kWh</t>
  </si>
  <si>
    <t>&gt;0</t>
  </si>
  <si>
    <t>&lt;=10</t>
  </si>
  <si>
    <t>Block 3: 10-20 mills/kWh</t>
  </si>
  <si>
    <t>&gt;10</t>
  </si>
  <si>
    <t>&lt;=20</t>
  </si>
  <si>
    <t>Block 4: 20-30 mills/kWh</t>
  </si>
  <si>
    <t>&gt;20</t>
  </si>
  <si>
    <t>&lt;=30</t>
  </si>
  <si>
    <t>Block 5: 30-40 mills/kWh</t>
  </si>
  <si>
    <t>&gt;30</t>
  </si>
  <si>
    <t>&lt;=40</t>
  </si>
  <si>
    <t>Block 6: 40-50 mills/kWh</t>
  </si>
  <si>
    <t>&gt;40</t>
  </si>
  <si>
    <t>&lt;=50</t>
  </si>
  <si>
    <t>Block 7: 50-60 mills/kWh</t>
  </si>
  <si>
    <t>&gt;50</t>
  </si>
  <si>
    <t>&lt;=60</t>
  </si>
  <si>
    <t>Block 8: 60-70 mills/kWh</t>
  </si>
  <si>
    <t>&gt;60</t>
  </si>
  <si>
    <t>&lt;=70</t>
  </si>
  <si>
    <t>Block 9: 70-80 mills/kWh</t>
  </si>
  <si>
    <t>&gt;70</t>
  </si>
  <si>
    <t>&lt;=80</t>
  </si>
  <si>
    <t>Block 10: 80-90 mills/kWh</t>
  </si>
  <si>
    <t>&gt;80</t>
  </si>
  <si>
    <t>&lt;=90</t>
  </si>
  <si>
    <t>Block 11: 90-100 mills/kWh</t>
  </si>
  <si>
    <t>&gt;90</t>
  </si>
  <si>
    <t>&lt;=100</t>
  </si>
  <si>
    <t>Block 12: 100-110 mills/kWh</t>
  </si>
  <si>
    <t>&gt;100</t>
  </si>
  <si>
    <t>&lt;=110</t>
  </si>
  <si>
    <t>Block 13: 110-120 mills/kWh</t>
  </si>
  <si>
    <t>&gt;110</t>
  </si>
  <si>
    <t>&lt;=120</t>
  </si>
  <si>
    <t>Block 14: 120-130 mills/kWh</t>
  </si>
  <si>
    <t>&gt;120</t>
  </si>
  <si>
    <t>&lt;=130</t>
  </si>
  <si>
    <t>Block 15: 130-140 mills/kWh</t>
  </si>
  <si>
    <t>&gt;130</t>
  </si>
  <si>
    <t>&lt;=140</t>
  </si>
  <si>
    <t>Block 16: 140-150 mills/kWh</t>
  </si>
  <si>
    <t>&gt;140</t>
  </si>
  <si>
    <t>&lt;=150</t>
  </si>
  <si>
    <t>Block 17: 150-160 mills/kWh</t>
  </si>
  <si>
    <t>&gt;150</t>
  </si>
  <si>
    <t>&lt;=160</t>
  </si>
  <si>
    <t>Block 18: 160-170 mills/kWh</t>
  </si>
  <si>
    <t>&gt;160</t>
  </si>
  <si>
    <t>&lt;=170</t>
  </si>
  <si>
    <t>Block 19: 170-180 mills/kWh</t>
  </si>
  <si>
    <t>&gt;170</t>
  </si>
  <si>
    <t>&lt;=180</t>
  </si>
  <si>
    <t>Block 20: 180-190 mills/kWh</t>
  </si>
  <si>
    <t>&gt;180</t>
  </si>
  <si>
    <t>&lt;=190</t>
  </si>
  <si>
    <t>Block 21: 190-200 mills/kWh</t>
  </si>
  <si>
    <t>&gt;190</t>
  </si>
  <si>
    <t>&lt;=200</t>
  </si>
  <si>
    <t>Block 22: 200-210 mills/kWh</t>
  </si>
  <si>
    <t>&gt;200</t>
  </si>
  <si>
    <t>&lt;=210</t>
  </si>
  <si>
    <t>Block 23: 210-220 mills/kWh</t>
  </si>
  <si>
    <t>&gt;210</t>
  </si>
  <si>
    <t>&lt;=220</t>
  </si>
  <si>
    <t>Block 24: 220-230 mills/kWh</t>
  </si>
  <si>
    <t>&gt;220</t>
  </si>
  <si>
    <t>&lt;=230</t>
  </si>
  <si>
    <t>Block 25: 230-240 mills/kWh</t>
  </si>
  <si>
    <t>&gt;230</t>
  </si>
  <si>
    <t>&lt;=240</t>
  </si>
  <si>
    <t>Block 26: 240-250 mills/kWh</t>
  </si>
  <si>
    <t>&gt;240</t>
  </si>
  <si>
    <t>&lt;=250</t>
  </si>
  <si>
    <t>Block 27: 250-260 mills/kWh</t>
  </si>
  <si>
    <t>&gt;250</t>
  </si>
  <si>
    <t>&lt;=260</t>
  </si>
  <si>
    <t>Block 28: 260-270 mills/kWh</t>
  </si>
  <si>
    <t>&gt;260</t>
  </si>
  <si>
    <t>&lt;=270</t>
  </si>
  <si>
    <t>Block 29: 270-280 mills/kWh</t>
  </si>
  <si>
    <t>&gt;270</t>
  </si>
  <si>
    <t>&lt;=280</t>
  </si>
  <si>
    <t>Block 30: 280-290 mills/kWh</t>
  </si>
  <si>
    <t>&gt;280</t>
  </si>
  <si>
    <t>&lt;=290</t>
  </si>
  <si>
    <t>Block 31: 290-300 mills/kWh</t>
  </si>
  <si>
    <t>&gt;290</t>
  </si>
  <si>
    <t>&lt;=300</t>
  </si>
  <si>
    <t>Block 32: &gt;300 mills/kWh</t>
  </si>
  <si>
    <t>&gt;300</t>
  </si>
  <si>
    <t>&lt;=999</t>
  </si>
  <si>
    <t>RECOMBINE MEASURE BUNDLES INTO SUPPLY CURVE INREMENETAL</t>
  </si>
  <si>
    <t>Total per Year</t>
  </si>
  <si>
    <t>Life Offset</t>
  </si>
  <si>
    <t>NR</t>
  </si>
  <si>
    <t># UNITS FOR EXISTING STOCK</t>
  </si>
  <si>
    <t>TOTAL</t>
  </si>
  <si>
    <t>UNITS</t>
  </si>
  <si>
    <t># UNITS CARRYOVER FROM UNTREATED NEW STOCK</t>
  </si>
  <si>
    <t># UNITS TOTAL FOR NR POOL</t>
  </si>
  <si>
    <t>Annual Pool</t>
  </si>
  <si>
    <t>APPLY MEASURE APPLICABILITY, SATURATION TURNOVER RATE FOR MAX ANNUAL # UNITS</t>
  </si>
  <si>
    <t>Existing Stock</t>
  </si>
  <si>
    <t>Applicability</t>
  </si>
  <si>
    <t>Saturation</t>
  </si>
  <si>
    <t>Turnover Rate</t>
  </si>
  <si>
    <t>Annual Max</t>
  </si>
  <si>
    <t>Carryover from Untreated New</t>
  </si>
  <si>
    <t>INCREMENTAL ACHIEVABILITY</t>
  </si>
  <si>
    <t>Program Max</t>
  </si>
  <si>
    <t>CUMULATIVE ADOPTION</t>
  </si>
  <si>
    <t>aMW</t>
  </si>
  <si>
    <t>kWh per Luminaire</t>
  </si>
  <si>
    <t>Max Annual Available</t>
  </si>
  <si>
    <t>SC-NR</t>
  </si>
  <si>
    <t>Cumulative at Earliest Deployment</t>
  </si>
  <si>
    <t>Total Potential (aMW)</t>
  </si>
  <si>
    <t>Ramp Rate</t>
  </si>
  <si>
    <t>Resource Type</t>
  </si>
  <si>
    <t>Measure Category</t>
  </si>
  <si>
    <t>Sector</t>
  </si>
  <si>
    <t>End Use</t>
  </si>
  <si>
    <t>kW per unit</t>
  </si>
  <si>
    <t>kWh per unit</t>
  </si>
  <si>
    <t>TRC Net Levelized Cost (Net of All Benefits)</t>
  </si>
  <si>
    <t>MAX</t>
  </si>
  <si>
    <t>Savings Allocation by Category and Month for Segments 1</t>
  </si>
  <si>
    <t>Savings Allocation by Category and Month for Segments 2</t>
  </si>
  <si>
    <t>Wholesale KW</t>
  </si>
  <si>
    <t>Jan</t>
  </si>
  <si>
    <t>Feb</t>
  </si>
  <si>
    <t>Mar</t>
  </si>
  <si>
    <t>Apr</t>
  </si>
  <si>
    <t>May</t>
  </si>
  <si>
    <t>Jun</t>
  </si>
  <si>
    <t>Jul</t>
  </si>
  <si>
    <t>Aug</t>
  </si>
  <si>
    <t>Sep</t>
  </si>
  <si>
    <t>Oct</t>
  </si>
  <si>
    <t>Nov</t>
  </si>
  <si>
    <t>Dec</t>
  </si>
  <si>
    <t>Commercial</t>
  </si>
  <si>
    <t>Lighting</t>
  </si>
  <si>
    <t>http://partnershipdemonstrations.org/file_browser/speed/2%20Case%20Studies/2_2%20Interior%20Lighting/2_2_6%20Bilevel%20Stairwell%20Fixtures/uc_csu_stairwell_luminaire.pdf</t>
  </si>
  <si>
    <t>http://e3tnw.org/ItemDetail.aspx?id=108</t>
  </si>
  <si>
    <t>Total Floor Area</t>
  </si>
  <si>
    <t>Floor area in multi-floor buildings</t>
  </si>
  <si>
    <t>Percent floor area as stairwell</t>
  </si>
  <si>
    <t>Stairwell LPD</t>
  </si>
  <si>
    <t>Stairwell hours</t>
  </si>
  <si>
    <t>Total Baseline Energy (aMW)</t>
  </si>
  <si>
    <t>billion</t>
  </si>
  <si>
    <t>Percent buildings with multiple floors</t>
  </si>
  <si>
    <t>Values</t>
  </si>
  <si>
    <t>Row Labels</t>
  </si>
  <si>
    <t>Sum of Sf_PNW</t>
  </si>
  <si>
    <t>Sum of Wt_PNW</t>
  </si>
  <si>
    <t>Grand Total</t>
  </si>
  <si>
    <t>Multi-Story</t>
  </si>
  <si>
    <t>From CBSA</t>
  </si>
  <si>
    <t>Multi-Story Floor Area</t>
  </si>
  <si>
    <t>sf</t>
  </si>
  <si>
    <t>w/sf</t>
  </si>
  <si>
    <t>Total stairwell area</t>
  </si>
  <si>
    <t>Total stairwell connected Watts (MW)</t>
  </si>
  <si>
    <t>Uncontrolled</t>
  </si>
  <si>
    <t>Percent Savings with Bi-Level</t>
  </si>
  <si>
    <t>CLTC</t>
  </si>
  <si>
    <t>Source</t>
  </si>
  <si>
    <t>Unit</t>
  </si>
  <si>
    <t>Total Savings Potential (aMW)</t>
  </si>
  <si>
    <t>UCOP</t>
  </si>
  <si>
    <t>4F32T8</t>
  </si>
  <si>
    <t>Office</t>
  </si>
  <si>
    <t>$</t>
  </si>
  <si>
    <t>UCLA</t>
  </si>
  <si>
    <t>Bunche</t>
  </si>
  <si>
    <t>4F42T8</t>
  </si>
  <si>
    <t>Cogen</t>
  </si>
  <si>
    <t>UC</t>
  </si>
  <si>
    <t>Riverside</t>
  </si>
  <si>
    <t>150W</t>
  </si>
  <si>
    <t>Incand.</t>
  </si>
  <si>
    <t>Dormitory</t>
  </si>
  <si>
    <t>Santa</t>
  </si>
  <si>
    <t>Barbara</t>
  </si>
  <si>
    <t>Office/Classroom</t>
  </si>
  <si>
    <t>Irvine</t>
  </si>
  <si>
    <t>4F34T12</t>
  </si>
  <si>
    <t>Sonoma</t>
  </si>
  <si>
    <t>State</t>
  </si>
  <si>
    <t>San</t>
  </si>
  <si>
    <t>Diego</t>
  </si>
  <si>
    <t>4F42T12</t>
  </si>
  <si>
    <t>CSU</t>
  </si>
  <si>
    <t>Northridge</t>
  </si>
  <si>
    <t>Percent Savings</t>
  </si>
  <si>
    <t>Code is .66 for hallway/corridor, stairwell typically under lit</t>
  </si>
  <si>
    <t>CBSA</t>
  </si>
  <si>
    <t>http://cdn2.hubspot.net/hub/130092/file-381594038-pdf/docs/dig_luminaire_ordering_and_price_guide_10-7-13.pdf</t>
  </si>
  <si>
    <t>Lutron Prices</t>
  </si>
  <si>
    <t>E3T</t>
  </si>
  <si>
    <t>PIER CLTC</t>
  </si>
  <si>
    <t>Quantity</t>
  </si>
  <si>
    <t>kWh Saved</t>
  </si>
  <si>
    <t>Watts for 2-lamp T8</t>
  </si>
  <si>
    <t>Fixtures per 1000sf</t>
  </si>
  <si>
    <t>Cost per Ksf</t>
  </si>
  <si>
    <t>Savings per fixture (kWh)</t>
  </si>
  <si>
    <t>Savings per kSF</t>
  </si>
  <si>
    <t>Life</t>
  </si>
  <si>
    <t>Levelized cost $/MWh</t>
  </si>
  <si>
    <t>Before 85%</t>
  </si>
  <si>
    <t>calc</t>
  </si>
  <si>
    <t>Cost per first year kWh</t>
  </si>
  <si>
    <t xml:space="preserve">Fixture &amp; labor cost incremental </t>
  </si>
  <si>
    <t>Control Type</t>
  </si>
  <si>
    <t>Frac Floor</t>
  </si>
  <si>
    <t>Stairwell Lighting and Control</t>
  </si>
  <si>
    <t>No Control</t>
  </si>
  <si>
    <t>Off Unoccupied</t>
  </si>
  <si>
    <t>Floor Area and Count with Stairwell Lighting</t>
  </si>
  <si>
    <t>Buildings with Stairwell Lighting</t>
  </si>
  <si>
    <t>Occ Sensor Off</t>
  </si>
  <si>
    <t>About half the floor area has stairwell lighting</t>
  </si>
  <si>
    <t>Occ Sensor Dim</t>
  </si>
  <si>
    <t>About one quarter of the buildings</t>
  </si>
  <si>
    <t>stairwell_lights</t>
  </si>
  <si>
    <t>Y</t>
  </si>
  <si>
    <t>Sum of Sf_PNW2</t>
  </si>
  <si>
    <t>Sum of Wt_PNW2</t>
  </si>
  <si>
    <t>N</t>
  </si>
  <si>
    <t>Assembly</t>
  </si>
  <si>
    <t>Grocery</t>
  </si>
  <si>
    <t>Lodging</t>
  </si>
  <si>
    <t>Other</t>
  </si>
  <si>
    <t>Residential Care</t>
  </si>
  <si>
    <t>Restaurant</t>
  </si>
  <si>
    <t>Retail/Service</t>
  </si>
  <si>
    <t>School K-12</t>
  </si>
  <si>
    <t>Warehouse</t>
  </si>
  <si>
    <t>CBSA Sumamry from "Lighitng Summary"</t>
  </si>
  <si>
    <t>Phillips Day-Brite, Vaporlume</t>
  </si>
  <si>
    <t>Columbia Lighitng</t>
  </si>
  <si>
    <t>Lithonia</t>
  </si>
  <si>
    <t>http://www.lightingdirect.com/Columbia-Lighting-BIL4-232-EPU-2-Lamp-6-Wide-x-5-Length-32-Watt-120-277V-Bi-Level-Luminaire/p1944948?source=gg-gba-pla_1944948____52719829049&amp;s_kwcid=PTC!pla!!!113377106009!g!!52719829049&amp;gclid=CLDtnY77h8QCFYVrfgodHjoAAA</t>
  </si>
  <si>
    <t>Columbia BIL</t>
  </si>
  <si>
    <t>T5 64W</t>
  </si>
  <si>
    <t>Hubbell Lighting / Columbia BIL4-232-EPU 2-Light BIL Series Bi-Level Luminaire With Control; 32 Watt 4669 Lumens, White, Lamp Not Included</t>
  </si>
  <si>
    <t>T8 32W</t>
  </si>
  <si>
    <t>http://www.zoro.com/i/G5172343/?utm_source=google_shopping&amp;utm_medium=cpc&amp;utm_campaign=Google_Shopping_Feed&amp;gclid=CPTA5Pn7h8QCFUiEfgod3WcAlQ</t>
  </si>
  <si>
    <t>http://www.columbialighting.com/products/bil/</t>
  </si>
  <si>
    <t>Price</t>
  </si>
  <si>
    <t>300 list price, incremental cost about $100 plus labor</t>
  </si>
  <si>
    <t>Style</t>
  </si>
  <si>
    <t>Fixure</t>
  </si>
  <si>
    <t>&lt;=</t>
  </si>
  <si>
    <t>From PIER Study on stairwells</t>
  </si>
  <si>
    <t>http://lightingcontrolsassociation.org/bilevel-stairwell-lighting-promises-up-to-70-80-percent-energy-savings/</t>
  </si>
  <si>
    <t>Estimate from floor plans &amp; LCA</t>
  </si>
  <si>
    <t>Low Power State, % of Full Power:</t>
  </si>
  <si>
    <t>(average from CLTC studies)</t>
  </si>
  <si>
    <t>&lt;15 ft</t>
  </si>
  <si>
    <t>&gt;15 ft</t>
  </si>
  <si>
    <t>Lamp Change (Hrs)</t>
  </si>
  <si>
    <t>Labor Cost</t>
  </si>
  <si>
    <t>/hr</t>
  </si>
  <si>
    <t>Fixtures per KSF:</t>
  </si>
  <si>
    <t>Total Annal Hours of Operation:</t>
  </si>
  <si>
    <t>(CLTC studies)</t>
  </si>
  <si>
    <t>Fixture Change (Hrs)</t>
  </si>
  <si>
    <t>Proxy Measure Name</t>
  </si>
  <si>
    <t>MOPP</t>
  </si>
  <si>
    <t>Measure Class</t>
  </si>
  <si>
    <t>Base Fixture Type</t>
  </si>
  <si>
    <t>Fixt ID</t>
  </si>
  <si>
    <t>Base Lamp Type</t>
  </si>
  <si>
    <t>EE Measure</t>
  </si>
  <si>
    <t>Building Type</t>
  </si>
  <si>
    <t>Base System Efficacy (Delivered l/W)</t>
  </si>
  <si>
    <t>EE System Efficacy (Delivered l/W)</t>
  </si>
  <si>
    <t>Fixture Reference Case</t>
  </si>
  <si>
    <t>Base Fixture Lumens</t>
  </si>
  <si>
    <t>EE Fixture Full Lumens</t>
  </si>
  <si>
    <t>Base Fixture Watts</t>
  </si>
  <si>
    <t>EE Fixture Watts @ Full Lumens</t>
  </si>
  <si>
    <t>EE Fixture Watts @ Reduced Lumens</t>
  </si>
  <si>
    <t>Total Annual Hours of Operation</t>
  </si>
  <si>
    <t>Annual Hours at Full Lumens</t>
  </si>
  <si>
    <t>Annual Hours at Reduced Lumens</t>
  </si>
  <si>
    <t>Annual Energy Consump Pre (kWh)</t>
  </si>
  <si>
    <t>Annual Energy Consump Post (kWh)</t>
  </si>
  <si>
    <t>Annual Energy Savings  (kWh)</t>
  </si>
  <si>
    <t>Annual Energy Savings  (%)</t>
  </si>
  <si>
    <t>Base Lamp $/klm</t>
  </si>
  <si>
    <t>Base Fixture $/klm</t>
  </si>
  <si>
    <t>EE Lamp $/klm</t>
  </si>
  <si>
    <t>EE Fixture $/klm</t>
  </si>
  <si>
    <t>Base Lamp Cost</t>
  </si>
  <si>
    <t>Base Fixture Cost</t>
  </si>
  <si>
    <t>EE Lamp Cost</t>
  </si>
  <si>
    <t>EE Fixture Cost</t>
  </si>
  <si>
    <t xml:space="preserve">Incremental Equip Cost </t>
  </si>
  <si>
    <t>Base Lamp Lifetime (Hours)</t>
  </si>
  <si>
    <t>EE Lamp Lifetime (Hours)</t>
  </si>
  <si>
    <t>Base Lamp Lifetime (Years)</t>
  </si>
  <si>
    <t>EE Lamp Lifetime (Years)</t>
  </si>
  <si>
    <t>Lamp Change Hours</t>
  </si>
  <si>
    <t>Fixture Change Hours</t>
  </si>
  <si>
    <t>Lamp Change Labor Cost</t>
  </si>
  <si>
    <t>Fixture Change Labor Cost</t>
  </si>
  <si>
    <t>Incremental Labor Cost</t>
  </si>
  <si>
    <t>Total Incremental Cost, Equip + Labor</t>
  </si>
  <si>
    <t>Base O&amp;M Materials Cost</t>
  </si>
  <si>
    <t>Base O&amp;M Labor Cost</t>
  </si>
  <si>
    <t>Base O&amp;M Total Cost</t>
  </si>
  <si>
    <t>Periodic O&amp;M Interval (Yrs)</t>
  </si>
  <si>
    <t>Electric Shape Pointer</t>
  </si>
  <si>
    <t>Gas Shape Pointer</t>
  </si>
  <si>
    <t>Fixtures per KSF</t>
  </si>
  <si>
    <t>Annual Electric Savings per KSF (kWh/KSF)</t>
  </si>
  <si>
    <t>Total Incremental Cost per KSF</t>
  </si>
  <si>
    <t>O&amp;M Savings ($) per KSF</t>
  </si>
  <si>
    <t>Retrofit or Lost-Opportunity</t>
  </si>
  <si>
    <t>ALL</t>
  </si>
  <si>
    <t>LF_2018</t>
  </si>
  <si>
    <t>LF_Bi-Level_Fix</t>
  </si>
  <si>
    <t>Fix_Repl</t>
  </si>
  <si>
    <t>Stairwell Occupancy:</t>
  </si>
  <si>
    <t>Average Stairwell Occupancy (% of Yr)</t>
  </si>
  <si>
    <t>C-All-Lgt-LPD Int-All-All-E</t>
  </si>
  <si>
    <t>Commercial-All Com-Heat</t>
  </si>
  <si>
    <t>fixtures per sf stairwell, (Based on LPD)</t>
  </si>
  <si>
    <t>Base</t>
  </si>
  <si>
    <t>LFStairwell</t>
  </si>
  <si>
    <t>LFStairwell8760</t>
  </si>
  <si>
    <t>LFStairwell3600</t>
  </si>
  <si>
    <t>LF_2019</t>
  </si>
  <si>
    <t>(for Off Unoccupied Case)</t>
  </si>
  <si>
    <t>Shaped Savings Results; By Category and sorted by TRC BC ratio</t>
  </si>
  <si>
    <t>Category</t>
  </si>
  <si>
    <t>Measure</t>
  </si>
  <si>
    <t>First Cost</t>
  </si>
  <si>
    <t>Admin Cost</t>
  </si>
  <si>
    <t>First Year Program Cost</t>
  </si>
  <si>
    <t>PV Cost</t>
  </si>
  <si>
    <t>PV Benefits</t>
  </si>
  <si>
    <t>Unit Program Cost: First Year Program Cost in $/average annual kW saved</t>
  </si>
  <si>
    <t>Utility System Net Levelized Cost (Net of T&amp;D Capacity Benefits, Act Credit &amp; Risk-Mitigation) in mills/kWh</t>
  </si>
  <si>
    <t>TRC B/C Ratio</t>
  </si>
  <si>
    <t>Net Electric &amp; Gas System CO2 Avoided (Lifetime Tons)</t>
  </si>
  <si>
    <t>NR_LFStairwell8760_Fix_Repl_from LF_2018 to LF_Bi-Level_Fix</t>
  </si>
  <si>
    <t>NR_LFStairwell3600_Fix_Repl_from LF_2019 to LF_Bi-Level_Fix</t>
  </si>
  <si>
    <t>ProCost Results</t>
  </si>
  <si>
    <t xml:space="preserve">Version:    </t>
  </si>
  <si>
    <t>ProCost 3.0 - Beta04</t>
  </si>
  <si>
    <t>Run Time:</t>
  </si>
  <si>
    <t>Regurgitation of ProData input parameters which were used for this run</t>
  </si>
  <si>
    <t>Run Parameters</t>
  </si>
  <si>
    <t>Marginal Cost &amp; Conservation Load Shape Parameters</t>
  </si>
  <si>
    <t>Sponsor Parameters</t>
  </si>
  <si>
    <t>Program Parameters</t>
  </si>
  <si>
    <t>Utility System Parameters</t>
  </si>
  <si>
    <t>Run Type</t>
  </si>
  <si>
    <t>Electric</t>
  </si>
  <si>
    <t>Marginal Costs and Savings Shape File</t>
  </si>
  <si>
    <t>Q:\SeventhPlan\Conservation Analysis\Global EE Inputs\MC Files\MC_AND_LOADSHAPE_v3.0_24segment-7P-D9 - NewSegValues.xlsx</t>
  </si>
  <si>
    <t>6P MidC Final (with carbon)</t>
  </si>
  <si>
    <t>Customer</t>
  </si>
  <si>
    <t>Wholesale Elec</t>
  </si>
  <si>
    <t>Retail Elec</t>
  </si>
  <si>
    <t>Nat Gas</t>
  </si>
  <si>
    <t>Program Life (yrs)</t>
  </si>
  <si>
    <t>Gas</t>
  </si>
  <si>
    <t>Negative B/C Ratios</t>
  </si>
  <si>
    <t>Off</t>
  </si>
  <si>
    <t>Marginal Elec Avoided Cost Input Worksheet</t>
  </si>
  <si>
    <t>7P Mid</t>
  </si>
  <si>
    <t>Conservation Load Shapes</t>
  </si>
  <si>
    <t>Real After-Tax Cost of Capital</t>
  </si>
  <si>
    <t>Program Start Date</t>
  </si>
  <si>
    <t>Bulk System T&amp;D Loss Factor</t>
  </si>
  <si>
    <t>Admin Cost @ Category Level</t>
  </si>
  <si>
    <t>On</t>
  </si>
  <si>
    <t>Elec Savings Shape Input Worksheet</t>
  </si>
  <si>
    <t>GLSShapes</t>
  </si>
  <si>
    <t>6P_Gas_Final</t>
  </si>
  <si>
    <t>Financial Life (years)</t>
  </si>
  <si>
    <t>Present Value Time Zero</t>
  </si>
  <si>
    <t>Bulk System T&amp;D Credit ($/kw-yr)($/dailytherm-yr)</t>
  </si>
  <si>
    <t xml:space="preserve">Repeat Periodic Replacement </t>
  </si>
  <si>
    <t>Marginal Gas Avoided Cost Input Worksheet</t>
  </si>
  <si>
    <t>7P Gas</t>
  </si>
  <si>
    <t>Input Cost Reference Year</t>
  </si>
  <si>
    <t>Bulk System T&amp;D I2R Loss Component (%)</t>
  </si>
  <si>
    <t>N/A</t>
  </si>
  <si>
    <t>Gas Savings Shape Input Worksheet</t>
  </si>
  <si>
    <t xml:space="preserve">Sponsor Share of Initial Capital Cost </t>
  </si>
  <si>
    <t>Real Discount Rate</t>
  </si>
  <si>
    <t>Local System Dist Loss Factor</t>
  </si>
  <si>
    <t>Run Type:</t>
  </si>
  <si>
    <t>Marginal Elec CO2 per kWh Input Worksheet</t>
  </si>
  <si>
    <t>CO2 lbs per kWh .95</t>
  </si>
  <si>
    <t>CO2 lbs per therm</t>
  </si>
  <si>
    <t>Sponsor Share of Annual O&amp;M</t>
  </si>
  <si>
    <t>Capital Real Escalation Rate</t>
  </si>
  <si>
    <t>Local System Dist Credit ($/kw-yr)($/dailytherm-yr)</t>
  </si>
  <si>
    <t>Negative B/C Ratios:</t>
  </si>
  <si>
    <t>False:  (Converts Negative B/C Ratios)</t>
  </si>
  <si>
    <t>Marginal Gas CO2 per therm Input Worksheet</t>
  </si>
  <si>
    <t>Zero Dollars per ton CO2</t>
  </si>
  <si>
    <t>Sponsor Share of Periodic Replacement Cost</t>
  </si>
  <si>
    <t>Admin Cost (as % of Initial Capital Cost)</t>
  </si>
  <si>
    <t>Local System Dist I2R Loss Component (%)</t>
  </si>
  <si>
    <t>Admin Cost / Category Level:</t>
  </si>
  <si>
    <t>True:  Admin Costs added at Category Results</t>
  </si>
  <si>
    <t>Marginal Avoided Cost CO2 Input Worksheet</t>
  </si>
  <si>
    <t>LineLossShapes</t>
  </si>
  <si>
    <t>Sponsor Share of Admin Cost</t>
  </si>
  <si>
    <t>Regional Act Conservation Credit (%)</t>
  </si>
  <si>
    <t>Risk-Mitigation Credit (mills/kWh)(mills/therm) - Retro.</t>
  </si>
  <si>
    <t>Periodic O&amp;M Treatment:</t>
  </si>
  <si>
    <t>True:  (Periodic O&amp;M Repeats over measure life)</t>
  </si>
  <si>
    <t>Line Loss Shape Input Worksheet</t>
  </si>
  <si>
    <t>Last Year of Non-Customer O&amp;M &amp; Period Replacement</t>
  </si>
  <si>
    <t>Report Annual Carbon Saved for Year</t>
  </si>
  <si>
    <t>Risk-Mitigation Credit (mills/kWh)(mills/therm) - Lost Op.</t>
  </si>
  <si>
    <t>Measure Results; Sorted in same order as input</t>
  </si>
  <si>
    <t>Total Results</t>
  </si>
  <si>
    <t>Measure Input Data</t>
  </si>
  <si>
    <t>Savings</t>
  </si>
  <si>
    <t>PV Capital</t>
  </si>
  <si>
    <t>PV Admin</t>
  </si>
  <si>
    <t>PV O&amp;M</t>
  </si>
  <si>
    <t>PV Periodic Repl.</t>
  </si>
  <si>
    <t>Total PV Capital, O&amp;M and Periodic Repl Costs</t>
  </si>
  <si>
    <t>PV Wholesale Electric Utility Costs &amp; Benefits</t>
  </si>
  <si>
    <t>PV Retail Electric Utility Costs &amp; Benefits</t>
  </si>
  <si>
    <t>PV Electric Utility System Costs &amp; Benefits</t>
  </si>
  <si>
    <t>Electric Utility System Economics</t>
  </si>
  <si>
    <t>Sponsor Levelized Cost (mills/kwh)</t>
  </si>
  <si>
    <t>PV Regional Costs &amp; Benefits</t>
  </si>
  <si>
    <t>TRC Economics</t>
  </si>
  <si>
    <t>Physical CO2</t>
  </si>
  <si>
    <t>PV Gas Utility System Costs &amp; Benefits</t>
  </si>
  <si>
    <t>Gas Utility System Economics</t>
  </si>
  <si>
    <t>Site Savings (kWh)</t>
  </si>
  <si>
    <t>Site Savings (therms)</t>
  </si>
  <si>
    <t>Capital Cost ($/unit)</t>
  </si>
  <si>
    <t>Annual O&amp;M Cost ($/unit)</t>
  </si>
  <si>
    <t>PV Per. Repl. Cost ($/unit)</t>
  </si>
  <si>
    <t>Load Shape (electric)</t>
  </si>
  <si>
    <t>Diversified Load Factor (electric)</t>
  </si>
  <si>
    <t>Wholesale Power Coincidence Factor (electric)</t>
  </si>
  <si>
    <t>Wholesale Electric Energy (kWh)</t>
  </si>
  <si>
    <t>Wholesale Electric Demand (kw)</t>
  </si>
  <si>
    <t>Retail Electric Demand (kW)</t>
  </si>
  <si>
    <t>Wholesale Gas Energy (therms/yr)</t>
  </si>
  <si>
    <t>Wholesale Gas Demand (therms/day)</t>
  </si>
  <si>
    <t>Retail Gas Demand (therms/day)</t>
  </si>
  <si>
    <t>Wholesale Electric</t>
  </si>
  <si>
    <t>Retail Electric</t>
  </si>
  <si>
    <t>Natural Gas</t>
  </si>
  <si>
    <t>Total</t>
  </si>
  <si>
    <t>Wholesale Utility System Energy</t>
  </si>
  <si>
    <t>Wholesale Utility System T&amp;D Def. Cap.</t>
  </si>
  <si>
    <t>Wholesale Utility System Act C-E Credit</t>
  </si>
  <si>
    <t>Wholesale Utility System Risk Mitigation Benefit</t>
  </si>
  <si>
    <t>Wholesale Utility System Total System Benefit</t>
  </si>
  <si>
    <t>Wholesale Utility System Total Non-Consumer Cost</t>
  </si>
  <si>
    <t>Wholesale Utility System B/C Ratio</t>
  </si>
  <si>
    <t>Retail Utility System Energy</t>
  </si>
  <si>
    <t>Retail Utility System T&amp;D Def. Cap.</t>
  </si>
  <si>
    <t>Retail Utility System Act C-E Credit</t>
  </si>
  <si>
    <t>Retail Utility System Risk Mitigation Benefit</t>
  </si>
  <si>
    <t>Retail Utility System Total System Benefit</t>
  </si>
  <si>
    <t>Retail Utility System Total Non-Consumer Cost</t>
  </si>
  <si>
    <t>Retail Utility System System B/C Ratio</t>
  </si>
  <si>
    <t>Utility System Energy</t>
  </si>
  <si>
    <t>Utility System T&amp;D Def. Cap.</t>
  </si>
  <si>
    <t>Utility System Act C-E Credit</t>
  </si>
  <si>
    <t>Utility System Total Risk Mitigation Benefit</t>
  </si>
  <si>
    <t>Utility System Total System Benefit</t>
  </si>
  <si>
    <t>Utility System Total Non-Consumer Cost</t>
  </si>
  <si>
    <t>Utility System Net Levelized Cost (Net of Elec T&amp;D Capacity Benefits, Act Credit &amp; Risk-Mitigation Benefit) in mills/kwh</t>
  </si>
  <si>
    <t>Utility System System B/C Ratio</t>
  </si>
  <si>
    <t>Wholesale Electric Levelized Cost</t>
  </si>
  <si>
    <t>Retail Electric Levelized Cost</t>
  </si>
  <si>
    <t>Natural Gas Levelized Cost</t>
  </si>
  <si>
    <t>Customer Levelized Cost</t>
  </si>
  <si>
    <t>Total Levelized Cost</t>
  </si>
  <si>
    <t>PV Regional Electric Energy</t>
  </si>
  <si>
    <t>PV Regional Gas Energy</t>
  </si>
  <si>
    <t>PV Regional Electric T&amp;D Def. Cap.</t>
  </si>
  <si>
    <t>PV Regional Gas T&amp;D Def. Cap.</t>
  </si>
  <si>
    <t>PV Regional Electric System CO2</t>
  </si>
  <si>
    <t>PV Regional Gas System CO2</t>
  </si>
  <si>
    <t>PV Regional Electric System Risk-Mitigation Benefit</t>
  </si>
  <si>
    <t>PV Regional Gas System Risk-Mitigation Benefit</t>
  </si>
  <si>
    <t>PV Regional Non-E Value</t>
  </si>
  <si>
    <t>PV Regional Act Credit</t>
  </si>
  <si>
    <t>PV Regional Capital Cost</t>
  </si>
  <si>
    <t>PV Regional Admin Cost</t>
  </si>
  <si>
    <t>PV Regional Annual O&amp;M Cost</t>
  </si>
  <si>
    <t>PV Regional Periodic Replacement Cost</t>
  </si>
  <si>
    <t>PV Total Regional Benefit</t>
  </si>
  <si>
    <t>PV Total Regional Cost</t>
  </si>
  <si>
    <t>Electric System CO2 Avoided (Lifetime Tons)</t>
  </si>
  <si>
    <t>Gas System CO2 Avoided (Lifetime Tons)</t>
  </si>
  <si>
    <t>Total System CO2 Avoided (Lifetime Tons)</t>
  </si>
  <si>
    <t>Electric System CO2 Avoided (Annual Tons in 2018)</t>
  </si>
  <si>
    <t>Gas System CO2 Avoided (Annual Tons in 2018)</t>
  </si>
  <si>
    <t>Total System CO2 Avoided (Annual Tons in 2018)</t>
  </si>
  <si>
    <t>Gas Site Savings (therms)</t>
  </si>
  <si>
    <t>Load Shape (gas)</t>
  </si>
  <si>
    <t>Diversitfied Load Factor (gas)</t>
  </si>
  <si>
    <t>Wholesale Coincidence Factor (gas)</t>
  </si>
  <si>
    <t>Total Gas Utility System Energy</t>
  </si>
  <si>
    <t>Gas Utility System T&amp;D Def. Cap.</t>
  </si>
  <si>
    <t>Gas Utility System Risk Mitigation Benefit</t>
  </si>
  <si>
    <t>Gas Utility System Total System Benefit</t>
  </si>
  <si>
    <t>Gas Utility System Total Non-Consumer Cost</t>
  </si>
  <si>
    <t>Gas Utility System Net Levelized Cost (Net of Gas T&amp;D Capacity Benefits &amp; Risk-Mitigation Benefits) in cents/therm</t>
  </si>
  <si>
    <t>Gas Utility System System B/C Ratio</t>
  </si>
  <si>
    <t>(na)</t>
  </si>
  <si>
    <t>Category Results; Sorted by TRC Levelized Cost</t>
  </si>
  <si>
    <t>Supply Curve Results; Categories sorted by TRC Net Levelized Cost</t>
  </si>
  <si>
    <t>Totals for Categories with Benefits Exceeding Costs.    Levelized cost is TRC Net Levelized Cost (Net of Benefits)</t>
  </si>
  <si>
    <t>Savings Allocation by Cost Bin and Month for Segments 1</t>
  </si>
  <si>
    <t>Savings Allocation by Cost Bin and Month for Segments 2</t>
  </si>
  <si>
    <t>Totals Basis</t>
  </si>
  <si>
    <t>Busbar Electric Savings in kWh</t>
  </si>
  <si>
    <t>Measures with B/C &gt; 1.00</t>
  </si>
  <si>
    <t>Categories with B/C &gt; 1.00</t>
  </si>
  <si>
    <t>Supply Curve Results:  By TRC Net Levelized Cost - Net of Benefits</t>
  </si>
  <si>
    <t>Block 22: &gt; 200 mills/kWh</t>
  </si>
  <si>
    <t>Lamar VO</t>
  </si>
  <si>
    <t>http://www.goodmart.com/products/lamar-lighting-vo-series-voyager-2-lamp-32w-t8-fluorescent-occu-smart-sensor-fixture-vo232c8upaas.htm</t>
  </si>
  <si>
    <t>http://www.goodmart.com/products/lamar-lighting-vo-voyager-32w-t8-fluorescent-occu-smart-occupancy-sensor-fixture-vo132e8upafo.htm</t>
  </si>
  <si>
    <t xml:space="preserve">Units Methodology:  Floor area based estimate of stairwell floor area.  Stairwell density from CBSA.  </t>
  </si>
  <si>
    <t>Large Off</t>
  </si>
  <si>
    <t>Medium Off</t>
  </si>
  <si>
    <t>Small Off</t>
  </si>
  <si>
    <t>XLarge Ret</t>
  </si>
  <si>
    <t>Large Ret</t>
  </si>
  <si>
    <t>Medium Ret</t>
  </si>
  <si>
    <t>Small Ret</t>
  </si>
  <si>
    <t>University</t>
  </si>
  <si>
    <t>Supermarket</t>
  </si>
  <si>
    <t>MiniMart</t>
  </si>
  <si>
    <t>Hospital</t>
  </si>
  <si>
    <t>Total Floor Area with Stairwells</t>
  </si>
  <si>
    <t>University SF</t>
  </si>
  <si>
    <t>Hospital SF</t>
  </si>
  <si>
    <t>CBSA Btypes</t>
  </si>
  <si>
    <t>Percent with stairwell</t>
  </si>
  <si>
    <t>Hospital &amp; University</t>
  </si>
  <si>
    <t>Total Stairwell Floor Area</t>
  </si>
  <si>
    <t>Applic</t>
  </si>
  <si>
    <t>From CBSA Renovation Tables:  See IntLightComp</t>
  </si>
  <si>
    <t>Feas</t>
  </si>
  <si>
    <t>Feasibility</t>
  </si>
  <si>
    <t>Total Stairwell Area</t>
  </si>
  <si>
    <t>Sunday, 1 March , 2015 at 7:07 PM</t>
  </si>
  <si>
    <t>Bi-Level Stiarwell Lighting-NR</t>
  </si>
  <si>
    <t>Install bi-level lighting fixture or kit in stairwell</t>
  </si>
  <si>
    <t>[Watts High] * [Hours High] + [Watts Low] * [Hours Low]</t>
  </si>
  <si>
    <t xml:space="preserve">Two levels.  1) 8760 hours baseline, 2) Off during unoccupied  </t>
  </si>
  <si>
    <t>About 56% uncotrolled.  Another 18% manually off at unoccupied times</t>
  </si>
  <si>
    <t>16 years (Two ballast cycles)</t>
  </si>
  <si>
    <t>All commercial lighting</t>
  </si>
  <si>
    <t>Moderate</t>
  </si>
  <si>
    <t>Revise with shape from CLTC if available</t>
  </si>
  <si>
    <t>Costs and savings updated</t>
  </si>
  <si>
    <t>Estimate</t>
  </si>
  <si>
    <t>(3600 hours)</t>
  </si>
  <si>
    <t>Existing buildings with lit stairwells.  Assume in code so not applicable new.</t>
  </si>
  <si>
    <t>Stock 2016</t>
  </si>
  <si>
    <t>Description</t>
  </si>
  <si>
    <t>When</t>
  </si>
  <si>
    <t>CG</t>
  </si>
  <si>
    <t>Updated High Low Forecast</t>
  </si>
  <si>
    <t>Back of Envelope</t>
  </si>
  <si>
    <t>Cost Data</t>
  </si>
  <si>
    <t>CBSA Data</t>
  </si>
  <si>
    <t>Savings Data</t>
  </si>
  <si>
    <t>Revise with better data</t>
  </si>
  <si>
    <t>End-Use:</t>
  </si>
</sst>
</file>

<file path=xl/styles.xml><?xml version="1.0" encoding="utf-8"?>
<styleSheet xmlns="http://schemas.openxmlformats.org/spreadsheetml/2006/main">
  <numFmts count="17">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0.00000000000000"/>
    <numFmt numFmtId="166" formatCode="0.000000"/>
    <numFmt numFmtId="167" formatCode="0.0000"/>
    <numFmt numFmtId="168" formatCode="_(* #,##0_);_(* \(#,##0\);_(* &quot;-&quot;??_);_(@_)"/>
    <numFmt numFmtId="169" formatCode="_(&quot;$&quot;* #,##0_);_(&quot;$&quot;* \(#,##0\);_(&quot;$&quot;* &quot;-&quot;??_);_(@_)"/>
    <numFmt numFmtId="170" formatCode="m/d/\ h:mm"/>
    <numFmt numFmtId="171" formatCode="0.000"/>
    <numFmt numFmtId="172" formatCode="_(* #,##0.0_);_(* \(#,##0.0\);_(* &quot;-&quot;?_);_(@_)"/>
    <numFmt numFmtId="173" formatCode="_(* #,##0.0_);_(* \(#,##0.0\);_(* &quot;-&quot;??_);_(@_)"/>
    <numFmt numFmtId="174" formatCode="0.0;[Red]\-0.0"/>
    <numFmt numFmtId="175" formatCode="\ "/>
  </numFmts>
  <fonts count="58">
    <font>
      <sz val="10"/>
      <color theme="1"/>
      <name val="Arial"/>
      <family val="2"/>
    </font>
    <font>
      <sz val="10"/>
      <color theme="1"/>
      <name val="Arial"/>
      <family val="2"/>
    </font>
    <font>
      <sz val="11"/>
      <color theme="1"/>
      <name val="Calibri"/>
      <family val="2"/>
      <scheme val="minor"/>
    </font>
    <font>
      <b/>
      <sz val="14"/>
      <color theme="1"/>
      <name val="Calibri"/>
      <family val="2"/>
      <scheme val="minor"/>
    </font>
    <font>
      <sz val="10"/>
      <name val="Arial"/>
      <family val="2"/>
    </font>
    <font>
      <b/>
      <sz val="11"/>
      <name val="Calibri"/>
      <family val="2"/>
      <scheme val="minor"/>
    </font>
    <font>
      <sz val="11"/>
      <name val="Calibri"/>
      <family val="2"/>
      <scheme val="minor"/>
    </font>
    <font>
      <sz val="12"/>
      <name val="Arial"/>
      <family val="2"/>
    </font>
    <font>
      <b/>
      <i/>
      <sz val="10"/>
      <name val="Arial"/>
      <family val="2"/>
    </font>
    <font>
      <b/>
      <sz val="10"/>
      <color rgb="FFFF0000"/>
      <name val="Arial"/>
      <family val="2"/>
    </font>
    <font>
      <b/>
      <sz val="10"/>
      <color indexed="9"/>
      <name val="Arial"/>
      <family val="2"/>
    </font>
    <font>
      <sz val="10"/>
      <color indexed="22"/>
      <name val="Arial"/>
      <family val="2"/>
    </font>
    <font>
      <sz val="10"/>
      <color indexed="12"/>
      <name val="Arial"/>
      <family val="2"/>
    </font>
    <font>
      <sz val="10"/>
      <color indexed="8"/>
      <name val="Arial"/>
      <family val="2"/>
    </font>
    <font>
      <b/>
      <sz val="10"/>
      <name val="Arial"/>
      <family val="2"/>
    </font>
    <font>
      <b/>
      <sz val="8"/>
      <color indexed="81"/>
      <name val="Tahoma"/>
      <family val="2"/>
    </font>
    <font>
      <sz val="8"/>
      <color indexed="81"/>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name val="Times New Roman"/>
      <family val="1"/>
    </font>
    <font>
      <i/>
      <sz val="11"/>
      <color indexed="23"/>
      <name val="Calibri"/>
      <family val="2"/>
    </font>
    <font>
      <sz val="11"/>
      <color indexed="17"/>
      <name val="Calibri"/>
      <family val="2"/>
    </font>
    <font>
      <b/>
      <sz val="12"/>
      <name val="Times New Roman"/>
      <family val="1"/>
    </font>
    <font>
      <b/>
      <sz val="15"/>
      <color indexed="56"/>
      <name val="Calibri"/>
      <family val="2"/>
    </font>
    <font>
      <b/>
      <sz val="15"/>
      <color indexed="62"/>
      <name val="Calibri"/>
      <family val="2"/>
    </font>
    <font>
      <b/>
      <sz val="11"/>
      <color indexed="56"/>
      <name val="Calibri"/>
      <family val="2"/>
    </font>
    <font>
      <b/>
      <sz val="11"/>
      <color indexed="62"/>
      <name val="Calibri"/>
      <family val="2"/>
    </font>
    <font>
      <u/>
      <sz val="10"/>
      <color indexed="12"/>
      <name val="Arial"/>
      <family val="2"/>
    </font>
    <font>
      <u/>
      <sz val="10"/>
      <color theme="10"/>
      <name val="Arial"/>
      <family val="2"/>
    </font>
    <font>
      <sz val="11"/>
      <color indexed="62"/>
      <name val="Calibri"/>
      <family val="2"/>
    </font>
    <font>
      <sz val="11"/>
      <color indexed="52"/>
      <name val="Calibri"/>
      <family val="2"/>
    </font>
    <font>
      <sz val="11"/>
      <color indexed="60"/>
      <name val="Calibri"/>
      <family val="2"/>
    </font>
    <font>
      <sz val="12"/>
      <color theme="1"/>
      <name val="Palatino Linotype"/>
      <family val="2"/>
    </font>
    <font>
      <sz val="10"/>
      <name val="MS Sans Serif"/>
      <family val="2"/>
    </font>
    <font>
      <b/>
      <sz val="11"/>
      <color indexed="63"/>
      <name val="Calibri"/>
      <family val="2"/>
    </font>
    <font>
      <b/>
      <sz val="18"/>
      <color indexed="56"/>
      <name val="Cambria"/>
      <family val="2"/>
    </font>
    <font>
      <b/>
      <sz val="18"/>
      <color indexed="62"/>
      <name val="Cambria"/>
      <family val="2"/>
    </font>
    <font>
      <b/>
      <sz val="11"/>
      <color indexed="8"/>
      <name val="Calibri"/>
      <family val="2"/>
    </font>
    <font>
      <sz val="11"/>
      <color indexed="10"/>
      <name val="Calibri"/>
      <family val="2"/>
    </font>
    <font>
      <b/>
      <sz val="10"/>
      <color theme="1"/>
      <name val="Arial"/>
      <family val="2"/>
    </font>
    <font>
      <sz val="10"/>
      <color theme="0"/>
      <name val="Arial"/>
      <family val="2"/>
    </font>
    <font>
      <b/>
      <sz val="11"/>
      <color theme="1"/>
      <name val="Calibri"/>
      <family val="2"/>
      <scheme val="minor"/>
    </font>
    <font>
      <sz val="9"/>
      <color indexed="81"/>
      <name val="Tahoma"/>
      <family val="2"/>
    </font>
    <font>
      <b/>
      <sz val="9"/>
      <color indexed="81"/>
      <name val="Tahoma"/>
      <family val="2"/>
    </font>
    <font>
      <i/>
      <sz val="10"/>
      <color theme="1"/>
      <name val="Arial"/>
      <family val="2"/>
    </font>
    <font>
      <sz val="10"/>
      <name val="Calibri"/>
      <family val="2"/>
    </font>
    <font>
      <b/>
      <sz val="10"/>
      <name val="MS Sans Serif"/>
      <family val="2"/>
    </font>
    <font>
      <b/>
      <sz val="24"/>
      <name val="MS Sans Serif"/>
      <family val="2"/>
    </font>
    <font>
      <sz val="11"/>
      <color theme="0" tint="-0.499984740745262"/>
      <name val="Calibri"/>
      <family val="2"/>
      <scheme val="minor"/>
    </font>
    <font>
      <sz val="11"/>
      <color theme="0" tint="-0.34998626667073579"/>
      <name val="Calibri"/>
      <family val="2"/>
      <scheme val="minor"/>
    </font>
    <font>
      <sz val="11"/>
      <color theme="0"/>
      <name val="Calibri"/>
      <family val="2"/>
      <scheme val="minor"/>
    </font>
    <font>
      <sz val="10"/>
      <color indexed="9"/>
      <name val="Arial"/>
      <family val="2"/>
    </font>
    <font>
      <sz val="10"/>
      <color indexed="10"/>
      <name val="Arial"/>
      <family val="2"/>
    </font>
    <font>
      <sz val="10"/>
      <color theme="0" tint="-0.499984740745262"/>
      <name val="Arial"/>
      <family val="2"/>
    </font>
    <font>
      <b/>
      <sz val="11"/>
      <color theme="0"/>
      <name val="Calibri"/>
      <family val="2"/>
      <scheme val="minor"/>
    </font>
  </fonts>
  <fills count="51">
    <fill>
      <patternFill patternType="none"/>
    </fill>
    <fill>
      <patternFill patternType="gray125"/>
    </fill>
    <fill>
      <patternFill patternType="solid">
        <fgColor theme="3" tint="0.79998168889431442"/>
        <bgColor indexed="64"/>
      </patternFill>
    </fill>
    <fill>
      <patternFill patternType="solid">
        <fgColor theme="2" tint="-9.9978637043366805E-2"/>
        <bgColor indexed="64"/>
      </patternFill>
    </fill>
    <fill>
      <patternFill patternType="solid">
        <fgColor indexed="18"/>
        <bgColor indexed="64"/>
      </patternFill>
    </fill>
    <fill>
      <patternFill patternType="solid">
        <fgColor indexed="26"/>
        <bgColor indexed="64"/>
      </patternFill>
    </fill>
    <fill>
      <patternFill patternType="solid">
        <fgColor indexed="12"/>
        <bgColor indexed="64"/>
      </patternFill>
    </fill>
    <fill>
      <patternFill patternType="solid">
        <fgColor theme="3"/>
        <bgColor indexed="64"/>
      </patternFill>
    </fill>
    <fill>
      <patternFill patternType="solid">
        <fgColor theme="6" tint="0.59999389629810485"/>
        <bgColor indexed="64"/>
      </patternFill>
    </fill>
    <fill>
      <patternFill patternType="solid">
        <fgColor indexed="22"/>
        <bgColor indexed="64"/>
      </patternFill>
    </fill>
    <fill>
      <patternFill patternType="solid">
        <fgColor theme="0" tint="-0.249977111117893"/>
        <bgColor indexed="64"/>
      </patternFill>
    </fill>
    <fill>
      <patternFill patternType="solid">
        <fgColor indexed="31"/>
      </patternFill>
    </fill>
    <fill>
      <patternFill patternType="solid">
        <fgColor indexed="9"/>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4"/>
        <bgColor indexed="64"/>
      </patternFill>
    </fill>
    <fill>
      <patternFill patternType="solid">
        <fgColor indexed="47"/>
        <bgColor indexed="64"/>
      </patternFill>
    </fill>
    <fill>
      <patternFill patternType="solid">
        <fgColor indexed="43"/>
      </patternFill>
    </fill>
    <fill>
      <patternFill patternType="solid">
        <fgColor indexed="26"/>
      </patternFill>
    </fill>
    <fill>
      <patternFill patternType="solid">
        <fgColor theme="4" tint="-0.249977111117893"/>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theme="1" tint="0.14999847407452621"/>
        <bgColor indexed="64"/>
      </patternFill>
    </fill>
    <fill>
      <patternFill patternType="solid">
        <fgColor indexed="57"/>
        <bgColor indexed="64"/>
      </patternFill>
    </fill>
    <fill>
      <patternFill patternType="solid">
        <fgColor indexed="60"/>
        <bgColor indexed="64"/>
      </patternFill>
    </fill>
    <fill>
      <patternFill patternType="solid">
        <fgColor indexed="31"/>
        <bgColor indexed="64"/>
      </patternFill>
    </fill>
    <fill>
      <patternFill patternType="solid">
        <fgColor theme="4" tint="0.59999389629810485"/>
        <bgColor indexed="64"/>
      </patternFill>
    </fill>
    <fill>
      <patternFill patternType="solid">
        <fgColor theme="6" tint="0.39997558519241921"/>
        <bgColor rgb="FF000000"/>
      </patternFill>
    </fill>
    <fill>
      <patternFill patternType="solid">
        <fgColor theme="6" tint="0.39997558519241921"/>
        <bgColor indexed="64"/>
      </patternFill>
    </fill>
    <fill>
      <patternFill patternType="solid">
        <fgColor theme="8" tint="-0.249977111117893"/>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ck">
        <color indexed="64"/>
      </left>
      <right style="thick">
        <color indexed="64"/>
      </right>
      <top style="thick">
        <color indexed="64"/>
      </top>
      <bottom style="thick">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bottom style="thin">
        <color theme="4" tint="0.39997558519241921"/>
      </bottom>
      <diagonal/>
    </border>
    <border>
      <left/>
      <right/>
      <top style="thin">
        <color theme="4" tint="0.3999755851924192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s>
  <cellStyleXfs count="189">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lignment readingOrder="1"/>
    </xf>
    <xf numFmtId="0" fontId="4" fillId="0" borderId="0">
      <alignment readingOrder="1"/>
    </xf>
    <xf numFmtId="0" fontId="4" fillId="0" borderId="0"/>
    <xf numFmtId="0" fontId="7" fillId="0" borderId="0"/>
    <xf numFmtId="0" fontId="4" fillId="0" borderId="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3" borderId="0" applyNumberFormat="0" applyBorder="0" applyAlignment="0" applyProtection="0"/>
    <xf numFmtId="0" fontId="17" fillId="15"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3" borderId="0" applyNumberFormat="0" applyBorder="0" applyAlignment="0" applyProtection="0"/>
    <xf numFmtId="0" fontId="17" fillId="21" borderId="0" applyNumberFormat="0" applyBorder="0" applyAlignment="0" applyProtection="0"/>
    <xf numFmtId="0" fontId="17" fillId="13" borderId="0" applyNumberFormat="0" applyBorder="0" applyAlignment="0" applyProtection="0"/>
    <xf numFmtId="0" fontId="17" fillId="15" borderId="0" applyNumberFormat="0" applyBorder="0" applyAlignment="0" applyProtection="0"/>
    <xf numFmtId="0" fontId="17" fillId="19" borderId="0" applyNumberFormat="0" applyBorder="0" applyAlignment="0" applyProtection="0"/>
    <xf numFmtId="0" fontId="17" fillId="18" borderId="0" applyNumberFormat="0" applyBorder="0" applyAlignment="0" applyProtection="0"/>
    <xf numFmtId="0" fontId="17" fillId="22" borderId="0" applyNumberFormat="0" applyBorder="0" applyAlignment="0" applyProtection="0"/>
    <xf numFmtId="0" fontId="17" fillId="17"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0" borderId="0" applyNumberFormat="0" applyBorder="0" applyAlignment="0" applyProtection="0"/>
    <xf numFmtId="0" fontId="18" fillId="13" borderId="0" applyNumberFormat="0" applyBorder="0" applyAlignment="0" applyProtection="0"/>
    <xf numFmtId="0" fontId="18" fillId="21" borderId="0" applyNumberFormat="0" applyBorder="0" applyAlignment="0" applyProtection="0"/>
    <xf numFmtId="0" fontId="18" fillId="13" borderId="0" applyNumberFormat="0" applyBorder="0" applyAlignment="0" applyProtection="0"/>
    <xf numFmtId="0" fontId="18" fillId="25" borderId="0" applyNumberFormat="0" applyBorder="0" applyAlignment="0" applyProtection="0"/>
    <xf numFmtId="0" fontId="18" fillId="19" borderId="0" applyNumberFormat="0" applyBorder="0" applyAlignment="0" applyProtection="0"/>
    <xf numFmtId="0" fontId="18" fillId="24" borderId="0" applyNumberFormat="0" applyBorder="0" applyAlignment="0" applyProtection="0"/>
    <xf numFmtId="0" fontId="18" fillId="26" borderId="0" applyNumberFormat="0" applyBorder="0" applyAlignment="0" applyProtection="0"/>
    <xf numFmtId="0" fontId="18" fillId="17" borderId="0" applyNumberFormat="0" applyBorder="0" applyAlignment="0" applyProtection="0"/>
    <xf numFmtId="0" fontId="18" fillId="27"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18" fillId="13" borderId="0" applyNumberFormat="0" applyBorder="0" applyAlignment="0" applyProtection="0"/>
    <xf numFmtId="0" fontId="18" fillId="25" borderId="0" applyNumberFormat="0" applyBorder="0" applyAlignment="0" applyProtection="0"/>
    <xf numFmtId="0" fontId="18" fillId="30" borderId="0" applyNumberFormat="0" applyBorder="0" applyAlignment="0" applyProtection="0"/>
    <xf numFmtId="0" fontId="18" fillId="24" borderId="0" applyNumberFormat="0" applyBorder="0" applyAlignment="0" applyProtection="0"/>
    <xf numFmtId="0" fontId="18" fillId="31" borderId="0" applyNumberFormat="0" applyBorder="0" applyAlignment="0" applyProtection="0"/>
    <xf numFmtId="0" fontId="19" fillId="13" borderId="0" applyNumberFormat="0" applyBorder="0" applyAlignment="0" applyProtection="0"/>
    <xf numFmtId="0" fontId="19" fillId="15" borderId="0" applyNumberFormat="0" applyBorder="0" applyAlignment="0" applyProtection="0"/>
    <xf numFmtId="0" fontId="20" fillId="19" borderId="12" applyNumberFormat="0" applyAlignment="0" applyProtection="0"/>
    <xf numFmtId="0" fontId="20" fillId="12" borderId="12" applyNumberFormat="0" applyAlignment="0" applyProtection="0"/>
    <xf numFmtId="0" fontId="21" fillId="32" borderId="13"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33" borderId="0" applyNumberFormat="0" applyAlignment="0">
      <alignment horizontal="right"/>
    </xf>
    <xf numFmtId="0" fontId="4" fillId="33" borderId="0" applyNumberFormat="0" applyAlignment="0">
      <alignment horizontal="right"/>
    </xf>
    <xf numFmtId="0" fontId="4" fillId="33" borderId="0" applyNumberFormat="0" applyAlignment="0">
      <alignment horizontal="right"/>
    </xf>
    <xf numFmtId="0" fontId="4" fillId="33" borderId="0" applyNumberFormat="0" applyAlignment="0">
      <alignment horizontal="right"/>
    </xf>
    <xf numFmtId="0" fontId="4" fillId="33" borderId="0" applyNumberFormat="0" applyAlignment="0">
      <alignment horizontal="right"/>
    </xf>
    <xf numFmtId="0" fontId="4" fillId="33" borderId="0" applyNumberFormat="0" applyAlignment="0">
      <alignment horizontal="right"/>
    </xf>
    <xf numFmtId="0" fontId="4" fillId="34" borderId="0" applyNumberFormat="0" applyAlignment="0"/>
    <xf numFmtId="170" fontId="22" fillId="0" borderId="0"/>
    <xf numFmtId="0" fontId="23" fillId="0" borderId="0" applyNumberFormat="0" applyFill="0" applyBorder="0" applyAlignment="0" applyProtection="0"/>
    <xf numFmtId="0" fontId="24" fillId="14" borderId="0" applyNumberFormat="0" applyBorder="0" applyAlignment="0" applyProtection="0"/>
    <xf numFmtId="0" fontId="25" fillId="0" borderId="0">
      <alignment horizontal="center" wrapText="1"/>
    </xf>
    <xf numFmtId="0" fontId="26" fillId="0" borderId="14" applyNumberFormat="0" applyFill="0" applyAlignment="0" applyProtection="0"/>
    <xf numFmtId="0" fontId="27" fillId="0" borderId="15" applyNumberFormat="0" applyFill="0" applyAlignment="0" applyProtection="0"/>
    <xf numFmtId="0" fontId="28" fillId="0" borderId="16" applyNumberFormat="0" applyFill="0" applyAlignment="0" applyProtection="0"/>
    <xf numFmtId="0" fontId="29" fillId="0" borderId="17"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2" fillId="17" borderId="12" applyNumberFormat="0" applyAlignment="0" applyProtection="0"/>
    <xf numFmtId="0" fontId="33" fillId="0" borderId="18" applyNumberFormat="0" applyFill="0" applyAlignment="0" applyProtection="0"/>
    <xf numFmtId="0" fontId="34" fillId="35" borderId="0" applyNumberFormat="0" applyBorder="0" applyAlignment="0" applyProtection="0"/>
    <xf numFmtId="0" fontId="17" fillId="0" borderId="0"/>
    <xf numFmtId="0" fontId="17" fillId="0" borderId="0"/>
    <xf numFmtId="0" fontId="17" fillId="0" borderId="0"/>
    <xf numFmtId="0" fontId="4" fillId="0" borderId="0"/>
    <xf numFmtId="0" fontId="2" fillId="0" borderId="0"/>
    <xf numFmtId="0" fontId="4" fillId="0" borderId="0">
      <alignment readingOrder="1"/>
    </xf>
    <xf numFmtId="0" fontId="2" fillId="0" borderId="0"/>
    <xf numFmtId="0" fontId="2" fillId="0" borderId="0"/>
    <xf numFmtId="0" fontId="2" fillId="0" borderId="0"/>
    <xf numFmtId="0" fontId="2" fillId="0" borderId="0"/>
    <xf numFmtId="0" fontId="2" fillId="0" borderId="0"/>
    <xf numFmtId="0" fontId="4" fillId="0" borderId="0">
      <alignment readingOrder="1"/>
    </xf>
    <xf numFmtId="0" fontId="2" fillId="0" borderId="0"/>
    <xf numFmtId="0" fontId="35" fillId="0" borderId="0"/>
    <xf numFmtId="0" fontId="4" fillId="0" borderId="0"/>
    <xf numFmtId="0" fontId="4" fillId="0" borderId="0"/>
    <xf numFmtId="0" fontId="4" fillId="0" borderId="0"/>
    <xf numFmtId="0" fontId="4" fillId="0" borderId="0"/>
    <xf numFmtId="0" fontId="4" fillId="0" borderId="0"/>
    <xf numFmtId="0" fontId="4" fillId="0" borderId="0"/>
    <xf numFmtId="0" fontId="17" fillId="0" borderId="0"/>
    <xf numFmtId="0" fontId="17" fillId="0" borderId="0"/>
    <xf numFmtId="0" fontId="4" fillId="0" borderId="0"/>
    <xf numFmtId="0" fontId="4" fillId="0" borderId="0">
      <alignment readingOrder="1"/>
    </xf>
    <xf numFmtId="0" fontId="4" fillId="0" borderId="0">
      <alignment readingOrder="1"/>
    </xf>
    <xf numFmtId="0" fontId="4" fillId="0" borderId="0">
      <alignment readingOrder="1"/>
    </xf>
    <xf numFmtId="0" fontId="17" fillId="0" borderId="0"/>
    <xf numFmtId="0" fontId="4" fillId="0" borderId="0">
      <alignment readingOrder="1"/>
    </xf>
    <xf numFmtId="0" fontId="4" fillId="0" borderId="0"/>
    <xf numFmtId="0" fontId="4" fillId="0" borderId="0">
      <alignment readingOrder="1"/>
    </xf>
    <xf numFmtId="0" fontId="4" fillId="0" borderId="0"/>
    <xf numFmtId="0" fontId="4" fillId="0" borderId="0"/>
    <xf numFmtId="0" fontId="4" fillId="0" borderId="0"/>
    <xf numFmtId="0" fontId="4" fillId="0" borderId="0"/>
    <xf numFmtId="0" fontId="4" fillId="0" borderId="0"/>
    <xf numFmtId="0" fontId="2" fillId="0" borderId="0"/>
    <xf numFmtId="0" fontId="1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xf numFmtId="0" fontId="17" fillId="0" borderId="0"/>
    <xf numFmtId="0" fontId="36" fillId="0" borderId="0"/>
    <xf numFmtId="0" fontId="17" fillId="0" borderId="0"/>
    <xf numFmtId="0" fontId="17" fillId="0" borderId="0"/>
    <xf numFmtId="0" fontId="17" fillId="0" borderId="0"/>
    <xf numFmtId="0" fontId="17" fillId="0" borderId="0"/>
    <xf numFmtId="0" fontId="4" fillId="0" borderId="0">
      <alignment readingOrder="1"/>
    </xf>
    <xf numFmtId="0" fontId="4" fillId="0" borderId="0">
      <alignment readingOrder="1"/>
    </xf>
    <xf numFmtId="0" fontId="4" fillId="0" borderId="0">
      <alignment readingOrder="1"/>
    </xf>
    <xf numFmtId="0" fontId="17" fillId="36" borderId="19" applyNumberFormat="0" applyFont="0" applyAlignment="0" applyProtection="0"/>
    <xf numFmtId="0" fontId="4" fillId="36" borderId="19" applyNumberFormat="0" applyFont="0" applyAlignment="0" applyProtection="0"/>
    <xf numFmtId="0" fontId="37" fillId="19" borderId="20" applyNumberFormat="0" applyAlignment="0" applyProtection="0"/>
    <xf numFmtId="0" fontId="37" fillId="12" borderId="20"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21" applyNumberFormat="0" applyFill="0" applyAlignment="0" applyProtection="0"/>
    <xf numFmtId="0" fontId="40" fillId="0" borderId="22" applyNumberFormat="0" applyFill="0" applyAlignment="0" applyProtection="0"/>
    <xf numFmtId="0" fontId="41" fillId="0" borderId="0" applyNumberFormat="0" applyFill="0" applyBorder="0" applyAlignment="0" applyProtection="0"/>
    <xf numFmtId="0" fontId="4" fillId="0" borderId="0"/>
    <xf numFmtId="0" fontId="4" fillId="0" borderId="0"/>
    <xf numFmtId="9" fontId="1" fillId="0" borderId="0" applyFont="0" applyFill="0" applyBorder="0" applyAlignment="0" applyProtection="0"/>
    <xf numFmtId="0" fontId="31" fillId="0" borderId="0" applyNumberFormat="0" applyFill="0" applyBorder="0" applyAlignment="0" applyProtection="0">
      <alignment vertical="top"/>
      <protection locked="0"/>
    </xf>
  </cellStyleXfs>
  <cellXfs count="273">
    <xf numFmtId="0" fontId="0" fillId="0" borderId="0" xfId="0"/>
    <xf numFmtId="0" fontId="2" fillId="0" borderId="0" xfId="0" applyFont="1"/>
    <xf numFmtId="0" fontId="3" fillId="2" borderId="1" xfId="0" applyFont="1" applyFill="1" applyBorder="1"/>
    <xf numFmtId="0" fontId="3" fillId="2" borderId="2" xfId="0" applyFont="1" applyFill="1" applyBorder="1"/>
    <xf numFmtId="0" fontId="3" fillId="2" borderId="3" xfId="0" applyFont="1" applyFill="1" applyBorder="1"/>
    <xf numFmtId="0" fontId="5" fillId="3" borderId="4" xfId="3" applyFont="1" applyFill="1" applyBorder="1" applyAlignment="1">
      <alignment horizontal="left" vertical="center" wrapText="1"/>
    </xf>
    <xf numFmtId="0" fontId="5" fillId="3" borderId="5" xfId="3" applyFont="1" applyFill="1" applyBorder="1" applyAlignment="1">
      <alignment horizontal="left" vertical="center" wrapText="1"/>
    </xf>
    <xf numFmtId="0" fontId="6" fillId="0" borderId="5" xfId="3" applyNumberFormat="1" applyFont="1" applyFill="1" applyBorder="1" applyAlignment="1">
      <alignment horizontal="left" vertical="center" wrapText="1"/>
    </xf>
    <xf numFmtId="0" fontId="6" fillId="0" borderId="5" xfId="3" applyFont="1" applyFill="1" applyBorder="1" applyAlignment="1">
      <alignment horizontal="left" vertical="center" wrapText="1"/>
    </xf>
    <xf numFmtId="0" fontId="2" fillId="0" borderId="5" xfId="3" applyFont="1" applyFill="1" applyBorder="1" applyAlignment="1">
      <alignment horizontal="left" vertical="center" wrapText="1"/>
    </xf>
    <xf numFmtId="0" fontId="6" fillId="0" borderId="5" xfId="3" applyFont="1" applyBorder="1" applyAlignment="1">
      <alignment horizontal="left" vertical="center" wrapText="1" readingOrder="1"/>
    </xf>
    <xf numFmtId="0" fontId="6" fillId="0" borderId="5" xfId="3" applyNumberFormat="1" applyFont="1" applyBorder="1" applyAlignment="1">
      <alignment horizontal="left" vertical="center" wrapText="1" readingOrder="1"/>
    </xf>
    <xf numFmtId="0" fontId="6" fillId="0" borderId="5" xfId="3" applyFont="1" applyBorder="1" applyAlignment="1">
      <alignment vertical="center" wrapText="1" readingOrder="1"/>
    </xf>
    <xf numFmtId="0" fontId="6" fillId="0" borderId="5" xfId="3" applyFont="1" applyBorder="1" applyAlignment="1">
      <alignment wrapText="1" readingOrder="1"/>
    </xf>
    <xf numFmtId="0" fontId="6" fillId="0" borderId="5" xfId="3" applyNumberFormat="1" applyFont="1" applyBorder="1" applyAlignment="1">
      <alignment vertical="center" wrapText="1" readingOrder="1"/>
    </xf>
    <xf numFmtId="0" fontId="8" fillId="0" borderId="0" xfId="6" applyFont="1"/>
    <xf numFmtId="0" fontId="9" fillId="0" borderId="0" xfId="7" applyFont="1"/>
    <xf numFmtId="0" fontId="4" fillId="0" borderId="0" xfId="6" applyFont="1"/>
    <xf numFmtId="5" fontId="4" fillId="0" borderId="0" xfId="6" applyNumberFormat="1" applyFont="1"/>
    <xf numFmtId="164" fontId="4" fillId="0" borderId="0" xfId="6" applyNumberFormat="1" applyFont="1"/>
    <xf numFmtId="164" fontId="9" fillId="0" borderId="0" xfId="6" applyNumberFormat="1" applyFont="1"/>
    <xf numFmtId="0" fontId="4" fillId="0" borderId="0" xfId="6" applyFont="1" applyFill="1"/>
    <xf numFmtId="165" fontId="4" fillId="0" borderId="0" xfId="6" applyNumberFormat="1" applyFont="1"/>
    <xf numFmtId="0" fontId="8" fillId="0" borderId="0" xfId="6" applyFont="1" applyAlignment="1">
      <alignment horizontal="left"/>
    </xf>
    <xf numFmtId="0" fontId="0" fillId="0" borderId="0" xfId="0">
      <alignment readingOrder="1"/>
    </xf>
    <xf numFmtId="166" fontId="0" fillId="0" borderId="0" xfId="0" applyNumberFormat="1" applyAlignment="1">
      <alignment horizontal="center" readingOrder="1"/>
    </xf>
    <xf numFmtId="167" fontId="0" fillId="0" borderId="0" xfId="0" applyNumberFormat="1" applyAlignment="1">
      <alignment horizontal="center" readingOrder="1"/>
    </xf>
    <xf numFmtId="0" fontId="4" fillId="0" borderId="0" xfId="0" applyFont="1">
      <alignment readingOrder="1"/>
    </xf>
    <xf numFmtId="0" fontId="4" fillId="0" borderId="0" xfId="6" applyFont="1" applyAlignment="1">
      <alignment horizontal="center"/>
    </xf>
    <xf numFmtId="0" fontId="10" fillId="4" borderId="6" xfId="6" applyFont="1" applyFill="1" applyBorder="1" applyAlignment="1">
      <alignment horizontal="centerContinuous"/>
    </xf>
    <xf numFmtId="0" fontId="11" fillId="4" borderId="6" xfId="6" applyFont="1" applyFill="1" applyBorder="1" applyAlignment="1">
      <alignment horizontal="centerContinuous"/>
    </xf>
    <xf numFmtId="0" fontId="11" fillId="4" borderId="7" xfId="6" applyFont="1" applyFill="1" applyBorder="1" applyAlignment="1">
      <alignment horizontal="centerContinuous"/>
    </xf>
    <xf numFmtId="0" fontId="12" fillId="4" borderId="8" xfId="6" applyFont="1" applyFill="1" applyBorder="1" applyAlignment="1">
      <alignment horizontal="centerContinuous"/>
    </xf>
    <xf numFmtId="0" fontId="11" fillId="7" borderId="8" xfId="6" applyFont="1" applyFill="1" applyBorder="1" applyAlignment="1">
      <alignment horizontal="center"/>
    </xf>
    <xf numFmtId="0" fontId="11" fillId="0" borderId="0" xfId="6" applyFont="1" applyFill="1" applyBorder="1" applyAlignment="1">
      <alignment horizontal="centerContinuous"/>
    </xf>
    <xf numFmtId="0" fontId="12" fillId="0" borderId="0" xfId="6" applyFont="1" applyFill="1" applyBorder="1" applyAlignment="1">
      <alignment horizontal="centerContinuous"/>
    </xf>
    <xf numFmtId="0" fontId="13" fillId="0" borderId="0" xfId="6" applyFont="1" applyFill="1" applyBorder="1" applyAlignment="1">
      <alignment horizontal="centerContinuous"/>
    </xf>
    <xf numFmtId="0" fontId="4" fillId="0" borderId="0" xfId="6" applyFont="1" applyFill="1" applyBorder="1"/>
    <xf numFmtId="0" fontId="13" fillId="9" borderId="5" xfId="6" applyFont="1" applyFill="1" applyBorder="1" applyAlignment="1">
      <alignment horizontal="center" wrapText="1"/>
    </xf>
    <xf numFmtId="0" fontId="13" fillId="9" borderId="11" xfId="6" applyFont="1" applyFill="1" applyBorder="1" applyAlignment="1">
      <alignment horizontal="center" wrapText="1"/>
    </xf>
    <xf numFmtId="0" fontId="13" fillId="9" borderId="4" xfId="6" applyFont="1" applyFill="1" applyBorder="1" applyAlignment="1">
      <alignment horizontal="center" wrapText="1"/>
    </xf>
    <xf numFmtId="0" fontId="13" fillId="9" borderId="4" xfId="0" applyFont="1" applyFill="1" applyBorder="1" applyAlignment="1">
      <alignment horizontal="center" wrapText="1"/>
    </xf>
    <xf numFmtId="0" fontId="13" fillId="10" borderId="8" xfId="6" applyFont="1" applyFill="1" applyBorder="1" applyAlignment="1">
      <alignment horizontal="center" wrapText="1"/>
    </xf>
    <xf numFmtId="0" fontId="13" fillId="10" borderId="5" xfId="6" applyFont="1" applyFill="1" applyBorder="1" applyAlignment="1">
      <alignment horizontal="center" wrapText="1"/>
    </xf>
    <xf numFmtId="0" fontId="13" fillId="0" borderId="0" xfId="6" applyFont="1" applyFill="1" applyBorder="1" applyAlignment="1">
      <alignment horizontal="center" wrapText="1"/>
    </xf>
    <xf numFmtId="164" fontId="0" fillId="0" borderId="0" xfId="0" applyNumberFormat="1">
      <alignment readingOrder="1"/>
    </xf>
    <xf numFmtId="168" fontId="4" fillId="0" borderId="0" xfId="1" applyNumberFormat="1" applyFont="1">
      <alignment readingOrder="1"/>
    </xf>
    <xf numFmtId="0" fontId="4" fillId="0" borderId="0" xfId="4">
      <alignment readingOrder="1"/>
    </xf>
    <xf numFmtId="169" fontId="4" fillId="0" borderId="0" xfId="2" applyNumberFormat="1" applyFont="1">
      <alignment readingOrder="1"/>
    </xf>
    <xf numFmtId="0" fontId="4" fillId="0" borderId="0" xfId="5" applyFont="1"/>
    <xf numFmtId="164" fontId="0" fillId="0" borderId="0" xfId="0" applyNumberFormat="1" applyAlignment="1">
      <alignment horizontal="center" readingOrder="1"/>
    </xf>
    <xf numFmtId="0" fontId="4" fillId="0" borderId="0" xfId="4" applyFont="1" applyAlignment="1">
      <alignment horizontal="center" readingOrder="1"/>
    </xf>
    <xf numFmtId="0" fontId="4" fillId="0" borderId="0" xfId="0" applyFont="1" applyAlignment="1">
      <alignment horizontal="center" readingOrder="1"/>
    </xf>
    <xf numFmtId="0" fontId="3" fillId="8" borderId="2" xfId="0" applyFont="1" applyFill="1" applyBorder="1"/>
    <xf numFmtId="0" fontId="0" fillId="0" borderId="0" xfId="0" applyAlignment="1">
      <alignment horizontal="center"/>
    </xf>
    <xf numFmtId="0" fontId="0" fillId="3" borderId="0" xfId="0" applyFill="1"/>
    <xf numFmtId="0" fontId="14" fillId="2" borderId="7" xfId="0" applyFont="1" applyFill="1" applyBorder="1">
      <alignment readingOrder="1"/>
    </xf>
    <xf numFmtId="0" fontId="0" fillId="0" borderId="0" xfId="0" applyFill="1">
      <alignment readingOrder="1"/>
    </xf>
    <xf numFmtId="0" fontId="0" fillId="2" borderId="25" xfId="0" applyFill="1" applyBorder="1">
      <alignment readingOrder="1"/>
    </xf>
    <xf numFmtId="0" fontId="0" fillId="0" borderId="0" xfId="0" applyFill="1" applyAlignment="1">
      <alignment vertical="center" wrapText="1" readingOrder="1"/>
    </xf>
    <xf numFmtId="0" fontId="14" fillId="2" borderId="25" xfId="0" applyFont="1" applyFill="1" applyBorder="1">
      <alignment readingOrder="1"/>
    </xf>
    <xf numFmtId="49" fontId="0" fillId="2" borderId="11" xfId="0" quotePrefix="1" applyNumberFormat="1" applyFill="1" applyBorder="1">
      <alignment readingOrder="1"/>
    </xf>
    <xf numFmtId="0" fontId="0" fillId="2" borderId="10" xfId="0" applyNumberFormat="1" applyFill="1" applyBorder="1" applyAlignment="1">
      <alignment vertical="center" wrapText="1" readingOrder="1"/>
    </xf>
    <xf numFmtId="0" fontId="0" fillId="2" borderId="8" xfId="0" applyNumberFormat="1" applyFill="1" applyBorder="1" applyAlignment="1">
      <alignment vertical="center" wrapText="1" readingOrder="1"/>
    </xf>
    <xf numFmtId="0" fontId="0" fillId="2" borderId="28" xfId="0" applyNumberFormat="1" applyFill="1" applyBorder="1" applyAlignment="1">
      <alignment vertical="center" wrapText="1" readingOrder="1"/>
    </xf>
    <xf numFmtId="0" fontId="0" fillId="2" borderId="29" xfId="0" applyNumberFormat="1" applyFill="1" applyBorder="1" applyAlignment="1">
      <alignment vertical="center" wrapText="1" readingOrder="1"/>
    </xf>
    <xf numFmtId="0" fontId="0" fillId="3" borderId="0" xfId="0" applyFill="1">
      <alignment readingOrder="1"/>
    </xf>
    <xf numFmtId="1" fontId="0" fillId="0" borderId="0" xfId="0" quotePrefix="1" applyNumberFormat="1">
      <alignment readingOrder="1"/>
    </xf>
    <xf numFmtId="0" fontId="0" fillId="0" borderId="0" xfId="0" quotePrefix="1">
      <alignment readingOrder="1"/>
    </xf>
    <xf numFmtId="0" fontId="0" fillId="2" borderId="0" xfId="0" applyFill="1">
      <alignment readingOrder="1"/>
    </xf>
    <xf numFmtId="168" fontId="1" fillId="39" borderId="0" xfId="1" applyNumberFormat="1" applyFont="1" applyFill="1">
      <alignment readingOrder="1"/>
    </xf>
    <xf numFmtId="1" fontId="0" fillId="0" borderId="0" xfId="0" applyNumberFormat="1">
      <alignment readingOrder="1"/>
    </xf>
    <xf numFmtId="168" fontId="0" fillId="0" borderId="0" xfId="1" applyNumberFormat="1" applyFont="1" applyFill="1">
      <alignment readingOrder="1"/>
    </xf>
    <xf numFmtId="168" fontId="0" fillId="0" borderId="0" xfId="1" applyNumberFormat="1" applyFont="1">
      <alignment readingOrder="1"/>
    </xf>
    <xf numFmtId="168" fontId="0" fillId="2" borderId="0" xfId="1" applyNumberFormat="1" applyFont="1" applyFill="1">
      <alignment readingOrder="1"/>
    </xf>
    <xf numFmtId="168" fontId="0" fillId="0" borderId="0" xfId="0" applyNumberFormat="1">
      <alignment readingOrder="1"/>
    </xf>
    <xf numFmtId="9" fontId="0" fillId="0" borderId="0" xfId="187" applyFont="1">
      <alignment readingOrder="1"/>
    </xf>
    <xf numFmtId="0" fontId="44" fillId="3" borderId="5" xfId="0" applyFont="1" applyFill="1" applyBorder="1"/>
    <xf numFmtId="9" fontId="44" fillId="3" borderId="5" xfId="161" applyFont="1" applyFill="1" applyBorder="1"/>
    <xf numFmtId="0" fontId="4" fillId="0" borderId="0" xfId="4" applyFill="1">
      <alignment readingOrder="1"/>
    </xf>
    <xf numFmtId="0" fontId="44" fillId="3" borderId="7" xfId="0" applyFont="1" applyFill="1" applyBorder="1"/>
    <xf numFmtId="0" fontId="44" fillId="3" borderId="6" xfId="0" applyFont="1" applyFill="1" applyBorder="1"/>
    <xf numFmtId="0" fontId="44" fillId="3" borderId="11" xfId="0" applyFont="1" applyFill="1" applyBorder="1"/>
    <xf numFmtId="1" fontId="0" fillId="40" borderId="0" xfId="0" applyNumberFormat="1" applyFill="1" applyAlignment="1">
      <alignment horizontal="center" readingOrder="1"/>
    </xf>
    <xf numFmtId="164" fontId="0" fillId="40" borderId="0" xfId="0" applyNumberFormat="1" applyFill="1" applyAlignment="1">
      <alignment horizontal="center" readingOrder="1"/>
    </xf>
    <xf numFmtId="2" fontId="0" fillId="0" borderId="0" xfId="0" applyNumberFormat="1">
      <alignment readingOrder="1"/>
    </xf>
    <xf numFmtId="0" fontId="0" fillId="0" borderId="0" xfId="0" applyAlignment="1">
      <alignment horizontal="center" readingOrder="1"/>
    </xf>
    <xf numFmtId="0" fontId="0" fillId="3" borderId="0" xfId="0" applyFill="1" applyAlignment="1">
      <alignment horizontal="center" readingOrder="1"/>
    </xf>
    <xf numFmtId="171" fontId="0" fillId="0" borderId="0" xfId="0" applyNumberFormat="1">
      <alignment readingOrder="1"/>
    </xf>
    <xf numFmtId="172" fontId="0" fillId="0" borderId="0" xfId="0" applyNumberFormat="1">
      <alignment readingOrder="1"/>
    </xf>
    <xf numFmtId="0" fontId="44" fillId="40" borderId="5" xfId="0" applyFont="1" applyFill="1" applyBorder="1"/>
    <xf numFmtId="164" fontId="44" fillId="40" borderId="5" xfId="0" applyNumberFormat="1" applyFont="1" applyFill="1" applyBorder="1"/>
    <xf numFmtId="0" fontId="44" fillId="38" borderId="5" xfId="0" applyFont="1" applyFill="1" applyBorder="1"/>
    <xf numFmtId="0" fontId="0" fillId="0" borderId="0" xfId="0" applyFill="1" applyBorder="1">
      <alignment readingOrder="1"/>
    </xf>
    <xf numFmtId="0" fontId="2" fillId="3" borderId="0" xfId="0" applyFont="1" applyFill="1" applyBorder="1"/>
    <xf numFmtId="9" fontId="42" fillId="2" borderId="30" xfId="0" applyNumberFormat="1" applyFont="1" applyFill="1" applyBorder="1">
      <alignment readingOrder="1"/>
    </xf>
    <xf numFmtId="168" fontId="0" fillId="2" borderId="0" xfId="0" applyNumberFormat="1" applyFill="1">
      <alignment readingOrder="1"/>
    </xf>
    <xf numFmtId="0" fontId="44" fillId="38" borderId="7" xfId="0" applyFont="1" applyFill="1" applyBorder="1"/>
    <xf numFmtId="0" fontId="44" fillId="3" borderId="9" xfId="0" applyFont="1" applyFill="1" applyBorder="1"/>
    <xf numFmtId="9" fontId="0" fillId="40" borderId="0" xfId="161" applyFont="1" applyFill="1" applyAlignment="1">
      <alignment horizontal="center" readingOrder="1"/>
    </xf>
    <xf numFmtId="1" fontId="0" fillId="2" borderId="0" xfId="0" applyNumberFormat="1" applyFill="1">
      <alignment readingOrder="1"/>
    </xf>
    <xf numFmtId="9" fontId="0" fillId="0" borderId="0" xfId="0" applyNumberFormat="1">
      <alignment readingOrder="1"/>
    </xf>
    <xf numFmtId="0" fontId="44" fillId="2" borderId="5" xfId="0" applyFont="1" applyFill="1" applyBorder="1"/>
    <xf numFmtId="0" fontId="0" fillId="3" borderId="0" xfId="0" applyFill="1" applyAlignment="1">
      <alignment horizontal="right" readingOrder="1"/>
    </xf>
    <xf numFmtId="0" fontId="44" fillId="3" borderId="23" xfId="0" applyFont="1" applyFill="1" applyBorder="1"/>
    <xf numFmtId="0" fontId="44" fillId="3" borderId="28" xfId="0" applyFont="1" applyFill="1" applyBorder="1"/>
    <xf numFmtId="0" fontId="44" fillId="3" borderId="24" xfId="0" applyFont="1" applyFill="1" applyBorder="1"/>
    <xf numFmtId="164" fontId="13" fillId="33" borderId="31" xfId="0" applyNumberFormat="1" applyFont="1" applyFill="1" applyBorder="1" applyAlignment="1">
      <alignment horizontal="centerContinuous" wrapText="1" readingOrder="1"/>
    </xf>
    <xf numFmtId="164" fontId="13" fillId="33" borderId="32" xfId="0" applyNumberFormat="1" applyFont="1" applyFill="1" applyBorder="1" applyAlignment="1">
      <alignment horizontal="centerContinuous" wrapText="1" readingOrder="1"/>
    </xf>
    <xf numFmtId="164" fontId="13" fillId="33" borderId="3" xfId="0" applyNumberFormat="1" applyFont="1" applyFill="1" applyBorder="1" applyAlignment="1">
      <alignment horizontal="centerContinuous" wrapText="1" readingOrder="1"/>
    </xf>
    <xf numFmtId="164" fontId="13" fillId="33" borderId="8" xfId="0" applyNumberFormat="1" applyFont="1" applyFill="1" applyBorder="1" applyAlignment="1">
      <alignment horizontal="center" wrapText="1" readingOrder="1"/>
    </xf>
    <xf numFmtId="0" fontId="44" fillId="3" borderId="29" xfId="0" applyFont="1" applyFill="1" applyBorder="1"/>
    <xf numFmtId="164" fontId="13" fillId="34" borderId="8" xfId="0" applyNumberFormat="1" applyFont="1" applyFill="1" applyBorder="1" applyAlignment="1">
      <alignment horizontal="center" wrapText="1" readingOrder="1"/>
    </xf>
    <xf numFmtId="2" fontId="0" fillId="10" borderId="0" xfId="0" applyNumberFormat="1" applyFill="1" applyAlignment="1">
      <alignment horizontal="center" readingOrder="1"/>
    </xf>
    <xf numFmtId="1" fontId="0" fillId="10" borderId="0" xfId="0" applyNumberFormat="1" applyFill="1" applyAlignment="1">
      <alignment horizontal="center" readingOrder="1"/>
    </xf>
    <xf numFmtId="9" fontId="0" fillId="0" borderId="0" xfId="168" applyFont="1" applyFill="1" applyBorder="1"/>
    <xf numFmtId="0" fontId="0" fillId="39" borderId="0" xfId="0" applyFill="1"/>
    <xf numFmtId="0" fontId="0" fillId="0" borderId="0" xfId="0" applyAlignment="1">
      <alignment horizontal="left"/>
    </xf>
    <xf numFmtId="168" fontId="0" fillId="0" borderId="0" xfId="0" applyNumberFormat="1"/>
    <xf numFmtId="0" fontId="44" fillId="42" borderId="34" xfId="0" applyFont="1" applyFill="1" applyBorder="1" applyAlignment="1">
      <alignment horizontal="left"/>
    </xf>
    <xf numFmtId="168" fontId="44" fillId="42" borderId="34" xfId="0" applyNumberFormat="1" applyFont="1" applyFill="1" applyBorder="1"/>
    <xf numFmtId="0" fontId="44" fillId="42" borderId="33" xfId="0" applyFont="1" applyFill="1" applyBorder="1" applyAlignment="1">
      <alignment wrapText="1"/>
    </xf>
    <xf numFmtId="0" fontId="47" fillId="39" borderId="0" xfId="0" applyFont="1" applyFill="1"/>
    <xf numFmtId="9" fontId="0" fillId="39" borderId="0" xfId="187" applyFont="1" applyFill="1"/>
    <xf numFmtId="9" fontId="0" fillId="0" borderId="0" xfId="0" applyNumberFormat="1"/>
    <xf numFmtId="168" fontId="0" fillId="0" borderId="0" xfId="1" applyNumberFormat="1" applyFont="1"/>
    <xf numFmtId="43" fontId="0" fillId="0" borderId="0" xfId="0" applyNumberFormat="1"/>
    <xf numFmtId="9" fontId="0" fillId="39" borderId="0" xfId="0" applyNumberFormat="1" applyFill="1"/>
    <xf numFmtId="0" fontId="0" fillId="0" borderId="0" xfId="0" applyFill="1"/>
    <xf numFmtId="3" fontId="0" fillId="0" borderId="0" xfId="0" applyNumberFormat="1" applyFill="1"/>
    <xf numFmtId="9" fontId="0" fillId="0" borderId="0" xfId="0" applyNumberFormat="1" applyFill="1"/>
    <xf numFmtId="8" fontId="0" fillId="0" borderId="0" xfId="0" applyNumberFormat="1" applyFill="1"/>
    <xf numFmtId="0" fontId="0" fillId="39" borderId="0" xfId="0" applyFill="1" applyAlignment="1">
      <alignment wrapText="1"/>
    </xf>
    <xf numFmtId="0" fontId="31" fillId="0" borderId="0" xfId="188" applyAlignment="1" applyProtection="1"/>
    <xf numFmtId="1" fontId="0" fillId="0" borderId="0" xfId="0" applyNumberFormat="1"/>
    <xf numFmtId="6" fontId="0" fillId="0" borderId="0" xfId="0" applyNumberFormat="1"/>
    <xf numFmtId="0" fontId="48" fillId="0" borderId="0" xfId="112" applyFont="1"/>
    <xf numFmtId="0" fontId="36" fillId="0" borderId="0" xfId="112" applyFont="1"/>
    <xf numFmtId="0" fontId="49" fillId="3" borderId="0" xfId="112" applyFont="1" applyFill="1" applyAlignment="1">
      <alignment wrapText="1"/>
    </xf>
    <xf numFmtId="0" fontId="50" fillId="3" borderId="0" xfId="112" applyFont="1" applyFill="1"/>
    <xf numFmtId="0" fontId="36" fillId="3" borderId="0" xfId="112" applyFont="1" applyFill="1"/>
    <xf numFmtId="0" fontId="0" fillId="0" borderId="0" xfId="0" applyAlignment="1">
      <alignment horizontal="left" indent="1"/>
    </xf>
    <xf numFmtId="1" fontId="0" fillId="0" borderId="0" xfId="0" applyNumberFormat="1" applyAlignment="1">
      <alignment horizontal="left" indent="1"/>
    </xf>
    <xf numFmtId="0" fontId="44" fillId="42" borderId="0" xfId="0" applyFont="1" applyFill="1"/>
    <xf numFmtId="0" fontId="44" fillId="42" borderId="33" xfId="0" applyFont="1" applyFill="1" applyBorder="1"/>
    <xf numFmtId="9" fontId="44" fillId="42" borderId="34" xfId="0" applyNumberFormat="1" applyFont="1" applyFill="1" applyBorder="1"/>
    <xf numFmtId="0" fontId="44" fillId="0" borderId="33" xfId="0" applyFont="1" applyBorder="1" applyAlignment="1">
      <alignment horizontal="left"/>
    </xf>
    <xf numFmtId="168" fontId="44" fillId="0" borderId="33" xfId="0" applyNumberFormat="1" applyFont="1" applyBorder="1"/>
    <xf numFmtId="9" fontId="44" fillId="0" borderId="33" xfId="0" applyNumberFormat="1" applyFont="1" applyBorder="1"/>
    <xf numFmtId="169" fontId="0" fillId="0" borderId="0" xfId="2" applyNumberFormat="1" applyFont="1"/>
    <xf numFmtId="169" fontId="0" fillId="0" borderId="0" xfId="0" applyNumberFormat="1"/>
    <xf numFmtId="0" fontId="0" fillId="0" borderId="0" xfId="0" applyAlignment="1">
      <alignment horizontal="right"/>
    </xf>
    <xf numFmtId="9" fontId="0" fillId="41" borderId="5" xfId="0" applyNumberFormat="1" applyFill="1" applyBorder="1"/>
    <xf numFmtId="2" fontId="0" fillId="41" borderId="5" xfId="0" applyNumberFormat="1" applyFill="1" applyBorder="1"/>
    <xf numFmtId="169" fontId="0" fillId="41" borderId="5" xfId="2" applyNumberFormat="1" applyFont="1" applyFill="1" applyBorder="1"/>
    <xf numFmtId="164" fontId="0" fillId="41" borderId="5" xfId="0" applyNumberFormat="1" applyFill="1" applyBorder="1"/>
    <xf numFmtId="0" fontId="0" fillId="0" borderId="0" xfId="0" applyFill="1" applyBorder="1" applyAlignment="1">
      <alignment horizontal="right"/>
    </xf>
    <xf numFmtId="168" fontId="0" fillId="0" borderId="0" xfId="1" applyNumberFormat="1" applyFont="1" applyFill="1" applyBorder="1"/>
    <xf numFmtId="168" fontId="0" fillId="41" borderId="5" xfId="1" applyNumberFormat="1" applyFont="1" applyFill="1" applyBorder="1"/>
    <xf numFmtId="0" fontId="51" fillId="0" borderId="0" xfId="0" applyFont="1" applyAlignment="1">
      <alignment wrapText="1"/>
    </xf>
    <xf numFmtId="0" fontId="51" fillId="0" borderId="0" xfId="0" applyFont="1"/>
    <xf numFmtId="0" fontId="52" fillId="0" borderId="0" xfId="0" applyFont="1" applyAlignment="1">
      <alignment wrapText="1"/>
    </xf>
    <xf numFmtId="0" fontId="53" fillId="43" borderId="5" xfId="0" applyFont="1" applyFill="1" applyBorder="1" applyAlignment="1">
      <alignment wrapText="1"/>
    </xf>
    <xf numFmtId="0" fontId="43" fillId="43" borderId="5" xfId="4" applyFont="1" applyFill="1" applyBorder="1" applyAlignment="1">
      <alignment wrapText="1" readingOrder="1"/>
    </xf>
    <xf numFmtId="0" fontId="43" fillId="43" borderId="25" xfId="4" applyFont="1" applyFill="1" applyBorder="1" applyAlignment="1">
      <alignment wrapText="1" readingOrder="1"/>
    </xf>
    <xf numFmtId="0" fontId="43" fillId="43" borderId="9" xfId="4" applyFont="1" applyFill="1" applyBorder="1" applyAlignment="1">
      <alignment wrapText="1" readingOrder="1"/>
    </xf>
    <xf numFmtId="0" fontId="0" fillId="0" borderId="5" xfId="0" applyBorder="1"/>
    <xf numFmtId="1" fontId="6" fillId="0" borderId="5" xfId="0" applyNumberFormat="1" applyFont="1" applyBorder="1"/>
    <xf numFmtId="1" fontId="0" fillId="0" borderId="5" xfId="0" applyNumberFormat="1" applyBorder="1"/>
    <xf numFmtId="168" fontId="0" fillId="0" borderId="5" xfId="1" applyNumberFormat="1" applyFont="1" applyBorder="1"/>
    <xf numFmtId="168" fontId="0" fillId="0" borderId="5" xfId="0" applyNumberFormat="1" applyBorder="1"/>
    <xf numFmtId="9" fontId="0" fillId="0" borderId="5" xfId="0" applyNumberFormat="1" applyBorder="1"/>
    <xf numFmtId="9" fontId="0" fillId="0" borderId="5" xfId="168" applyNumberFormat="1" applyFont="1" applyBorder="1"/>
    <xf numFmtId="44" fontId="0" fillId="0" borderId="5" xfId="2" applyFont="1" applyBorder="1"/>
    <xf numFmtId="169" fontId="0" fillId="0" borderId="5" xfId="2" applyNumberFormat="1" applyFont="1" applyBorder="1"/>
    <xf numFmtId="164" fontId="0" fillId="0" borderId="5" xfId="0" applyNumberFormat="1" applyBorder="1"/>
    <xf numFmtId="171" fontId="0" fillId="0" borderId="5" xfId="0" applyNumberFormat="1" applyBorder="1"/>
    <xf numFmtId="44" fontId="0" fillId="0" borderId="5" xfId="0" applyNumberFormat="1" applyBorder="1"/>
    <xf numFmtId="169" fontId="0" fillId="0" borderId="5" xfId="0" applyNumberFormat="1" applyBorder="1"/>
    <xf numFmtId="164" fontId="4" fillId="0" borderId="0" xfId="4" applyNumberFormat="1">
      <alignment readingOrder="1"/>
    </xf>
    <xf numFmtId="44" fontId="4" fillId="0" borderId="0" xfId="2" applyNumberFormat="1" applyFont="1">
      <alignment readingOrder="1"/>
    </xf>
    <xf numFmtId="0" fontId="54" fillId="44" borderId="9" xfId="0" applyFont="1" applyFill="1" applyBorder="1" applyAlignment="1">
      <alignment horizontal="left" readingOrder="1"/>
    </xf>
    <xf numFmtId="0" fontId="54" fillId="44" borderId="8" xfId="0" applyFont="1" applyFill="1" applyBorder="1" applyAlignment="1">
      <alignment horizontal="center" wrapText="1" readingOrder="1"/>
    </xf>
    <xf numFmtId="0" fontId="13" fillId="33" borderId="5" xfId="0" applyFont="1" applyFill="1" applyBorder="1" applyAlignment="1">
      <alignment horizontal="center" wrapText="1" readingOrder="1"/>
    </xf>
    <xf numFmtId="0" fontId="13" fillId="33" borderId="8" xfId="0" applyFont="1" applyFill="1" applyBorder="1" applyAlignment="1">
      <alignment horizontal="center" wrapText="1" readingOrder="1"/>
    </xf>
    <xf numFmtId="0" fontId="13" fillId="34" borderId="5" xfId="0" applyFont="1" applyFill="1" applyBorder="1" applyAlignment="1">
      <alignment horizontal="center" wrapText="1" readingOrder="1"/>
    </xf>
    <xf numFmtId="0" fontId="13" fillId="34" borderId="8" xfId="0" applyFont="1" applyFill="1" applyBorder="1" applyAlignment="1">
      <alignment horizontal="center" wrapText="1" readingOrder="1"/>
    </xf>
    <xf numFmtId="164" fontId="55" fillId="0" borderId="0" xfId="0" applyNumberFormat="1" applyFont="1">
      <alignment readingOrder="1"/>
    </xf>
    <xf numFmtId="0" fontId="54" fillId="45" borderId="9" xfId="0" applyFont="1" applyFill="1" applyBorder="1" applyAlignment="1">
      <alignment horizontal="left" wrapText="1" readingOrder="1"/>
    </xf>
    <xf numFmtId="0" fontId="54" fillId="45" borderId="8" xfId="0" applyFont="1" applyFill="1" applyBorder="1" applyAlignment="1">
      <alignment horizontal="center" wrapText="1" readingOrder="1"/>
    </xf>
    <xf numFmtId="0" fontId="54" fillId="44" borderId="10" xfId="0" applyFont="1" applyFill="1" applyBorder="1" applyAlignment="1">
      <alignment horizontal="center" wrapText="1" readingOrder="1"/>
    </xf>
    <xf numFmtId="0" fontId="0" fillId="0" borderId="35" xfId="0" applyBorder="1">
      <alignment readingOrder="1"/>
    </xf>
    <xf numFmtId="0" fontId="0" fillId="0" borderId="36" xfId="0" applyBorder="1">
      <alignment readingOrder="1"/>
    </xf>
    <xf numFmtId="0" fontId="0" fillId="0" borderId="37" xfId="0" applyBorder="1">
      <alignment readingOrder="1"/>
    </xf>
    <xf numFmtId="0" fontId="0" fillId="0" borderId="38" xfId="0" applyBorder="1">
      <alignment readingOrder="1"/>
    </xf>
    <xf numFmtId="0" fontId="0" fillId="0" borderId="0" xfId="0" applyBorder="1">
      <alignment readingOrder="1"/>
    </xf>
    <xf numFmtId="0" fontId="0" fillId="0" borderId="39" xfId="0" applyBorder="1">
      <alignment readingOrder="1"/>
    </xf>
    <xf numFmtId="0" fontId="0" fillId="0" borderId="40" xfId="0" applyBorder="1">
      <alignment readingOrder="1"/>
    </xf>
    <xf numFmtId="0" fontId="0" fillId="0" borderId="41" xfId="0" applyBorder="1">
      <alignment readingOrder="1"/>
    </xf>
    <xf numFmtId="0" fontId="0" fillId="0" borderId="42" xfId="0" applyBorder="1">
      <alignment readingOrder="1"/>
    </xf>
    <xf numFmtId="0" fontId="13" fillId="46" borderId="1" xfId="0" applyFont="1" applyFill="1" applyBorder="1" applyAlignment="1">
      <alignment horizontal="centerContinuous" wrapText="1" readingOrder="1"/>
    </xf>
    <xf numFmtId="0" fontId="13" fillId="46" borderId="3" xfId="0" applyFont="1" applyFill="1" applyBorder="1" applyAlignment="1">
      <alignment horizontal="centerContinuous" wrapText="1" readingOrder="1"/>
    </xf>
    <xf numFmtId="164" fontId="13" fillId="46" borderId="1" xfId="0" applyNumberFormat="1" applyFont="1" applyFill="1" applyBorder="1" applyAlignment="1">
      <alignment horizontal="centerContinuous" wrapText="1" readingOrder="1"/>
    </xf>
    <xf numFmtId="164" fontId="13" fillId="46" borderId="2" xfId="0" applyNumberFormat="1" applyFont="1" applyFill="1" applyBorder="1" applyAlignment="1">
      <alignment horizontal="centerContinuous" wrapText="1" readingOrder="1"/>
    </xf>
    <xf numFmtId="164" fontId="13" fillId="46" borderId="3" xfId="0" applyNumberFormat="1" applyFont="1" applyFill="1" applyBorder="1" applyAlignment="1">
      <alignment horizontal="centerContinuous" wrapText="1" readingOrder="1"/>
    </xf>
    <xf numFmtId="164" fontId="13" fillId="46" borderId="10" xfId="0" applyNumberFormat="1" applyFont="1" applyFill="1" applyBorder="1" applyAlignment="1">
      <alignment horizontal="center" wrapText="1" readingOrder="1"/>
    </xf>
    <xf numFmtId="174" fontId="13" fillId="34" borderId="8" xfId="0" applyNumberFormat="1" applyFont="1" applyFill="1" applyBorder="1" applyAlignment="1">
      <alignment horizontal="center" wrapText="1" readingOrder="1"/>
    </xf>
    <xf numFmtId="164" fontId="12" fillId="0" borderId="0" xfId="0" applyNumberFormat="1" applyFont="1">
      <alignment readingOrder="1"/>
    </xf>
    <xf numFmtId="0" fontId="13" fillId="33" borderId="1" xfId="0" applyFont="1" applyFill="1" applyBorder="1" applyAlignment="1">
      <alignment horizontal="centerContinuous" wrapText="1" readingOrder="1"/>
    </xf>
    <xf numFmtId="0" fontId="13" fillId="33" borderId="2" xfId="0" applyFont="1" applyFill="1" applyBorder="1" applyAlignment="1">
      <alignment horizontal="centerContinuous" wrapText="1" readingOrder="1"/>
    </xf>
    <xf numFmtId="164" fontId="13" fillId="33" borderId="2" xfId="0" applyNumberFormat="1" applyFont="1" applyFill="1" applyBorder="1" applyAlignment="1">
      <alignment horizontal="centerContinuous" wrapText="1" readingOrder="1"/>
    </xf>
    <xf numFmtId="164" fontId="13" fillId="33" borderId="10" xfId="0" applyNumberFormat="1" applyFont="1" applyFill="1" applyBorder="1" applyAlignment="1">
      <alignment horizontal="center" wrapText="1" readingOrder="1"/>
    </xf>
    <xf numFmtId="164" fontId="13" fillId="33" borderId="1" xfId="0" applyNumberFormat="1" applyFont="1" applyFill="1" applyBorder="1" applyAlignment="1">
      <alignment horizontal="centerContinuous" wrapText="1" readingOrder="1"/>
    </xf>
    <xf numFmtId="0" fontId="14" fillId="0" borderId="0" xfId="0" applyFont="1">
      <alignment readingOrder="1"/>
    </xf>
    <xf numFmtId="175" fontId="14" fillId="0" borderId="0" xfId="0" applyNumberFormat="1" applyFont="1">
      <alignment readingOrder="1"/>
    </xf>
    <xf numFmtId="175" fontId="0" fillId="0" borderId="0" xfId="0" applyNumberFormat="1">
      <alignment readingOrder="1"/>
    </xf>
    <xf numFmtId="175" fontId="55" fillId="0" borderId="0" xfId="0" applyNumberFormat="1" applyFont="1">
      <alignment readingOrder="1"/>
    </xf>
    <xf numFmtId="0" fontId="0" fillId="47" borderId="0" xfId="0" applyFill="1">
      <alignment readingOrder="1"/>
    </xf>
    <xf numFmtId="9" fontId="0" fillId="47" borderId="0" xfId="0" applyNumberFormat="1" applyFill="1" applyAlignment="1">
      <alignment horizontal="center"/>
    </xf>
    <xf numFmtId="1" fontId="0" fillId="0" borderId="0" xfId="0" quotePrefix="1" applyNumberFormat="1" applyFill="1">
      <alignment readingOrder="1"/>
    </xf>
    <xf numFmtId="168" fontId="43" fillId="0" borderId="0" xfId="53" applyNumberFormat="1" applyFont="1" applyFill="1">
      <alignment readingOrder="1"/>
    </xf>
    <xf numFmtId="168" fontId="0" fillId="0" borderId="0" xfId="53" applyNumberFormat="1" applyFont="1">
      <alignment readingOrder="1"/>
    </xf>
    <xf numFmtId="168" fontId="0" fillId="0" borderId="0" xfId="53" applyNumberFormat="1" applyFont="1"/>
    <xf numFmtId="168" fontId="36" fillId="0" borderId="0" xfId="112" applyNumberFormat="1" applyFont="1"/>
    <xf numFmtId="9" fontId="0" fillId="0" borderId="0" xfId="187" applyFont="1"/>
    <xf numFmtId="0" fontId="42" fillId="0" borderId="0" xfId="0" applyFont="1"/>
    <xf numFmtId="168" fontId="42" fillId="0" borderId="0" xfId="0" applyNumberFormat="1" applyFont="1"/>
    <xf numFmtId="0" fontId="43" fillId="43" borderId="26" xfId="4" applyFont="1" applyFill="1" applyBorder="1" applyAlignment="1">
      <alignment wrapText="1" readingOrder="1"/>
    </xf>
    <xf numFmtId="0" fontId="56" fillId="0" borderId="0" xfId="0" applyFont="1" applyAlignment="1">
      <alignment horizontal="center" readingOrder="1"/>
    </xf>
    <xf numFmtId="9" fontId="0" fillId="40" borderId="0" xfId="187" applyFont="1" applyFill="1" applyAlignment="1">
      <alignment horizontal="center" vertical="center" readingOrder="1"/>
    </xf>
    <xf numFmtId="0" fontId="4" fillId="48" borderId="5" xfId="4" applyFont="1" applyFill="1" applyBorder="1" applyAlignment="1">
      <alignment wrapText="1" readingOrder="1"/>
    </xf>
    <xf numFmtId="0" fontId="0" fillId="49" borderId="5" xfId="0" applyFill="1" applyBorder="1"/>
    <xf numFmtId="164" fontId="0" fillId="49" borderId="5" xfId="0" applyNumberFormat="1" applyFill="1" applyBorder="1"/>
    <xf numFmtId="9" fontId="0" fillId="49" borderId="5" xfId="0" applyNumberFormat="1" applyFill="1" applyBorder="1"/>
    <xf numFmtId="173" fontId="0" fillId="0" borderId="0" xfId="0" applyNumberFormat="1">
      <alignment readingOrder="1"/>
    </xf>
    <xf numFmtId="173" fontId="0" fillId="0" borderId="0" xfId="1" applyNumberFormat="1" applyFont="1" applyFill="1">
      <alignment readingOrder="1"/>
    </xf>
    <xf numFmtId="173" fontId="0" fillId="2" borderId="0" xfId="1" applyNumberFormat="1" applyFont="1" applyFill="1">
      <alignment readingOrder="1"/>
    </xf>
    <xf numFmtId="173" fontId="0" fillId="2" borderId="0" xfId="0" applyNumberFormat="1" applyFill="1">
      <alignment readingOrder="1"/>
    </xf>
    <xf numFmtId="168" fontId="0" fillId="10" borderId="0" xfId="53" applyNumberFormat="1" applyFont="1" applyFill="1" applyAlignment="1">
      <alignment horizontal="center" readingOrder="1"/>
    </xf>
    <xf numFmtId="9" fontId="6" fillId="0" borderId="5" xfId="3" applyNumberFormat="1" applyFont="1" applyBorder="1" applyAlignment="1">
      <alignment horizontal="left" vertical="center" wrapText="1" readingOrder="1"/>
    </xf>
    <xf numFmtId="0" fontId="6" fillId="0" borderId="5" xfId="3" applyFont="1" applyBorder="1" applyAlignment="1">
      <alignment horizontal="left" wrapText="1" readingOrder="1"/>
    </xf>
    <xf numFmtId="0" fontId="43" fillId="37" borderId="24" xfId="0" applyFont="1" applyFill="1" applyBorder="1">
      <alignment readingOrder="1"/>
    </xf>
    <xf numFmtId="0" fontId="43" fillId="37" borderId="27" xfId="0" applyFont="1" applyFill="1" applyBorder="1">
      <alignment readingOrder="1"/>
    </xf>
    <xf numFmtId="0" fontId="0" fillId="40" borderId="29" xfId="0" applyFill="1" applyBorder="1">
      <alignment readingOrder="1"/>
    </xf>
    <xf numFmtId="0" fontId="44" fillId="38" borderId="4" xfId="0" applyFont="1" applyFill="1" applyBorder="1"/>
    <xf numFmtId="0" fontId="0" fillId="3" borderId="23" xfId="0" applyFill="1" applyBorder="1">
      <alignment readingOrder="1"/>
    </xf>
    <xf numFmtId="0" fontId="43" fillId="37" borderId="23" xfId="0" applyFont="1" applyFill="1" applyBorder="1">
      <alignment readingOrder="1"/>
    </xf>
    <xf numFmtId="0" fontId="0" fillId="3" borderId="0" xfId="0" applyFill="1" applyBorder="1">
      <alignment readingOrder="1"/>
    </xf>
    <xf numFmtId="0" fontId="43" fillId="37" borderId="0" xfId="0" applyFont="1" applyFill="1" applyBorder="1">
      <alignment readingOrder="1"/>
    </xf>
    <xf numFmtId="0" fontId="0" fillId="3" borderId="0" xfId="0" applyFill="1" applyBorder="1" applyAlignment="1">
      <alignment vertical="center" wrapText="1" readingOrder="1"/>
    </xf>
    <xf numFmtId="0" fontId="0" fillId="3" borderId="28" xfId="0" applyFill="1" applyBorder="1">
      <alignment readingOrder="1"/>
    </xf>
    <xf numFmtId="164" fontId="42" fillId="40" borderId="28" xfId="0" applyNumberFormat="1" applyFont="1" applyFill="1" applyBorder="1" applyAlignment="1">
      <alignment horizontal="center" readingOrder="1"/>
    </xf>
    <xf numFmtId="14" fontId="0" fillId="0" borderId="0" xfId="0" applyNumberFormat="1"/>
    <xf numFmtId="0" fontId="57" fillId="50" borderId="31" xfId="0" applyFont="1" applyFill="1" applyBorder="1" applyAlignment="1">
      <alignment horizontal="center" wrapText="1"/>
    </xf>
    <xf numFmtId="0" fontId="57" fillId="50" borderId="43" xfId="0" applyFont="1" applyFill="1" applyBorder="1" applyAlignment="1">
      <alignment horizontal="center" wrapText="1"/>
    </xf>
    <xf numFmtId="0" fontId="0" fillId="0" borderId="0" xfId="0" applyAlignment="1">
      <alignment wrapText="1"/>
    </xf>
    <xf numFmtId="0" fontId="0" fillId="3" borderId="6" xfId="0" applyFill="1" applyBorder="1">
      <alignment readingOrder="1"/>
    </xf>
    <xf numFmtId="0" fontId="0" fillId="3" borderId="26" xfId="0" applyFill="1" applyBorder="1">
      <alignment readingOrder="1"/>
    </xf>
    <xf numFmtId="0" fontId="0" fillId="3" borderId="11" xfId="0" applyFill="1" applyBorder="1">
      <alignment readingOrder="1"/>
    </xf>
    <xf numFmtId="0" fontId="0" fillId="2" borderId="6" xfId="0" applyNumberFormat="1" applyFill="1" applyBorder="1" applyAlignment="1">
      <alignment horizontal="left" vertical="center" wrapText="1" readingOrder="1"/>
    </xf>
    <xf numFmtId="0" fontId="0" fillId="2" borderId="23" xfId="0" applyNumberFormat="1" applyFill="1" applyBorder="1" applyAlignment="1">
      <alignment horizontal="left" vertical="center" wrapText="1" readingOrder="1"/>
    </xf>
    <xf numFmtId="0" fontId="0" fillId="2" borderId="24" xfId="0" applyNumberFormat="1" applyFill="1" applyBorder="1" applyAlignment="1">
      <alignment horizontal="left" vertical="center" wrapText="1" readingOrder="1"/>
    </xf>
    <xf numFmtId="0" fontId="0" fillId="2" borderId="26" xfId="0" applyNumberFormat="1" applyFill="1" applyBorder="1" applyAlignment="1">
      <alignment horizontal="left" vertical="center" wrapText="1" readingOrder="1"/>
    </xf>
    <xf numFmtId="0" fontId="0" fillId="2" borderId="0" xfId="0" applyNumberFormat="1" applyFill="1" applyBorder="1" applyAlignment="1">
      <alignment horizontal="left" vertical="center" wrapText="1" readingOrder="1"/>
    </xf>
    <xf numFmtId="0" fontId="0" fillId="2" borderId="27" xfId="0" applyNumberFormat="1" applyFill="1" applyBorder="1" applyAlignment="1">
      <alignment horizontal="left" vertical="center" wrapText="1" readingOrder="1"/>
    </xf>
    <xf numFmtId="0" fontId="0" fillId="2" borderId="28" xfId="0" applyNumberFormat="1" applyFill="1" applyBorder="1" applyAlignment="1">
      <alignment horizontal="left" vertical="center" wrapText="1" readingOrder="1"/>
    </xf>
    <xf numFmtId="0" fontId="0" fillId="2" borderId="29" xfId="0" applyNumberFormat="1" applyFill="1" applyBorder="1" applyAlignment="1">
      <alignment horizontal="left" vertical="center" wrapText="1" readingOrder="1"/>
    </xf>
    <xf numFmtId="0" fontId="13" fillId="5" borderId="9" xfId="6" applyFont="1" applyFill="1" applyBorder="1" applyAlignment="1">
      <alignment horizontal="center"/>
    </xf>
    <xf numFmtId="0" fontId="13" fillId="5" borderId="10" xfId="6" applyFont="1" applyFill="1" applyBorder="1" applyAlignment="1">
      <alignment horizontal="center"/>
    </xf>
    <xf numFmtId="0" fontId="13" fillId="5" borderId="8" xfId="6" applyFont="1" applyFill="1" applyBorder="1" applyAlignment="1">
      <alignment horizontal="center"/>
    </xf>
    <xf numFmtId="0" fontId="10" fillId="6" borderId="5" xfId="0" applyFont="1" applyFill="1" applyBorder="1" applyAlignment="1">
      <alignment horizontal="center"/>
    </xf>
    <xf numFmtId="0" fontId="14" fillId="0" borderId="5" xfId="0" applyFont="1" applyBorder="1" applyAlignment="1">
      <alignment horizontal="center"/>
    </xf>
    <xf numFmtId="0" fontId="14" fillId="8" borderId="5" xfId="6" applyFont="1" applyFill="1" applyBorder="1" applyAlignment="1">
      <alignment horizontal="center"/>
    </xf>
  </cellXfs>
  <cellStyles count="189">
    <cellStyle name="20% - Accent1 2" xfId="8"/>
    <cellStyle name="20% - Accent1 2 2" xfId="9"/>
    <cellStyle name="20% - Accent2 2" xfId="10"/>
    <cellStyle name="20% - Accent3 2" xfId="11"/>
    <cellStyle name="20% - Accent3 2 2" xfId="12"/>
    <cellStyle name="20% - Accent4 2" xfId="13"/>
    <cellStyle name="20% - Accent4 2 2" xfId="14"/>
    <cellStyle name="20% - Accent5 2" xfId="15"/>
    <cellStyle name="20% - Accent6 2" xfId="16"/>
    <cellStyle name="40% - Accent1 2" xfId="17"/>
    <cellStyle name="40% - Accent1 2 2" xfId="18"/>
    <cellStyle name="40% - Accent2 2" xfId="19"/>
    <cellStyle name="40% - Accent2 2 2" xfId="20"/>
    <cellStyle name="40% - Accent3 2" xfId="21"/>
    <cellStyle name="40% - Accent3 2 2" xfId="22"/>
    <cellStyle name="40% - Accent4 2" xfId="23"/>
    <cellStyle name="40% - Accent4 2 2" xfId="24"/>
    <cellStyle name="40% - Accent5 2" xfId="25"/>
    <cellStyle name="40% - Accent6 2" xfId="26"/>
    <cellStyle name="40% - Accent6 2 2" xfId="27"/>
    <cellStyle name="60% - Accent1 2" xfId="28"/>
    <cellStyle name="60% - Accent1 2 2" xfId="29"/>
    <cellStyle name="60% - Accent2 2" xfId="30"/>
    <cellStyle name="60% - Accent2 2 2" xfId="31"/>
    <cellStyle name="60% - Accent3 2" xfId="32"/>
    <cellStyle name="60% - Accent3 2 2" xfId="33"/>
    <cellStyle name="60% - Accent4 2" xfId="34"/>
    <cellStyle name="60% - Accent4 2 2" xfId="35"/>
    <cellStyle name="60% - Accent5 2" xfId="36"/>
    <cellStyle name="60% - Accent6 2" xfId="37"/>
    <cellStyle name="60% - Accent6 2 2" xfId="38"/>
    <cellStyle name="Accent1 2" xfId="39"/>
    <cellStyle name="Accent1 2 2" xfId="40"/>
    <cellStyle name="Accent2 2" xfId="41"/>
    <cellStyle name="Accent3 2" xfId="42"/>
    <cellStyle name="Accent3 2 2" xfId="43"/>
    <cellStyle name="Accent4 2" xfId="44"/>
    <cellStyle name="Accent4 2 2" xfId="45"/>
    <cellStyle name="Accent5 2" xfId="46"/>
    <cellStyle name="Accent6 2" xfId="47"/>
    <cellStyle name="Bad 2" xfId="48"/>
    <cellStyle name="Bad 2 2" xfId="49"/>
    <cellStyle name="Calculation 2" xfId="50"/>
    <cellStyle name="Calculation 2 2" xfId="51"/>
    <cellStyle name="Check Cell 2" xfId="52"/>
    <cellStyle name="Comma" xfId="1" builtinId="3"/>
    <cellStyle name="Comma 2" xfId="53"/>
    <cellStyle name="Comma 2 2" xfId="54"/>
    <cellStyle name="Comma 2 2 2" xfId="55"/>
    <cellStyle name="Comma 2 2 3" xfId="56"/>
    <cellStyle name="Comma 2 3" xfId="57"/>
    <cellStyle name="Comma 2 4" xfId="58"/>
    <cellStyle name="Comma 3" xfId="59"/>
    <cellStyle name="Comma 3 2" xfId="60"/>
    <cellStyle name="Comma 3 2 2" xfId="61"/>
    <cellStyle name="Comma 3 2 3" xfId="62"/>
    <cellStyle name="Comma 3 3" xfId="63"/>
    <cellStyle name="Comma 3 4" xfId="64"/>
    <cellStyle name="Currency" xfId="2" builtinId="4"/>
    <cellStyle name="Currency 2" xfId="65"/>
    <cellStyle name="Currency 2 2" xfId="66"/>
    <cellStyle name="Currency 2 2 2" xfId="67"/>
    <cellStyle name="Currency 2 2 3" xfId="68"/>
    <cellStyle name="Currency 2 3" xfId="69"/>
    <cellStyle name="Currency 2 4" xfId="70"/>
    <cellStyle name="Currency 3" xfId="71"/>
    <cellStyle name="Currency 3 2" xfId="72"/>
    <cellStyle name="Currency 3 2 2" xfId="73"/>
    <cellStyle name="Currency 3 2 3" xfId="74"/>
    <cellStyle name="Currency 3 3" xfId="75"/>
    <cellStyle name="Currency 3 4" xfId="76"/>
    <cellStyle name="Data Field" xfId="77"/>
    <cellStyle name="Data Field 2" xfId="78"/>
    <cellStyle name="Data Field 2 2" xfId="79"/>
    <cellStyle name="Data Field 2 3" xfId="80"/>
    <cellStyle name="Data Field 3" xfId="81"/>
    <cellStyle name="Data Field 4" xfId="82"/>
    <cellStyle name="Data Name" xfId="83"/>
    <cellStyle name="Date/Time" xfId="84"/>
    <cellStyle name="Explanatory Text 2" xfId="85"/>
    <cellStyle name="Good 2" xfId="86"/>
    <cellStyle name="Heading" xfId="87"/>
    <cellStyle name="Heading 1 2" xfId="88"/>
    <cellStyle name="Heading 1 2 2" xfId="89"/>
    <cellStyle name="Heading 3 2" xfId="90"/>
    <cellStyle name="Heading 3 2 2" xfId="91"/>
    <cellStyle name="Heading 4 2" xfId="92"/>
    <cellStyle name="Heading 4 2 2" xfId="93"/>
    <cellStyle name="Hyperlink" xfId="188" builtinId="8"/>
    <cellStyle name="Hyperlink 2" xfId="94"/>
    <cellStyle name="Hyperlink 3" xfId="95"/>
    <cellStyle name="Input 2" xfId="96"/>
    <cellStyle name="Linked Cell 2" xfId="97"/>
    <cellStyle name="Neutral 2" xfId="98"/>
    <cellStyle name="Normal" xfId="0" builtinId="0"/>
    <cellStyle name="Normal 10" xfId="99"/>
    <cellStyle name="Normal 11" xfId="100"/>
    <cellStyle name="Normal 12" xfId="101"/>
    <cellStyle name="Normal 13" xfId="4"/>
    <cellStyle name="Normal 13 2" xfId="102"/>
    <cellStyle name="Normal 14" xfId="103"/>
    <cellStyle name="Normal 14 2" xfId="104"/>
    <cellStyle name="Normal 14 3" xfId="105"/>
    <cellStyle name="Normal 14 4" xfId="106"/>
    <cellStyle name="Normal 15" xfId="107"/>
    <cellStyle name="Normal 15 2" xfId="108"/>
    <cellStyle name="Normal 15 3" xfId="109"/>
    <cellStyle name="Normal 16" xfId="110"/>
    <cellStyle name="Normal 17" xfId="111"/>
    <cellStyle name="Normal 2" xfId="112"/>
    <cellStyle name="Normal 2 2" xfId="113"/>
    <cellStyle name="Normal 2 2 2" xfId="114"/>
    <cellStyle name="Normal 2 2 2 2" xfId="115"/>
    <cellStyle name="Normal 2 2 2 3" xfId="116"/>
    <cellStyle name="Normal 2 2 3" xfId="117"/>
    <cellStyle name="Normal 2 2 4" xfId="118"/>
    <cellStyle name="Normal 2 3" xfId="119"/>
    <cellStyle name="Normal 2 3 2" xfId="120"/>
    <cellStyle name="Normal 2 3 3" xfId="121"/>
    <cellStyle name="Normal 2 4" xfId="122"/>
    <cellStyle name="Normal 2 4 2" xfId="123"/>
    <cellStyle name="Normal 2 4 3" xfId="124"/>
    <cellStyle name="Normal 2 5" xfId="125"/>
    <cellStyle name="Normal 2 6" xfId="126"/>
    <cellStyle name="Normal 2 6 2" xfId="127"/>
    <cellStyle name="Normal 2 7" xfId="128"/>
    <cellStyle name="Normal 3" xfId="5"/>
    <cellStyle name="Normal 3 2" xfId="129"/>
    <cellStyle name="Normal 3 2 2" xfId="130"/>
    <cellStyle name="Normal 3 2 3" xfId="131"/>
    <cellStyle name="Normal 3 3" xfId="132"/>
    <cellStyle name="Normal 3 4" xfId="133"/>
    <cellStyle name="Normal 4" xfId="134"/>
    <cellStyle name="Normal 4 2" xfId="135"/>
    <cellStyle name="Normal 4 3" xfId="136"/>
    <cellStyle name="Normal 4 3 2" xfId="137"/>
    <cellStyle name="Normal 4 3 3" xfId="138"/>
    <cellStyle name="Normal 4 4" xfId="139"/>
    <cellStyle name="Normal 4 4 2" xfId="140"/>
    <cellStyle name="Normal 4 4 3" xfId="141"/>
    <cellStyle name="Normal 4 5" xfId="142"/>
    <cellStyle name="Normal 4 5 2" xfId="143"/>
    <cellStyle name="Normal 4 5 3" xfId="144"/>
    <cellStyle name="Normal 4 6" xfId="145"/>
    <cellStyle name="Normal 4 7" xfId="146"/>
    <cellStyle name="Normal 5" xfId="147"/>
    <cellStyle name="Normal 5 2" xfId="148"/>
    <cellStyle name="Normal 6" xfId="149"/>
    <cellStyle name="Normal 7" xfId="150"/>
    <cellStyle name="Normal 7 2" xfId="151"/>
    <cellStyle name="Normal 8" xfId="152"/>
    <cellStyle name="Normal 8 2" xfId="153"/>
    <cellStyle name="Normal 9" xfId="154"/>
    <cellStyle name="Normal 9 2" xfId="155"/>
    <cellStyle name="Normal 9 3" xfId="156"/>
    <cellStyle name="Normal_MTDUCT" xfId="6"/>
    <cellStyle name="Normal_PC-LPDPackage-6P-D14" xfId="3"/>
    <cellStyle name="Normal_ProCostFinAssumptions_Sector" xfId="7"/>
    <cellStyle name="Note 2" xfId="157"/>
    <cellStyle name="Note 2 2" xfId="158"/>
    <cellStyle name="Output 2" xfId="159"/>
    <cellStyle name="Output 2 2" xfId="160"/>
    <cellStyle name="Percent" xfId="187" builtinId="5"/>
    <cellStyle name="Percent 2" xfId="161"/>
    <cellStyle name="Percent 2 2" xfId="162"/>
    <cellStyle name="Percent 2 2 2" xfId="163"/>
    <cellStyle name="Percent 2 2 2 2" xfId="164"/>
    <cellStyle name="Percent 2 2 2 3" xfId="165"/>
    <cellStyle name="Percent 2 2 3" xfId="166"/>
    <cellStyle name="Percent 2 2 4" xfId="167"/>
    <cellStyle name="Percent 2 3" xfId="168"/>
    <cellStyle name="Percent 2 3 2" xfId="169"/>
    <cellStyle name="Percent 2 3 3" xfId="170"/>
    <cellStyle name="Percent 3" xfId="171"/>
    <cellStyle name="Percent 3 2" xfId="172"/>
    <cellStyle name="Percent 3 2 2" xfId="173"/>
    <cellStyle name="Percent 3 2 3" xfId="174"/>
    <cellStyle name="Percent 3 3" xfId="175"/>
    <cellStyle name="Percent 3 4" xfId="176"/>
    <cellStyle name="Percent 4" xfId="177"/>
    <cellStyle name="Percent 4 2" xfId="178"/>
    <cellStyle name="Percent 5" xfId="179"/>
    <cellStyle name="Title 2" xfId="180"/>
    <cellStyle name="Title 2 2" xfId="181"/>
    <cellStyle name="Total 2" xfId="182"/>
    <cellStyle name="Total 2 2" xfId="183"/>
    <cellStyle name="Warning Text 2" xfId="184"/>
    <cellStyle name="표준_ENERGY CONSUMP" xfId="185"/>
    <cellStyle name="常规_海外市场服务网站资料操作BOM" xfId="18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6</xdr:col>
      <xdr:colOff>28575</xdr:colOff>
      <xdr:row>32</xdr:row>
      <xdr:rowOff>47625</xdr:rowOff>
    </xdr:from>
    <xdr:to>
      <xdr:col>12</xdr:col>
      <xdr:colOff>247650</xdr:colOff>
      <xdr:row>38</xdr:row>
      <xdr:rowOff>0</xdr:rowOff>
    </xdr:to>
    <xdr:sp macro="" textlink="">
      <xdr:nvSpPr>
        <xdr:cNvPr id="2" name="TextBox 1"/>
        <xdr:cNvSpPr txBox="1"/>
      </xdr:nvSpPr>
      <xdr:spPr>
        <a:xfrm>
          <a:off x="4381500" y="5638800"/>
          <a:ext cx="3876675" cy="981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0" i="0">
              <a:solidFill>
                <a:schemeClr val="dk1"/>
              </a:solidFill>
              <a:latin typeface="+mn-lt"/>
              <a:ea typeface="+mn-ea"/>
              <a:cs typeface="+mn-cs"/>
            </a:rPr>
            <a:t>Stairwells account for about 2% of multistory commercial building floorspace, with an average of one light fixture for each 58 sq.ft. of stairwell, according to the International Facility Management Association. It is trafficked 3-5% of the average day.</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2</xdr:row>
      <xdr:rowOff>142875</xdr:rowOff>
    </xdr:from>
    <xdr:to>
      <xdr:col>16</xdr:col>
      <xdr:colOff>28575</xdr:colOff>
      <xdr:row>13</xdr:row>
      <xdr:rowOff>38100</xdr:rowOff>
    </xdr:to>
    <xdr:sp macro="" textlink="">
      <xdr:nvSpPr>
        <xdr:cNvPr id="2" name="TextBox 1"/>
        <xdr:cNvSpPr txBox="1"/>
      </xdr:nvSpPr>
      <xdr:spPr>
        <a:xfrm>
          <a:off x="9486900" y="466725"/>
          <a:ext cx="5486400" cy="1676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Retrofit</a:t>
          </a:r>
          <a:r>
            <a:rPr lang="en-US" sz="1100" baseline="0"/>
            <a:t> or NR Analysis</a:t>
          </a:r>
        </a:p>
        <a:p>
          <a:r>
            <a:rPr lang="en-US" sz="1100" baseline="0"/>
            <a:t>Unclear whether IECC requires control.  May be exempt under 'egress'.  May not.</a:t>
          </a:r>
        </a:p>
        <a:p>
          <a:r>
            <a:rPr lang="en-US" sz="1100" baseline="0"/>
            <a:t>Plenty of retrofit  or NR potential remains</a:t>
          </a:r>
        </a:p>
        <a:p>
          <a:r>
            <a:rPr lang="en-US" sz="1100" baseline="0"/>
            <a:t>Lamp/ballast change @ ballast life of 50K hours is about 6 years NR cycle</a:t>
          </a:r>
        </a:p>
        <a:p>
          <a:endParaRPr lang="en-US" sz="1100"/>
        </a:p>
        <a:p>
          <a:r>
            <a:rPr lang="en-US" sz="1100"/>
            <a:t>Fi</a:t>
          </a:r>
          <a:r>
            <a:rPr lang="en-US" sz="1100" baseline="0"/>
            <a:t> x</a:t>
          </a:r>
          <a:r>
            <a:rPr lang="en-US" sz="1100"/>
            <a:t>ture cost typically about $200 - 300.  Conversion kits available</a:t>
          </a:r>
          <a:r>
            <a:rPr lang="en-US" sz="1100" baseline="0"/>
            <a:t> too.</a:t>
          </a:r>
        </a:p>
        <a:p>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_Master_7P.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eventhPlan\Conservation%20Analysis\Global%20EE%20Inputs\Units%20Forecasts\7P%20Forecasts%20D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m-ExteriorLighting-7P_V1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eventhPlan/Conservation%20Analysis/Global%20EE%20Inputs/Units%20Forecasts/7P%20Forecasts%20D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om-LightingInterior-7P_v3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verview"/>
      <sheetName val="MLIST"/>
      <sheetName val="FILES"/>
      <sheetName val="APPLIC"/>
      <sheetName val="BASE"/>
      <sheetName val="STOCK"/>
      <sheetName val="TURN"/>
      <sheetName val="ACHIEV"/>
      <sheetName val="FEAS"/>
      <sheetName val="RAMP"/>
      <sheetName val="CODE"/>
      <sheetName val="CHAR"/>
      <sheetName val="Floor"/>
      <sheetName val="Vars"/>
      <sheetName val="Labels"/>
      <sheetName val="Lookup"/>
      <sheetName val="EUI"/>
      <sheetName val="Measure Name List"/>
      <sheetName val="CBSA Data"/>
      <sheetName val="CBSA Data New"/>
      <sheetName val="BPA Taxonomy"/>
    </sheetNames>
    <definedNames>
      <definedName name="ACHIEV" refersTo="='ACHIEV'!$B$19:$Y$119"/>
      <definedName name="APPLIC" refersTo="='APPLIC'!$B$12:$X$112"/>
      <definedName name="BLDGTYPE" refersTo="='APPLIC'!$B$11:$U$11"/>
      <definedName name="POST2013" refersTo="='CHAR'!$B$17:$U$55"/>
    </definedNames>
    <sheetDataSet>
      <sheetData sheetId="0">
        <row r="82">
          <cell r="B82" t="str">
            <v>Contents</v>
          </cell>
        </row>
        <row r="83">
          <cell r="B83" t="str">
            <v>Overview of model structure</v>
          </cell>
        </row>
        <row r="84">
          <cell r="B84" t="str">
            <v xml:space="preserve">Update Log:  Log for updates to Draft 6th Plan Assessment </v>
          </cell>
        </row>
        <row r="85">
          <cell r="B85" t="str">
            <v>Master List of measure bundles</v>
          </cell>
        </row>
        <row r="86">
          <cell r="B86" t="str">
            <v>List and links to measure-level files. Plus housekeeping and administrative functions.</v>
          </cell>
        </row>
        <row r="87">
          <cell r="B87" t="str">
            <v>Applicability factor for the measure bundle.  Fraction of stock the measure applies to.</v>
          </cell>
        </row>
        <row r="88">
          <cell r="B88" t="str">
            <v>Baseline penetration of measure bundles.  Estimated fraction of stock where the measure is already in place.</v>
          </cell>
        </row>
        <row r="89">
          <cell r="B89" t="str">
            <v>Vintage cohort for measure bundles.</v>
          </cell>
        </row>
        <row r="90">
          <cell r="B90" t="str">
            <v>Turnover rate for stock to which measure applies.</v>
          </cell>
        </row>
        <row r="91">
          <cell r="B91" t="str">
            <v>Achievable rate of acquisition for measure bundles by year</v>
          </cell>
        </row>
        <row r="92">
          <cell r="B92" t="str">
            <v>Tables developed to estimate regional baseline penetration for various elements of energy codes by jurisdiction</v>
          </cell>
        </row>
        <row r="93">
          <cell r="B93" t="str">
            <v xml:space="preserve">Key characteristics for stock by vintage cohort and building subtype.  Used to develop regional application of measures. </v>
          </cell>
        </row>
        <row r="94">
          <cell r="B94" t="str">
            <v>Floor area forecast summary used to develop data in CHAR</v>
          </cell>
        </row>
        <row r="95">
          <cell r="B95" t="str">
            <v>List of variables and definitions used in the CHAR tab and elsewhere in the files.</v>
          </cell>
        </row>
        <row r="96">
          <cell r="B96" t="str">
            <v>Map of building types labels from different sources.</v>
          </cell>
        </row>
        <row r="97">
          <cell r="B97" t="str">
            <v>Lookup table for vintage cohort</v>
          </cell>
        </row>
        <row r="98">
          <cell r="B98" t="str">
            <v xml:space="preserve">Reference EUI from various sources including CBECS &amp; CBSA.  </v>
          </cell>
        </row>
      </sheetData>
      <sheetData sheetId="1">
        <row r="11">
          <cell r="B11" t="str">
            <v>Base Measure Name</v>
          </cell>
          <cell r="C11" t="str">
            <v>VCohort</v>
          </cell>
          <cell r="D11" t="str">
            <v>Measure Index Name</v>
          </cell>
          <cell r="E11" t="str">
            <v>Unit of Savings</v>
          </cell>
          <cell r="F11" t="str">
            <v>Measure Bundle Description</v>
          </cell>
          <cell r="G11" t="str">
            <v>Number of Measures in Bundle</v>
          </cell>
          <cell r="H11" t="str">
            <v>Descriptive Name</v>
          </cell>
          <cell r="I11" t="str">
            <v>Segment</v>
          </cell>
          <cell r="J11" t="str">
            <v>Savings Sources</v>
          </cell>
          <cell r="K11" t="str">
            <v>7P Technical Savings (aMW)</v>
          </cell>
          <cell r="L11" t="str">
            <v>Baseline</v>
          </cell>
          <cell r="M11" t="str">
            <v>Baseline Saturation</v>
          </cell>
          <cell r="N11" t="str">
            <v>Baseline Notes</v>
          </cell>
          <cell r="O11" t="str">
            <v>Cost Source</v>
          </cell>
          <cell r="P11" t="str">
            <v>Cost Notes</v>
          </cell>
          <cell r="Q11" t="str">
            <v>New from 6P</v>
          </cell>
          <cell r="R11" t="str">
            <v>6P Vintage</v>
          </cell>
          <cell r="S11" t="str">
            <v>Status</v>
          </cell>
          <cell r="T11" t="str">
            <v>Status notes</v>
          </cell>
          <cell r="U11" t="str">
            <v>Category</v>
          </cell>
        </row>
        <row r="12">
          <cell r="B12" t="str">
            <v>Compressed Air</v>
          </cell>
          <cell r="C12" t="str">
            <v>Retro</v>
          </cell>
          <cell r="D12" t="str">
            <v>Compressed Air-Retro</v>
          </cell>
          <cell r="E12" t="str">
            <v>kWh per HP BT</v>
          </cell>
          <cell r="F12" t="str">
            <v>Compressed Air Controls</v>
          </cell>
          <cell r="G12">
            <v>1</v>
          </cell>
          <cell r="H12" t="str">
            <v>Compressed Air Controls</v>
          </cell>
          <cell r="I12" t="str">
            <v>Some</v>
          </cell>
          <cell r="L12" t="str">
            <v>CBSA 2014</v>
          </cell>
          <cell r="Q12" t="str">
            <v>x</v>
          </cell>
          <cell r="R12" t="str">
            <v>N/A</v>
          </cell>
          <cell r="U12" t="str">
            <v>Compressed Air System Controls</v>
          </cell>
        </row>
        <row r="13">
          <cell r="B13" t="str">
            <v>Compressed Air</v>
          </cell>
          <cell r="C13" t="str">
            <v>NR</v>
          </cell>
          <cell r="D13" t="str">
            <v>Compressed Air-NR</v>
          </cell>
          <cell r="E13" t="str">
            <v>kWh per HP BT</v>
          </cell>
          <cell r="F13" t="str">
            <v>Compressed Air Improvements</v>
          </cell>
          <cell r="G13">
            <v>1</v>
          </cell>
          <cell r="H13" t="str">
            <v>Compressed Air Improvements</v>
          </cell>
          <cell r="I13" t="str">
            <v>Some</v>
          </cell>
          <cell r="L13" t="str">
            <v>CBSA 2014</v>
          </cell>
          <cell r="Q13" t="str">
            <v>x</v>
          </cell>
          <cell r="R13" t="str">
            <v>N/A</v>
          </cell>
          <cell r="U13" t="str">
            <v>Compressed Air System Improvements</v>
          </cell>
        </row>
        <row r="14">
          <cell r="B14" t="str">
            <v>Network PC Power Management</v>
          </cell>
          <cell r="C14" t="str">
            <v>Retro</v>
          </cell>
          <cell r="D14" t="str">
            <v>Network PC Power Management-Retro</v>
          </cell>
          <cell r="E14" t="str">
            <v>Count</v>
          </cell>
          <cell r="F14" t="str">
            <v>Control of a networked computer's advanced energy management systems</v>
          </cell>
          <cell r="G14">
            <v>1</v>
          </cell>
          <cell r="H14" t="str">
            <v>Network PC Power Management</v>
          </cell>
          <cell r="I14" t="str">
            <v>All</v>
          </cell>
          <cell r="L14" t="str">
            <v>CBSA 2014</v>
          </cell>
          <cell r="R14" t="str">
            <v>N/A</v>
          </cell>
          <cell r="U14" t="str">
            <v>Computer Technologies</v>
          </cell>
        </row>
        <row r="15">
          <cell r="B15" t="str">
            <v>Laptop</v>
          </cell>
          <cell r="C15" t="str">
            <v>NR</v>
          </cell>
          <cell r="D15" t="str">
            <v>Laptop-NR</v>
          </cell>
          <cell r="E15" t="str">
            <v>Count</v>
          </cell>
          <cell r="F15" t="str">
            <v>ENERGY STAR Laptops</v>
          </cell>
          <cell r="G15">
            <v>1</v>
          </cell>
          <cell r="H15" t="str">
            <v>ENERGY STAR Laptops</v>
          </cell>
          <cell r="I15" t="str">
            <v>All</v>
          </cell>
          <cell r="L15" t="str">
            <v>CBSA 2014</v>
          </cell>
          <cell r="R15" t="str">
            <v>N/A</v>
          </cell>
          <cell r="U15" t="str">
            <v>Computer Technologies</v>
          </cell>
        </row>
        <row r="16">
          <cell r="B16" t="str">
            <v>Smart Plug Power Strips</v>
          </cell>
          <cell r="C16" t="str">
            <v>Retro</v>
          </cell>
          <cell r="D16" t="str">
            <v>Smart Plug Power Strips-Retro</v>
          </cell>
          <cell r="E16" t="str">
            <v>Count</v>
          </cell>
          <cell r="F16" t="str">
            <v>Smart Plug Power Strips</v>
          </cell>
          <cell r="G16">
            <v>1</v>
          </cell>
          <cell r="H16" t="str">
            <v>Smart Plug Power Strips</v>
          </cell>
          <cell r="I16" t="str">
            <v>All</v>
          </cell>
          <cell r="L16" t="str">
            <v>CBSA 2014</v>
          </cell>
          <cell r="Q16" t="str">
            <v>x</v>
          </cell>
          <cell r="R16" t="str">
            <v>N/A</v>
          </cell>
          <cell r="U16" t="str">
            <v xml:space="preserve">Plug Load </v>
          </cell>
        </row>
        <row r="17">
          <cell r="B17" t="str">
            <v>Data Centers</v>
          </cell>
          <cell r="C17" t="str">
            <v>NR</v>
          </cell>
          <cell r="D17" t="str">
            <v>Data Centers-NR</v>
          </cell>
          <cell r="E17" t="str">
            <v>Count</v>
          </cell>
          <cell r="F17" t="str">
            <v xml:space="preserve">Data Centers; Virtualization, efficient servers, network gear, power supplies, and other measures at NR </v>
          </cell>
          <cell r="G17">
            <v>22</v>
          </cell>
          <cell r="H17" t="str">
            <v>Data Centers</v>
          </cell>
          <cell r="I17" t="str">
            <v>All</v>
          </cell>
          <cell r="L17" t="str">
            <v>CBSA 2014</v>
          </cell>
          <cell r="Q17" t="str">
            <v>x</v>
          </cell>
          <cell r="R17" t="str">
            <v>N/A</v>
          </cell>
          <cell r="U17" t="str">
            <v>Computer Technologies</v>
          </cell>
        </row>
        <row r="18">
          <cell r="B18" t="str">
            <v>Monitor</v>
          </cell>
          <cell r="C18" t="str">
            <v>NR</v>
          </cell>
          <cell r="D18" t="str">
            <v>Monitor-NR</v>
          </cell>
          <cell r="E18" t="str">
            <v>Count</v>
          </cell>
          <cell r="F18" t="str">
            <v>Commercial Computer Monitor</v>
          </cell>
          <cell r="G18">
            <v>1</v>
          </cell>
          <cell r="H18" t="str">
            <v>ENERGY STAR Monitor</v>
          </cell>
          <cell r="I18" t="str">
            <v>All</v>
          </cell>
          <cell r="L18" t="str">
            <v>Std Monitor</v>
          </cell>
          <cell r="R18" t="str">
            <v>N/A</v>
          </cell>
          <cell r="U18" t="str">
            <v>Computer Technologies</v>
          </cell>
        </row>
        <row r="19">
          <cell r="B19" t="str">
            <v>Desktop</v>
          </cell>
          <cell r="C19" t="str">
            <v>NR</v>
          </cell>
          <cell r="D19" t="str">
            <v>Desktop-NR</v>
          </cell>
          <cell r="E19" t="str">
            <v>Count</v>
          </cell>
          <cell r="F19" t="str">
            <v>Commercial Computer Desktop</v>
          </cell>
          <cell r="G19">
            <v>1</v>
          </cell>
          <cell r="H19" t="str">
            <v>ENERGY STAR Desktop</v>
          </cell>
          <cell r="I19" t="str">
            <v>All</v>
          </cell>
          <cell r="L19" t="str">
            <v>Std Computer</v>
          </cell>
          <cell r="R19" t="str">
            <v>N/A</v>
          </cell>
          <cell r="U19" t="str">
            <v>Computer Technologies</v>
          </cell>
        </row>
        <row r="20">
          <cell r="B20" t="str">
            <v>Pre-Rinse Spray Valve</v>
          </cell>
          <cell r="C20" t="str">
            <v>Retro</v>
          </cell>
          <cell r="D20" t="str">
            <v>Pre-Rinse Spray Valve-Retro</v>
          </cell>
          <cell r="E20" t="str">
            <v>Count</v>
          </cell>
          <cell r="F20" t="str">
            <v>Low-flow pre-rinse spray valves for restaurant kitchens, cafeterias, and food-serving</v>
          </cell>
          <cell r="G20">
            <v>1</v>
          </cell>
          <cell r="H20" t="str">
            <v>Pre-Rinse Spray Valve</v>
          </cell>
          <cell r="I20" t="str">
            <v>Some</v>
          </cell>
          <cell r="L20" t="str">
            <v>CBSA 2014</v>
          </cell>
          <cell r="R20" t="str">
            <v>N/A</v>
          </cell>
          <cell r="U20" t="str">
            <v>Water Using Devices</v>
          </cell>
        </row>
        <row r="21">
          <cell r="B21" t="str">
            <v>Cooking Equipment</v>
          </cell>
          <cell r="C21" t="str">
            <v>NR</v>
          </cell>
          <cell r="D21" t="str">
            <v>Cooking Equipment-NR</v>
          </cell>
          <cell r="E21" t="str">
            <v>Count</v>
          </cell>
          <cell r="F21" t="str">
            <v>Efficient cooking equipment such as hot food holders, steamers and ovens</v>
          </cell>
          <cell r="G21">
            <v>4</v>
          </cell>
          <cell r="H21" t="str">
            <v>Cooking Equipment</v>
          </cell>
          <cell r="I21" t="str">
            <v>All</v>
          </cell>
          <cell r="L21" t="str">
            <v>CBSA 2014</v>
          </cell>
          <cell r="R21" t="str">
            <v>N/A</v>
          </cell>
          <cell r="U21" t="str">
            <v>Cooking</v>
          </cell>
        </row>
        <row r="22">
          <cell r="B22" t="str">
            <v>Premium HVAC Equipment</v>
          </cell>
          <cell r="C22" t="str">
            <v>New</v>
          </cell>
          <cell r="D22" t="str">
            <v>Premium HVAC Equipment-New</v>
          </cell>
          <cell r="E22" t="str">
            <v>kWh per KSF BT</v>
          </cell>
          <cell r="F22" t="str">
            <v>HVAC equipment more efficient than applicable code or standard practice</v>
          </cell>
          <cell r="G22">
            <v>4</v>
          </cell>
          <cell r="H22" t="str">
            <v>Premium HVAC Equipment</v>
          </cell>
          <cell r="I22" t="str">
            <v>All</v>
          </cell>
          <cell r="L22" t="str">
            <v>CBSA 2014</v>
          </cell>
          <cell r="R22" t="str">
            <v>PRE/POST 2006</v>
          </cell>
          <cell r="U22" t="str">
            <v>HVAC System Improvements</v>
          </cell>
        </row>
        <row r="23">
          <cell r="B23" t="str">
            <v>Premium HVAC Equipment</v>
          </cell>
          <cell r="C23" t="str">
            <v>NR</v>
          </cell>
          <cell r="D23" t="str">
            <v>Premium HVAC Equipment-NR</v>
          </cell>
          <cell r="E23" t="str">
            <v>kWh per KSF BT</v>
          </cell>
          <cell r="F23" t="str">
            <v>HVAC equipment more efficient than applicable code or standard practice</v>
          </cell>
          <cell r="G23">
            <v>4</v>
          </cell>
          <cell r="H23" t="str">
            <v>Premium HVAC Equipment</v>
          </cell>
          <cell r="I23" t="str">
            <v>All</v>
          </cell>
          <cell r="L23" t="str">
            <v>CBSA 2014</v>
          </cell>
          <cell r="R23" t="str">
            <v>PRE/POST 2006</v>
          </cell>
          <cell r="U23" t="str">
            <v>HVAC System Improvements</v>
          </cell>
        </row>
        <row r="24">
          <cell r="B24" t="str">
            <v>Glass</v>
          </cell>
          <cell r="C24" t="str">
            <v>New</v>
          </cell>
          <cell r="D24" t="str">
            <v>Glass-New</v>
          </cell>
          <cell r="E24" t="str">
            <v>kWh per KSF BT</v>
          </cell>
          <cell r="F24" t="str">
            <v>Windows and glazing more efficiecnt that code or standard practice</v>
          </cell>
          <cell r="G24">
            <v>39</v>
          </cell>
          <cell r="H24" t="str">
            <v>Windows</v>
          </cell>
          <cell r="I24" t="str">
            <v>All</v>
          </cell>
          <cell r="L24" t="str">
            <v>CBSA 2014</v>
          </cell>
          <cell r="R24" t="str">
            <v>PRE1987/PRE2002/POST2006</v>
          </cell>
          <cell r="U24" t="str">
            <v>Envelope</v>
          </cell>
        </row>
        <row r="25">
          <cell r="B25" t="str">
            <v>Glass</v>
          </cell>
          <cell r="C25" t="str">
            <v>NR</v>
          </cell>
          <cell r="D25" t="str">
            <v>Glass-NR</v>
          </cell>
          <cell r="E25" t="str">
            <v>kWh per KSF BT</v>
          </cell>
          <cell r="F25" t="str">
            <v>Windows and glazing more efficiecnt that code or standard practice</v>
          </cell>
          <cell r="G25">
            <v>39</v>
          </cell>
          <cell r="H25" t="str">
            <v>Windows</v>
          </cell>
          <cell r="I25" t="str">
            <v>All</v>
          </cell>
          <cell r="L25" t="str">
            <v>CBSA 2014</v>
          </cell>
          <cell r="R25" t="str">
            <v>PRE1987/PRE2002/POST2007</v>
          </cell>
          <cell r="U25" t="str">
            <v>Envelope</v>
          </cell>
        </row>
        <row r="26">
          <cell r="B26" t="str">
            <v>Glass</v>
          </cell>
          <cell r="C26" t="str">
            <v>Retro</v>
          </cell>
          <cell r="D26" t="str">
            <v>Glass-Retro</v>
          </cell>
          <cell r="E26" t="str">
            <v>kWh per KSF BT</v>
          </cell>
          <cell r="F26" t="str">
            <v>Windows and glazing more efficiecnt that code or standard practice</v>
          </cell>
          <cell r="G26">
            <v>3</v>
          </cell>
          <cell r="H26" t="str">
            <v>Windows</v>
          </cell>
          <cell r="I26" t="str">
            <v>All</v>
          </cell>
          <cell r="L26" t="str">
            <v>CBSA 2014</v>
          </cell>
          <cell r="R26" t="str">
            <v>PRE1987/PRE2002/POST2008</v>
          </cell>
          <cell r="U26" t="str">
            <v>Envelope</v>
          </cell>
        </row>
        <row r="27">
          <cell r="B27" t="str">
            <v>Advanced Rooftop Controller</v>
          </cell>
          <cell r="C27" t="str">
            <v>New</v>
          </cell>
          <cell r="D27" t="str">
            <v>Advanced Rooftop Controller-New</v>
          </cell>
          <cell r="E27" t="str">
            <v>kWh per KSF BT</v>
          </cell>
          <cell r="F27" t="str">
            <v>Suite of measures and control strategies for buildings served by package roof top HVAC units</v>
          </cell>
          <cell r="G27">
            <v>3</v>
          </cell>
          <cell r="H27" t="str">
            <v>Advanced Rooftop Controller</v>
          </cell>
          <cell r="I27" t="str">
            <v>Most</v>
          </cell>
          <cell r="L27" t="str">
            <v>CBSA 2014</v>
          </cell>
          <cell r="R27" t="str">
            <v>PRE/POST 2006</v>
          </cell>
          <cell r="U27" t="str">
            <v>HVAC System Improvements</v>
          </cell>
        </row>
        <row r="28">
          <cell r="B28" t="str">
            <v>Advanced Rooftop Controller</v>
          </cell>
          <cell r="C28" t="str">
            <v>NR</v>
          </cell>
          <cell r="D28" t="str">
            <v>Advanced Rooftop Controller-NR</v>
          </cell>
          <cell r="E28" t="str">
            <v>kWh per KSF BT</v>
          </cell>
          <cell r="F28" t="str">
            <v>Suite of measures and control strategies for buildings served by package roof top HVAC units</v>
          </cell>
          <cell r="G28">
            <v>2</v>
          </cell>
          <cell r="H28" t="str">
            <v>Advanced Rooftop Controller</v>
          </cell>
          <cell r="I28" t="str">
            <v>Most</v>
          </cell>
          <cell r="L28" t="str">
            <v>CBSA 2014</v>
          </cell>
          <cell r="R28" t="str">
            <v>PRE/POST 2006</v>
          </cell>
          <cell r="U28" t="str">
            <v>HVAC System Improvements</v>
          </cell>
        </row>
        <row r="29">
          <cell r="B29" t="str">
            <v>Advanced Rooftop Controller</v>
          </cell>
          <cell r="C29" t="str">
            <v>Retro</v>
          </cell>
          <cell r="D29" t="str">
            <v>Advanced Rooftop Controller-Retro</v>
          </cell>
          <cell r="E29" t="str">
            <v>kWh per KSF BT</v>
          </cell>
          <cell r="F29" t="str">
            <v>Suite of measures and control strategies for buildings served by package roof top HVAC units</v>
          </cell>
          <cell r="G29">
            <v>3</v>
          </cell>
          <cell r="H29" t="str">
            <v>Advanced Rooftop Controller</v>
          </cell>
          <cell r="I29" t="str">
            <v>Most</v>
          </cell>
          <cell r="L29" t="str">
            <v>CBSA 2014</v>
          </cell>
          <cell r="R29" t="str">
            <v>PRE/POST 2006</v>
          </cell>
          <cell r="U29" t="str">
            <v>HVAC System Improvements</v>
          </cell>
        </row>
        <row r="30">
          <cell r="B30" t="str">
            <v>Variable Speed Chiller</v>
          </cell>
          <cell r="C30" t="str">
            <v>New</v>
          </cell>
          <cell r="D30" t="str">
            <v>Variable Speed Chiller-New</v>
          </cell>
          <cell r="E30" t="str">
            <v>kWh per KSF BT</v>
          </cell>
          <cell r="F30" t="str">
            <v>Variable speed chillers</v>
          </cell>
          <cell r="G30">
            <v>1</v>
          </cell>
          <cell r="H30" t="str">
            <v>Variable Speed Chiller</v>
          </cell>
          <cell r="I30" t="str">
            <v>Some</v>
          </cell>
          <cell r="L30" t="str">
            <v>CBSA 2014</v>
          </cell>
          <cell r="R30" t="str">
            <v>PRE/POST 2006</v>
          </cell>
          <cell r="U30" t="str">
            <v>Envelope</v>
          </cell>
        </row>
        <row r="31">
          <cell r="B31" t="str">
            <v>Variable Speed Chiller</v>
          </cell>
          <cell r="C31" t="str">
            <v>NR</v>
          </cell>
          <cell r="D31" t="str">
            <v>Variable Speed Chiller-NR</v>
          </cell>
          <cell r="E31" t="str">
            <v>kWh per KSF BT</v>
          </cell>
          <cell r="F31" t="str">
            <v>Variable speed chillers</v>
          </cell>
          <cell r="G31">
            <v>1</v>
          </cell>
          <cell r="H31" t="str">
            <v>Variable Speed Chiller</v>
          </cell>
          <cell r="I31" t="str">
            <v>Some</v>
          </cell>
          <cell r="L31" t="str">
            <v>CBSA 2014</v>
          </cell>
          <cell r="R31" t="str">
            <v>PRE/POST 2006</v>
          </cell>
          <cell r="U31" t="str">
            <v>Envelope</v>
          </cell>
        </row>
        <row r="32">
          <cell r="B32" t="str">
            <v>Commercial EM</v>
          </cell>
          <cell r="C32" t="str">
            <v>New</v>
          </cell>
          <cell r="D32" t="str">
            <v>Commercial EM-New</v>
          </cell>
          <cell r="E32" t="str">
            <v>kWh per KSF BT</v>
          </cell>
          <cell r="F32" t="str">
            <v>Commercial Energy Management</v>
          </cell>
          <cell r="G32">
            <v>1</v>
          </cell>
          <cell r="H32" t="str">
            <v>Commercial Energy Management For Complex systems</v>
          </cell>
          <cell r="I32" t="str">
            <v>All</v>
          </cell>
          <cell r="L32" t="str">
            <v>CBSA 2014</v>
          </cell>
          <cell r="R32" t="str">
            <v>PRE/POST 2006</v>
          </cell>
          <cell r="U32" t="str">
            <v>Whole Bldg/Meter Level System Improvements</v>
          </cell>
        </row>
        <row r="33">
          <cell r="B33" t="str">
            <v>Commercial EM</v>
          </cell>
          <cell r="C33" t="str">
            <v>NR</v>
          </cell>
          <cell r="D33" t="str">
            <v>Commercial EM-NR</v>
          </cell>
          <cell r="E33" t="str">
            <v>kWh per KSF BT</v>
          </cell>
          <cell r="F33" t="str">
            <v>Commercial Energy Management</v>
          </cell>
          <cell r="G33">
            <v>1</v>
          </cell>
          <cell r="H33" t="str">
            <v>Commercial Energy Management For Complex systems</v>
          </cell>
          <cell r="I33" t="str">
            <v>All</v>
          </cell>
          <cell r="L33" t="str">
            <v>CBSA 2014</v>
          </cell>
          <cell r="R33" t="str">
            <v>PRE/POST 2006</v>
          </cell>
          <cell r="U33" t="str">
            <v>Whole Bldg/Meter Level System Improvements</v>
          </cell>
        </row>
        <row r="34">
          <cell r="B34" t="str">
            <v>Commercial EM</v>
          </cell>
          <cell r="C34" t="str">
            <v>Retro</v>
          </cell>
          <cell r="D34" t="str">
            <v>Commercial EM-Retro</v>
          </cell>
          <cell r="E34" t="str">
            <v>kWh per KSF BT</v>
          </cell>
          <cell r="F34" t="str">
            <v>Commercial Energy Management</v>
          </cell>
          <cell r="G34">
            <v>20</v>
          </cell>
          <cell r="H34" t="str">
            <v>Commercial Energy Management For Complex systems</v>
          </cell>
          <cell r="I34" t="str">
            <v>All</v>
          </cell>
          <cell r="L34" t="str">
            <v>CBSA 2014</v>
          </cell>
          <cell r="R34" t="str">
            <v>PRE/POST 2006</v>
          </cell>
          <cell r="U34" t="str">
            <v>Whole Bldg/Meter Level System Improvements</v>
          </cell>
        </row>
        <row r="35">
          <cell r="B35" t="str">
            <v>Evaporative Assist Cooling</v>
          </cell>
          <cell r="C35" t="str">
            <v>New</v>
          </cell>
          <cell r="D35" t="str">
            <v>Evaporative Assist Cooling-New</v>
          </cell>
          <cell r="E35" t="str">
            <v>kWh per KSF BT</v>
          </cell>
          <cell r="F35" t="str">
            <v>Evaporative Assist Cooling</v>
          </cell>
          <cell r="G35">
            <v>1</v>
          </cell>
          <cell r="H35" t="str">
            <v>Evaporative Assist Cooling</v>
          </cell>
          <cell r="I35" t="str">
            <v>Some</v>
          </cell>
          <cell r="L35" t="str">
            <v>CBSA 2014</v>
          </cell>
          <cell r="R35" t="str">
            <v>PRE/POST 2006</v>
          </cell>
          <cell r="U35" t="str">
            <v>HVAC System Improvements</v>
          </cell>
        </row>
        <row r="36">
          <cell r="B36" t="str">
            <v>Evaporative Assist Cooling</v>
          </cell>
          <cell r="C36" t="str">
            <v>NR</v>
          </cell>
          <cell r="D36" t="str">
            <v>Evaporative Assist Cooling-NR</v>
          </cell>
          <cell r="E36" t="str">
            <v>kWh per KSF BT</v>
          </cell>
          <cell r="F36" t="str">
            <v>Evaporative Assist Cooling</v>
          </cell>
          <cell r="G36">
            <v>1</v>
          </cell>
          <cell r="H36" t="str">
            <v>Evaporative Assist Cooling</v>
          </cell>
          <cell r="I36" t="str">
            <v>Some</v>
          </cell>
          <cell r="L36" t="str">
            <v>CBSA 2014</v>
          </cell>
          <cell r="R36" t="str">
            <v>PRE/POST 2006</v>
          </cell>
          <cell r="U36" t="str">
            <v>HVAC System Improvements</v>
          </cell>
        </row>
        <row r="37">
          <cell r="B37" t="str">
            <v>Economizer</v>
          </cell>
          <cell r="C37" t="str">
            <v>Retro</v>
          </cell>
          <cell r="D37" t="str">
            <v>Economizer-Retro</v>
          </cell>
          <cell r="E37" t="str">
            <v>kWh per KSF BT</v>
          </cell>
          <cell r="F37" t="str">
            <v>Economizer Improvements</v>
          </cell>
          <cell r="G37">
            <v>2</v>
          </cell>
          <cell r="H37" t="str">
            <v>Economizer maintenance and repair</v>
          </cell>
          <cell r="I37" t="str">
            <v>Some</v>
          </cell>
          <cell r="L37" t="str">
            <v>CBSA 2014</v>
          </cell>
          <cell r="R37" t="str">
            <v>POST 2006</v>
          </cell>
          <cell r="U37" t="str">
            <v>HVAC System Improvements</v>
          </cell>
        </row>
        <row r="38">
          <cell r="B38" t="str">
            <v>Demand Control Ventilation</v>
          </cell>
          <cell r="C38" t="str">
            <v>New</v>
          </cell>
          <cell r="D38" t="str">
            <v>Demand Control Ventilation-New</v>
          </cell>
          <cell r="E38" t="str">
            <v>kWh per KSF BT</v>
          </cell>
          <cell r="F38" t="str">
            <v>Fan control strategies, DCV and Fleet Strategy DOAS with heat recovery in simple HVAC systems</v>
          </cell>
          <cell r="G38">
            <v>2</v>
          </cell>
          <cell r="H38" t="str">
            <v>Demand Control Ventilation</v>
          </cell>
          <cell r="I38" t="str">
            <v>All</v>
          </cell>
          <cell r="L38" t="str">
            <v>CBSA 2014</v>
          </cell>
          <cell r="R38" t="str">
            <v>PRE/POST 2006</v>
          </cell>
          <cell r="U38" t="str">
            <v>HVAC System Controls</v>
          </cell>
        </row>
        <row r="39">
          <cell r="B39" t="str">
            <v>Demand Control Ventilation</v>
          </cell>
          <cell r="C39" t="str">
            <v>NR</v>
          </cell>
          <cell r="D39" t="str">
            <v>Demand Control Ventilation-NR</v>
          </cell>
          <cell r="E39" t="str">
            <v>kWh per KSF BT</v>
          </cell>
          <cell r="F39" t="str">
            <v>Fan control strategies, DCV and Fleet Strategy DOAS with heat recovery in simple HVAC systems</v>
          </cell>
          <cell r="G39">
            <v>1</v>
          </cell>
          <cell r="H39" t="str">
            <v>Demand Control Ventilation</v>
          </cell>
          <cell r="I39" t="str">
            <v>All</v>
          </cell>
          <cell r="L39" t="str">
            <v>CBSA 2014</v>
          </cell>
          <cell r="R39" t="str">
            <v>PRE/POST 2006</v>
          </cell>
          <cell r="U39" t="str">
            <v>HVAC System Controls</v>
          </cell>
        </row>
        <row r="40">
          <cell r="B40" t="str">
            <v>Demand Control Ventilation</v>
          </cell>
          <cell r="C40" t="str">
            <v>Retro</v>
          </cell>
          <cell r="D40" t="str">
            <v>Demand Control Ventilation-Retro</v>
          </cell>
          <cell r="E40" t="str">
            <v>kWh per KSF BT</v>
          </cell>
          <cell r="F40" t="str">
            <v>Fan control strategies, DCV and Fleet Strategy DOAS with heat recovery in simple HVAC systems</v>
          </cell>
          <cell r="G40">
            <v>2</v>
          </cell>
          <cell r="H40" t="str">
            <v>Demand Control Ventilation</v>
          </cell>
          <cell r="I40" t="str">
            <v>All</v>
          </cell>
          <cell r="L40" t="str">
            <v>CBSA 2014</v>
          </cell>
          <cell r="R40" t="str">
            <v>PRE/POST 2006</v>
          </cell>
          <cell r="U40" t="str">
            <v>HVAC System Controls</v>
          </cell>
        </row>
        <row r="41">
          <cell r="B41" t="str">
            <v>Premium Fume Hood</v>
          </cell>
          <cell r="C41" t="str">
            <v>NR</v>
          </cell>
          <cell r="D41" t="str">
            <v>Premium Fume Hood-NR</v>
          </cell>
          <cell r="E41" t="str">
            <v>Count</v>
          </cell>
          <cell r="F41" t="str">
            <v>Effiicient fume hoods in labs</v>
          </cell>
          <cell r="G41">
            <v>1</v>
          </cell>
          <cell r="H41" t="str">
            <v>Premium Fume Hood</v>
          </cell>
          <cell r="I41" t="str">
            <v>Some</v>
          </cell>
          <cell r="L41" t="str">
            <v>CBSA 2014</v>
          </cell>
          <cell r="R41" t="str">
            <v>N/A</v>
          </cell>
          <cell r="U41" t="str">
            <v>Pumps and Fans</v>
          </cell>
        </row>
        <row r="42">
          <cell r="B42" t="str">
            <v>DCV Restaurant Hood</v>
          </cell>
          <cell r="C42" t="str">
            <v>Retro</v>
          </cell>
          <cell r="D42" t="str">
            <v>DCV Restaurant Hood-Retro</v>
          </cell>
          <cell r="E42" t="str">
            <v>Count</v>
          </cell>
          <cell r="F42" t="str">
            <v>Demand control ventilation systems for large restaurant hoods</v>
          </cell>
          <cell r="G42">
            <v>1</v>
          </cell>
          <cell r="H42" t="str">
            <v>DCV Restaurant Hood</v>
          </cell>
          <cell r="I42" t="str">
            <v>Restaurant</v>
          </cell>
          <cell r="L42" t="str">
            <v>CBSA 2014</v>
          </cell>
          <cell r="R42" t="str">
            <v>N/A</v>
          </cell>
          <cell r="U42" t="str">
            <v>Pumps and Fans</v>
          </cell>
        </row>
        <row r="43">
          <cell r="B43" t="str">
            <v>DCV Parking Garage</v>
          </cell>
          <cell r="C43" t="str">
            <v>Retro</v>
          </cell>
          <cell r="D43" t="str">
            <v>DCV Parking Garage-Retro</v>
          </cell>
          <cell r="E43" t="str">
            <v>kWh per kSF BT</v>
          </cell>
          <cell r="F43" t="str">
            <v>Demand control ventilation systems for parking garages</v>
          </cell>
          <cell r="G43">
            <v>1</v>
          </cell>
          <cell r="H43" t="str">
            <v>DCV Parking Garage</v>
          </cell>
          <cell r="I43" t="str">
            <v>All</v>
          </cell>
          <cell r="L43" t="str">
            <v>CBSA 2014</v>
          </cell>
          <cell r="Q43" t="str">
            <v>x</v>
          </cell>
          <cell r="R43" t="str">
            <v>N/A</v>
          </cell>
          <cell r="U43" t="str">
            <v>Pumps and Fans</v>
          </cell>
        </row>
        <row r="44">
          <cell r="B44" t="str">
            <v>Weatherization - School</v>
          </cell>
          <cell r="C44" t="str">
            <v>Retro</v>
          </cell>
          <cell r="D44" t="str">
            <v>Weatherization - School-Retro</v>
          </cell>
          <cell r="E44" t="str">
            <v>kWh per KSF BT</v>
          </cell>
          <cell r="F44" t="str">
            <v>School building weatherization</v>
          </cell>
          <cell r="G44">
            <v>1</v>
          </cell>
          <cell r="H44" t="str">
            <v>Weatherization - School</v>
          </cell>
          <cell r="I44" t="str">
            <v>K-12</v>
          </cell>
          <cell r="L44" t="str">
            <v>CBSA 2014</v>
          </cell>
          <cell r="Q44" t="str">
            <v>x</v>
          </cell>
          <cell r="R44" t="str">
            <v>N/A</v>
          </cell>
          <cell r="U44" t="str">
            <v>Envelope</v>
          </cell>
        </row>
        <row r="45">
          <cell r="B45" t="str">
            <v>Energy Recovery Ventilator</v>
          </cell>
          <cell r="C45" t="str">
            <v>NR</v>
          </cell>
          <cell r="D45" t="str">
            <v>Energy Recovery Ventilator-NR</v>
          </cell>
          <cell r="E45" t="str">
            <v>Count</v>
          </cell>
          <cell r="F45" t="str">
            <v>Heat Recovery Ventilation</v>
          </cell>
          <cell r="G45">
            <v>1</v>
          </cell>
          <cell r="H45" t="str">
            <v>Heat Recovery Ventilation</v>
          </cell>
          <cell r="I45" t="str">
            <v>All</v>
          </cell>
          <cell r="L45" t="str">
            <v>CBSA 20154</v>
          </cell>
          <cell r="R45" t="str">
            <v>N/A</v>
          </cell>
          <cell r="U45" t="str">
            <v>Computer Technologies</v>
          </cell>
        </row>
        <row r="46">
          <cell r="B46" t="str">
            <v>AC Heat Recovery for Water Heating</v>
          </cell>
          <cell r="C46" t="str">
            <v>NR</v>
          </cell>
          <cell r="D46" t="str">
            <v>AC Heat Recovery for Water Heating-NR</v>
          </cell>
          <cell r="E46" t="str">
            <v>Count</v>
          </cell>
          <cell r="F46" t="str">
            <v>AC Heat Recovery for Water Heating</v>
          </cell>
          <cell r="G46">
            <v>1</v>
          </cell>
          <cell r="H46" t="str">
            <v>AC Heat Recovery for Water Heating</v>
          </cell>
          <cell r="I46" t="str">
            <v>All</v>
          </cell>
          <cell r="L46" t="str">
            <v>CBSA 2014</v>
          </cell>
          <cell r="Q46" t="str">
            <v>x</v>
          </cell>
          <cell r="R46" t="str">
            <v>N/A</v>
          </cell>
          <cell r="U46" t="str">
            <v>Heat Recovery</v>
          </cell>
        </row>
        <row r="47">
          <cell r="B47" t="str">
            <v>Room Occupancy Sensors in Lodging</v>
          </cell>
          <cell r="C47" t="str">
            <v>Retro</v>
          </cell>
          <cell r="D47" t="str">
            <v>Room Occupancy Sensors in Lodging-Retro</v>
          </cell>
          <cell r="E47" t="str">
            <v>Count</v>
          </cell>
          <cell r="F47" t="str">
            <v>Room Occupancy Sensors in Lodging</v>
          </cell>
          <cell r="G47">
            <v>1</v>
          </cell>
          <cell r="H47" t="str">
            <v>Room Occupancy Sensors in Lodging</v>
          </cell>
          <cell r="I47" t="str">
            <v>Lodging</v>
          </cell>
          <cell r="L47" t="str">
            <v>CBSA 2014</v>
          </cell>
          <cell r="Q47" t="str">
            <v>x</v>
          </cell>
          <cell r="R47" t="str">
            <v>N/A</v>
          </cell>
          <cell r="U47" t="str">
            <v>Whole Bldg/Meter Level System Improvements</v>
          </cell>
        </row>
        <row r="48">
          <cell r="B48" t="str">
            <v>Chiller - chilled water retrofit</v>
          </cell>
          <cell r="C48" t="str">
            <v>Retro</v>
          </cell>
          <cell r="D48" t="str">
            <v>Chiller - chilled water retrofit-Retro</v>
          </cell>
          <cell r="E48" t="str">
            <v>kWh per KSF BT</v>
          </cell>
          <cell r="F48" t="str">
            <v>Chiller system improvements</v>
          </cell>
          <cell r="G48">
            <v>1</v>
          </cell>
          <cell r="H48" t="str">
            <v>Chiller - chilled water retrofit</v>
          </cell>
          <cell r="I48" t="str">
            <v>Some</v>
          </cell>
          <cell r="L48" t="str">
            <v>CBSA 2014</v>
          </cell>
          <cell r="Q48" t="str">
            <v>x</v>
          </cell>
          <cell r="R48" t="str">
            <v>N/A</v>
          </cell>
          <cell r="U48" t="str">
            <v>HVAC System Improvements</v>
          </cell>
        </row>
        <row r="49">
          <cell r="B49" t="str">
            <v>Chiller - equip retrofits</v>
          </cell>
          <cell r="C49" t="str">
            <v>Retro</v>
          </cell>
          <cell r="D49" t="str">
            <v>Chiller - equip retrofits-Retro</v>
          </cell>
          <cell r="E49" t="str">
            <v>kWh per KSF BT</v>
          </cell>
          <cell r="F49" t="str">
            <v>Chiller equipment improvements</v>
          </cell>
          <cell r="G49">
            <v>1</v>
          </cell>
          <cell r="H49" t="str">
            <v>Chiller - equip retrofits</v>
          </cell>
          <cell r="I49" t="str">
            <v>Some</v>
          </cell>
          <cell r="L49" t="str">
            <v>CBSA 2014</v>
          </cell>
          <cell r="Q49" t="str">
            <v>x</v>
          </cell>
          <cell r="R49" t="str">
            <v>N/A</v>
          </cell>
          <cell r="U49" t="str">
            <v>HVAC System Improvements</v>
          </cell>
        </row>
        <row r="50">
          <cell r="B50" t="str">
            <v>Pool Blankets</v>
          </cell>
          <cell r="C50" t="str">
            <v>Retro</v>
          </cell>
          <cell r="D50" t="str">
            <v>Pool Blankets-Retro</v>
          </cell>
          <cell r="E50" t="str">
            <v>Count</v>
          </cell>
          <cell r="F50" t="str">
            <v>Pool Blankets</v>
          </cell>
          <cell r="G50">
            <v>1</v>
          </cell>
          <cell r="H50" t="str">
            <v>Pool Blankets</v>
          </cell>
          <cell r="I50" t="str">
            <v>Some</v>
          </cell>
          <cell r="L50" t="str">
            <v>CBSA 2014</v>
          </cell>
          <cell r="Q50" t="str">
            <v>x</v>
          </cell>
          <cell r="R50" t="str">
            <v>N/A</v>
          </cell>
          <cell r="U50" t="str">
            <v>Pool System Improvements</v>
          </cell>
        </row>
        <row r="51">
          <cell r="B51" t="str">
            <v>Web-Enabled Thermostats</v>
          </cell>
          <cell r="C51" t="str">
            <v>Retro</v>
          </cell>
          <cell r="D51" t="str">
            <v>Web-Enabled Thermostats-Retro</v>
          </cell>
          <cell r="E51" t="str">
            <v>kWh per KSF BT</v>
          </cell>
          <cell r="F51" t="str">
            <v>Web-Enabled Thermostats</v>
          </cell>
          <cell r="G51">
            <v>1</v>
          </cell>
          <cell r="H51" t="str">
            <v>Web-Enabled Thermostats</v>
          </cell>
          <cell r="I51" t="str">
            <v>Some</v>
          </cell>
          <cell r="L51" t="str">
            <v>CBSA 2014</v>
          </cell>
          <cell r="Q51" t="str">
            <v>x</v>
          </cell>
          <cell r="R51" t="str">
            <v>N/A</v>
          </cell>
          <cell r="U51" t="str">
            <v>HVAC System Controls</v>
          </cell>
        </row>
        <row r="52">
          <cell r="B52" t="str">
            <v>Garage CO2 ventilation</v>
          </cell>
          <cell r="C52" t="str">
            <v>Retro</v>
          </cell>
          <cell r="D52" t="str">
            <v>Garage CO2 ventilation-Retro</v>
          </cell>
          <cell r="E52" t="str">
            <v>Count</v>
          </cell>
          <cell r="F52" t="str">
            <v>Garage CO2 ventilation</v>
          </cell>
          <cell r="G52">
            <v>1</v>
          </cell>
          <cell r="H52" t="str">
            <v>Garage CO2 ventilation</v>
          </cell>
          <cell r="I52" t="str">
            <v>Some</v>
          </cell>
          <cell r="L52" t="str">
            <v>CBSA 2014</v>
          </cell>
          <cell r="Q52" t="str">
            <v>x</v>
          </cell>
          <cell r="R52" t="str">
            <v>N/A</v>
          </cell>
          <cell r="U52" t="str">
            <v>HVAC System Controls</v>
          </cell>
        </row>
        <row r="53">
          <cell r="B53" t="str">
            <v>Circ Pump ECM and drive</v>
          </cell>
          <cell r="C53" t="str">
            <v>Retro</v>
          </cell>
          <cell r="D53" t="str">
            <v>Circ Pump ECM and drive-Retro</v>
          </cell>
          <cell r="E53" t="str">
            <v>Count</v>
          </cell>
          <cell r="F53" t="str">
            <v>Circulation Pump ECM and drive</v>
          </cell>
          <cell r="G53">
            <v>1</v>
          </cell>
          <cell r="H53" t="str">
            <v>Circ Pump ECM and drive</v>
          </cell>
          <cell r="I53" t="str">
            <v>Some</v>
          </cell>
          <cell r="L53" t="str">
            <v>CBSA 2014</v>
          </cell>
          <cell r="Q53" t="str">
            <v>x</v>
          </cell>
          <cell r="R53" t="str">
            <v>N/A</v>
          </cell>
          <cell r="U53" t="str">
            <v>Pumps and Fans</v>
          </cell>
        </row>
        <row r="54">
          <cell r="B54" t="str">
            <v>VRF</v>
          </cell>
          <cell r="C54" t="str">
            <v>New</v>
          </cell>
          <cell r="D54" t="str">
            <v>VRF-New</v>
          </cell>
          <cell r="E54" t="str">
            <v>kWh per KSF BT</v>
          </cell>
          <cell r="F54" t="str">
            <v>Variable Refrigerant Flow</v>
          </cell>
          <cell r="G54">
            <v>1</v>
          </cell>
          <cell r="H54" t="str">
            <v>Variable Refrigerant Flow</v>
          </cell>
          <cell r="I54" t="str">
            <v>Some</v>
          </cell>
          <cell r="L54" t="str">
            <v>CBSA 2014</v>
          </cell>
          <cell r="Q54" t="str">
            <v>x</v>
          </cell>
          <cell r="U54" t="str">
            <v>HVAC System Improvements</v>
          </cell>
        </row>
        <row r="55">
          <cell r="B55" t="str">
            <v>VRF</v>
          </cell>
          <cell r="C55" t="str">
            <v>Retro</v>
          </cell>
          <cell r="D55" t="str">
            <v>VRF-Retro</v>
          </cell>
          <cell r="E55" t="str">
            <v>kWh per KSF BT</v>
          </cell>
          <cell r="F55" t="str">
            <v>Variable Refrigerant Flow</v>
          </cell>
          <cell r="G55">
            <v>1</v>
          </cell>
          <cell r="H55" t="str">
            <v>Variable Refrigerant Flow</v>
          </cell>
          <cell r="I55" t="str">
            <v>Some</v>
          </cell>
          <cell r="L55" t="str">
            <v>CBSA 2014</v>
          </cell>
          <cell r="Q55" t="str">
            <v>x</v>
          </cell>
          <cell r="R55" t="str">
            <v>N/A</v>
          </cell>
          <cell r="U55" t="str">
            <v>Envelope</v>
          </cell>
        </row>
        <row r="56">
          <cell r="B56" t="str">
            <v>Evaporator Roof Top HVAC</v>
          </cell>
          <cell r="C56" t="str">
            <v>Retro</v>
          </cell>
          <cell r="D56" t="str">
            <v>Evaporator Roof Top HVAC-Retro</v>
          </cell>
          <cell r="E56" t="str">
            <v>kWh per KSF BT</v>
          </cell>
          <cell r="F56" t="str">
            <v>Evaporator Roof Top HVAC</v>
          </cell>
          <cell r="G56">
            <v>1</v>
          </cell>
          <cell r="H56" t="str">
            <v>Evaporator Roof Top HVAC</v>
          </cell>
          <cell r="I56" t="str">
            <v>Some</v>
          </cell>
          <cell r="L56" t="str">
            <v>CBSA 2014</v>
          </cell>
          <cell r="Q56" t="str">
            <v>x</v>
          </cell>
          <cell r="R56" t="str">
            <v>N/A</v>
          </cell>
          <cell r="U56" t="str">
            <v>HVAC System Improvements</v>
          </cell>
        </row>
        <row r="57">
          <cell r="B57" t="str">
            <v>Secondary Glazing Systems</v>
          </cell>
          <cell r="C57" t="str">
            <v>Retro</v>
          </cell>
          <cell r="D57" t="str">
            <v>Secondary Glazing Systems-Retro</v>
          </cell>
          <cell r="E57" t="str">
            <v>kWh per KSF BT</v>
          </cell>
          <cell r="F57" t="str">
            <v>Secondary Glazing Systems</v>
          </cell>
          <cell r="G57">
            <v>1</v>
          </cell>
          <cell r="H57" t="str">
            <v>Secondary Glazing Systems</v>
          </cell>
          <cell r="I57" t="str">
            <v>All</v>
          </cell>
          <cell r="L57" t="str">
            <v>CBSA 2014</v>
          </cell>
          <cell r="Q57" t="str">
            <v>x</v>
          </cell>
          <cell r="R57" t="str">
            <v>N/A</v>
          </cell>
          <cell r="U57" t="str">
            <v>Envelope</v>
          </cell>
        </row>
        <row r="58">
          <cell r="B58" t="str">
            <v>LPD Package</v>
          </cell>
          <cell r="C58" t="str">
            <v>New</v>
          </cell>
          <cell r="D58" t="str">
            <v>LPD Package-New</v>
          </cell>
          <cell r="E58" t="str">
            <v>kWh per KSF BT</v>
          </cell>
          <cell r="F58" t="str">
            <v>Lamp, ballast and fixture improvements to lighting power density</v>
          </cell>
          <cell r="G58">
            <v>8</v>
          </cell>
          <cell r="H58" t="str">
            <v>Lighting Power Density</v>
          </cell>
          <cell r="I58" t="str">
            <v>All</v>
          </cell>
          <cell r="L58" t="str">
            <v>CBSA 2014</v>
          </cell>
          <cell r="R58" t="str">
            <v>PRE/POST 2006</v>
          </cell>
          <cell r="U58" t="str">
            <v>Lamps/Ballasts/Fixtures</v>
          </cell>
        </row>
        <row r="59">
          <cell r="B59" t="str">
            <v>LPD Package</v>
          </cell>
          <cell r="C59" t="str">
            <v>NR</v>
          </cell>
          <cell r="D59" t="str">
            <v>LPD Package-NR</v>
          </cell>
          <cell r="E59" t="str">
            <v>kWh per KSF BT</v>
          </cell>
          <cell r="F59" t="str">
            <v>Lamp, ballast and fixture improvements to lighting power density</v>
          </cell>
          <cell r="G59">
            <v>12</v>
          </cell>
          <cell r="H59" t="str">
            <v>Lighting Power Density</v>
          </cell>
          <cell r="I59" t="str">
            <v>All</v>
          </cell>
          <cell r="L59" t="str">
            <v>CBSA 2014</v>
          </cell>
          <cell r="R59" t="str">
            <v>PRE/POST 2006</v>
          </cell>
          <cell r="U59" t="str">
            <v>Lamps/Ballasts/Fixtures</v>
          </cell>
        </row>
        <row r="60">
          <cell r="B60" t="str">
            <v>LPD Package</v>
          </cell>
          <cell r="C60" t="str">
            <v>Retro</v>
          </cell>
          <cell r="D60" t="str">
            <v>LPD Package-Retro</v>
          </cell>
          <cell r="E60" t="str">
            <v>kWh per KSF BT</v>
          </cell>
          <cell r="F60" t="str">
            <v>Lamp, ballast and fixture improvements to lighting power density</v>
          </cell>
          <cell r="G60">
            <v>22</v>
          </cell>
          <cell r="H60" t="str">
            <v>Lighting Power Density</v>
          </cell>
          <cell r="I60" t="str">
            <v>All</v>
          </cell>
          <cell r="L60" t="str">
            <v>CBSA 2014</v>
          </cell>
          <cell r="R60" t="str">
            <v>PRE/POST 2006</v>
          </cell>
          <cell r="U60" t="str">
            <v>Lamps/Ballasts/Fixtures</v>
          </cell>
        </row>
        <row r="61">
          <cell r="B61" t="str">
            <v>Top Daylighting</v>
          </cell>
          <cell r="C61" t="str">
            <v>New</v>
          </cell>
          <cell r="D61" t="str">
            <v>Top Daylighting-New</v>
          </cell>
          <cell r="E61" t="str">
            <v>kWh per KSF BT</v>
          </cell>
          <cell r="F61" t="str">
            <v>Skylights with lighting controls</v>
          </cell>
          <cell r="G61">
            <v>6</v>
          </cell>
          <cell r="H61" t="str">
            <v>Daylighting with Skylights</v>
          </cell>
          <cell r="I61" t="str">
            <v>All</v>
          </cell>
          <cell r="L61" t="str">
            <v>CBSA 2014</v>
          </cell>
          <cell r="R61" t="str">
            <v>POST 2006</v>
          </cell>
          <cell r="U61" t="str">
            <v>Lighting Controls</v>
          </cell>
        </row>
        <row r="62">
          <cell r="B62" t="str">
            <v>Perimeter Daylighting Controls Advanced</v>
          </cell>
          <cell r="C62" t="str">
            <v>New</v>
          </cell>
          <cell r="D62" t="str">
            <v>Perimeter Daylighting Controls Advanced-New</v>
          </cell>
          <cell r="E62" t="str">
            <v>kWh per KSF BT</v>
          </cell>
          <cell r="F62" t="str">
            <v>Perimeter daylighting controls</v>
          </cell>
          <cell r="G62">
            <v>6</v>
          </cell>
          <cell r="H62" t="str">
            <v>Daylighting with Windows</v>
          </cell>
          <cell r="I62" t="str">
            <v>All</v>
          </cell>
          <cell r="L62" t="str">
            <v>CBSA 2014</v>
          </cell>
          <cell r="R62" t="str">
            <v>PRE/POST 2006</v>
          </cell>
          <cell r="U62" t="str">
            <v>Lighting Controls</v>
          </cell>
        </row>
        <row r="63">
          <cell r="B63" t="str">
            <v>Perimeter Daylighting Controls Advanced</v>
          </cell>
          <cell r="C63" t="str">
            <v>NR</v>
          </cell>
          <cell r="D63" t="str">
            <v>Perimeter Daylighting Controls Advanced-NR</v>
          </cell>
          <cell r="E63" t="str">
            <v>kWh per KSF BT</v>
          </cell>
          <cell r="F63" t="str">
            <v>Perimeter daylighting controls</v>
          </cell>
          <cell r="G63">
            <v>6</v>
          </cell>
          <cell r="H63" t="str">
            <v>Daylighting with Windows</v>
          </cell>
          <cell r="I63" t="str">
            <v>All</v>
          </cell>
          <cell r="L63" t="str">
            <v>CBSA 2014</v>
          </cell>
          <cell r="R63" t="str">
            <v>PRE/POST 2006</v>
          </cell>
          <cell r="U63" t="str">
            <v>Lighting Controls</v>
          </cell>
        </row>
        <row r="64">
          <cell r="B64" t="str">
            <v>Lighting Controls Interior</v>
          </cell>
          <cell r="C64" t="str">
            <v>New</v>
          </cell>
          <cell r="D64" t="str">
            <v>Lighting Controls Interior-New</v>
          </cell>
          <cell r="E64" t="str">
            <v>kWh per KSF BT</v>
          </cell>
          <cell r="F64" t="str">
            <v>Occupancy controls for lighting areas not required by code such as warehouse aisle, classrooms</v>
          </cell>
          <cell r="G64">
            <v>6</v>
          </cell>
          <cell r="H64" t="str">
            <v>Lighting Controls Interior</v>
          </cell>
          <cell r="I64" t="str">
            <v>All</v>
          </cell>
          <cell r="L64" t="str">
            <v>CBSA 2014</v>
          </cell>
          <cell r="R64" t="str">
            <v>PRE/POST 2006</v>
          </cell>
          <cell r="U64" t="str">
            <v>Lighting Controls</v>
          </cell>
        </row>
        <row r="65">
          <cell r="B65" t="str">
            <v>Lighting Controls Interior</v>
          </cell>
          <cell r="C65" t="str">
            <v>NR</v>
          </cell>
          <cell r="D65" t="str">
            <v>Lighting Controls Interior-NR</v>
          </cell>
          <cell r="E65" t="str">
            <v>kWh per KSF BT</v>
          </cell>
          <cell r="F65" t="str">
            <v>Occupancy controls for lighting areas not required by code such as warehouse aisle, classrooms</v>
          </cell>
          <cell r="G65">
            <v>6</v>
          </cell>
          <cell r="H65" t="str">
            <v>Lighting Controls Interior</v>
          </cell>
          <cell r="I65" t="str">
            <v>All</v>
          </cell>
          <cell r="L65" t="str">
            <v>CBSA 2014</v>
          </cell>
          <cell r="R65" t="str">
            <v>PRE/POST 2006</v>
          </cell>
          <cell r="U65" t="str">
            <v>Lighting Controls</v>
          </cell>
        </row>
        <row r="66">
          <cell r="B66" t="str">
            <v>Exterior Building Lighting</v>
          </cell>
          <cell r="C66" t="str">
            <v>New</v>
          </cell>
          <cell r="D66" t="str">
            <v>Exterior Building Lighting-New</v>
          </cell>
          <cell r="E66" t="str">
            <v>kWh per KSF BT</v>
          </cell>
          <cell r="F66" t="str">
            <v>Effiicient façade, walkway, area and decorative exterior lighting, such as LED</v>
          </cell>
          <cell r="G66">
            <v>4</v>
          </cell>
          <cell r="H66" t="str">
            <v>Exterior Building Lighting</v>
          </cell>
          <cell r="I66" t="str">
            <v>All</v>
          </cell>
          <cell r="L66" t="str">
            <v>CBSA 2014</v>
          </cell>
          <cell r="U66" t="str">
            <v>Lamps/Ballasts/Fixtures</v>
          </cell>
        </row>
        <row r="67">
          <cell r="B67" t="str">
            <v>Exterior Building Lighting</v>
          </cell>
          <cell r="C67" t="str">
            <v>NR</v>
          </cell>
          <cell r="D67" t="str">
            <v>Exterior Building Lighting-NR</v>
          </cell>
          <cell r="E67" t="str">
            <v>kWh per KSF BT</v>
          </cell>
          <cell r="F67" t="str">
            <v>Effiicient façade, walkway, area and decorative exterior lighting, such as LED</v>
          </cell>
          <cell r="G67">
            <v>4</v>
          </cell>
          <cell r="H67" t="str">
            <v>Exterior Building Lighting</v>
          </cell>
          <cell r="I67" t="str">
            <v>All</v>
          </cell>
          <cell r="L67" t="str">
            <v>CBSA 2014</v>
          </cell>
          <cell r="R67" t="str">
            <v>N/A</v>
          </cell>
          <cell r="U67" t="str">
            <v>Lamps/Ballasts/Fixtures</v>
          </cell>
        </row>
        <row r="68">
          <cell r="B68" t="str">
            <v>Street and Roadway Lighting</v>
          </cell>
          <cell r="C68" t="str">
            <v>New</v>
          </cell>
          <cell r="D68" t="str">
            <v>Street and Roadway Lighting-New</v>
          </cell>
          <cell r="E68" t="str">
            <v>Count</v>
          </cell>
          <cell r="F68" t="str">
            <v>Efficient street and roadway lighting, LED and induction</v>
          </cell>
          <cell r="G68">
            <v>6</v>
          </cell>
          <cell r="H68" t="str">
            <v>Street and Roadway Lighting</v>
          </cell>
          <cell r="I68" t="str">
            <v>Non-Building</v>
          </cell>
          <cell r="L68" t="str">
            <v>Navigant 2014</v>
          </cell>
          <cell r="U68" t="str">
            <v>Lamps/Ballasts/Fixtures</v>
          </cell>
        </row>
        <row r="69">
          <cell r="B69" t="str">
            <v>Street and Roadway Lighting</v>
          </cell>
          <cell r="C69" t="str">
            <v>NR</v>
          </cell>
          <cell r="D69" t="str">
            <v>Street and Roadway Lighting-NR</v>
          </cell>
          <cell r="E69" t="str">
            <v>Count</v>
          </cell>
          <cell r="F69" t="str">
            <v>Efficient street and roadway lighting, LED and induction</v>
          </cell>
          <cell r="G69">
            <v>6</v>
          </cell>
          <cell r="H69" t="str">
            <v>Street and Roadway Lighting</v>
          </cell>
          <cell r="I69" t="str">
            <v>Non-Building</v>
          </cell>
          <cell r="L69" t="str">
            <v>Survey 2014</v>
          </cell>
          <cell r="R69" t="str">
            <v>N/A</v>
          </cell>
          <cell r="U69" t="str">
            <v>Lamps/Ballasts/Fixtures</v>
          </cell>
        </row>
        <row r="70">
          <cell r="B70" t="str">
            <v>Parking Lighting</v>
          </cell>
          <cell r="C70" t="str">
            <v>New</v>
          </cell>
          <cell r="D70" t="str">
            <v>Parking Lighting-New</v>
          </cell>
          <cell r="E70" t="str">
            <v>kWh per KSF BT</v>
          </cell>
          <cell r="F70" t="str">
            <v>Efficient parking lot and garage lighting and controls</v>
          </cell>
          <cell r="G70">
            <v>2</v>
          </cell>
          <cell r="H70" t="str">
            <v>Parking Lighting</v>
          </cell>
          <cell r="I70" t="str">
            <v>All</v>
          </cell>
          <cell r="L70" t="str">
            <v>CBSA 2014</v>
          </cell>
          <cell r="U70" t="str">
            <v>Lamps/Ballasts/Fixtures</v>
          </cell>
          <cell r="V70" t="str">
            <v>Lamps/Ballasts/Fixtures w/Controls</v>
          </cell>
        </row>
        <row r="71">
          <cell r="B71" t="str">
            <v>Parking Lighting</v>
          </cell>
          <cell r="C71" t="str">
            <v>NR</v>
          </cell>
          <cell r="D71" t="str">
            <v>Parking Lighting-NR</v>
          </cell>
          <cell r="E71" t="str">
            <v>kWh per KSF BT</v>
          </cell>
          <cell r="F71" t="str">
            <v>Efficient parking lot and garage lighting and controls</v>
          </cell>
          <cell r="G71">
            <v>2</v>
          </cell>
          <cell r="H71" t="str">
            <v>Parking Lighting</v>
          </cell>
          <cell r="I71" t="str">
            <v>All</v>
          </cell>
          <cell r="L71" t="str">
            <v>CBSA 2014</v>
          </cell>
          <cell r="R71" t="str">
            <v>N/A</v>
          </cell>
          <cell r="U71" t="str">
            <v>Lamps/Ballasts/Fixtures</v>
          </cell>
          <cell r="V71" t="str">
            <v>Lamps/Ballasts/Fixtures w/Controls</v>
          </cell>
        </row>
        <row r="72">
          <cell r="B72" t="str">
            <v>Bi-Level Stairwell Lighting</v>
          </cell>
          <cell r="C72" t="str">
            <v>NR</v>
          </cell>
          <cell r="D72" t="str">
            <v>Bi-Level Stairwell Lighting-NR</v>
          </cell>
          <cell r="E72" t="str">
            <v>kWh per KSF BT</v>
          </cell>
          <cell r="F72" t="str">
            <v xml:space="preserve">Bi-Level occupancy sensor control on stairwell </v>
          </cell>
          <cell r="G72">
            <v>1</v>
          </cell>
          <cell r="H72" t="str">
            <v>Bi-Level Stairwell</v>
          </cell>
          <cell r="I72" t="str">
            <v>All</v>
          </cell>
          <cell r="L72" t="str">
            <v>CBSA 2014</v>
          </cell>
          <cell r="R72" t="str">
            <v>N/A</v>
          </cell>
          <cell r="U72" t="str">
            <v>Lighting Controls</v>
          </cell>
        </row>
        <row r="73">
          <cell r="B73" t="str">
            <v>ECM-VAV</v>
          </cell>
          <cell r="C73" t="str">
            <v>New</v>
          </cell>
          <cell r="D73" t="str">
            <v>ECM-VAV-New</v>
          </cell>
          <cell r="E73" t="str">
            <v>kWh per KSF BT</v>
          </cell>
          <cell r="F73" t="str">
            <v>Electically Commutated Motors on Variable Air Volume Boxes</v>
          </cell>
          <cell r="G73">
            <v>1</v>
          </cell>
          <cell r="H73" t="str">
            <v>ECM Motors on Variable Air Volume Boxes</v>
          </cell>
          <cell r="I73" t="str">
            <v>All</v>
          </cell>
          <cell r="L73" t="str">
            <v>CBSA 2014</v>
          </cell>
          <cell r="R73" t="str">
            <v>PRE/POST 2006</v>
          </cell>
          <cell r="U73" t="str">
            <v>Motors</v>
          </cell>
        </row>
        <row r="74">
          <cell r="B74" t="str">
            <v>ECM-VAV</v>
          </cell>
          <cell r="C74" t="str">
            <v>NR</v>
          </cell>
          <cell r="D74" t="str">
            <v>ECM-VAV-NR</v>
          </cell>
          <cell r="E74" t="str">
            <v>kWh per KSF BT</v>
          </cell>
          <cell r="F74" t="str">
            <v>Electically Commutated Motors on Variable Air Volume Boxes</v>
          </cell>
          <cell r="G74">
            <v>1</v>
          </cell>
          <cell r="H74" t="str">
            <v>ECM Motors on Variable Air Volume Boxes</v>
          </cell>
          <cell r="I74" t="str">
            <v>All</v>
          </cell>
          <cell r="L74" t="str">
            <v>CBSA 2014</v>
          </cell>
          <cell r="R74" t="str">
            <v>PRE/POST 2006</v>
          </cell>
          <cell r="U74" t="str">
            <v>Motors</v>
          </cell>
        </row>
        <row r="75">
          <cell r="B75" t="str">
            <v>Pool pumps</v>
          </cell>
          <cell r="C75" t="str">
            <v>Retro</v>
          </cell>
          <cell r="D75" t="str">
            <v>Pool pumps-Retro</v>
          </cell>
          <cell r="E75" t="str">
            <v>Count</v>
          </cell>
          <cell r="F75" t="str">
            <v>Pool pumps</v>
          </cell>
          <cell r="G75">
            <v>1</v>
          </cell>
          <cell r="H75" t="str">
            <v>Pool pumps</v>
          </cell>
          <cell r="I75" t="str">
            <v>Some</v>
          </cell>
          <cell r="L75" t="str">
            <v>CBSA 2014</v>
          </cell>
          <cell r="Q75" t="str">
            <v>x</v>
          </cell>
          <cell r="R75" t="str">
            <v>N/A</v>
          </cell>
          <cell r="U75" t="str">
            <v>Pool System Improvements</v>
          </cell>
        </row>
        <row r="76">
          <cell r="B76" t="str">
            <v>MotorsRewind</v>
          </cell>
          <cell r="C76" t="str">
            <v>New</v>
          </cell>
          <cell r="D76" t="str">
            <v>MotorsRewind-New</v>
          </cell>
          <cell r="E76" t="str">
            <v>Count</v>
          </cell>
          <cell r="F76" t="str">
            <v>Motors - Rewind</v>
          </cell>
          <cell r="G76">
            <v>1</v>
          </cell>
          <cell r="H76" t="str">
            <v>Motors - Rewind</v>
          </cell>
          <cell r="I76" t="str">
            <v>All</v>
          </cell>
          <cell r="L76" t="str">
            <v>CBSA 2014</v>
          </cell>
          <cell r="Q76" t="str">
            <v>x</v>
          </cell>
          <cell r="R76" t="str">
            <v>N/A</v>
          </cell>
          <cell r="U76" t="str">
            <v>Motors</v>
          </cell>
        </row>
        <row r="77">
          <cell r="B77" t="str">
            <v>MotorsRewind</v>
          </cell>
          <cell r="C77" t="str">
            <v>NR</v>
          </cell>
          <cell r="D77" t="str">
            <v>MotorsRewind-NR</v>
          </cell>
          <cell r="E77" t="str">
            <v>Count</v>
          </cell>
          <cell r="F77" t="str">
            <v>Motors - Rewind</v>
          </cell>
          <cell r="G77">
            <v>1</v>
          </cell>
          <cell r="H77" t="str">
            <v>Motors - Rewind</v>
          </cell>
          <cell r="I77" t="str">
            <v>All</v>
          </cell>
          <cell r="L77" t="str">
            <v>CBSA 2014</v>
          </cell>
          <cell r="Q77" t="str">
            <v>x</v>
          </cell>
          <cell r="R77" t="str">
            <v>N/A</v>
          </cell>
          <cell r="U77" t="str">
            <v>Motors</v>
          </cell>
        </row>
        <row r="78">
          <cell r="B78" t="str">
            <v>Municipal Sewage Treatment</v>
          </cell>
          <cell r="C78" t="str">
            <v>Retro</v>
          </cell>
          <cell r="D78" t="str">
            <v>Municipal Sewage Treatment-Retro</v>
          </cell>
          <cell r="E78" t="str">
            <v>MGD Flow</v>
          </cell>
          <cell r="F78" t="str">
            <v>Suite of measures for sewage treatment</v>
          </cell>
          <cell r="G78">
            <v>10</v>
          </cell>
          <cell r="H78" t="str">
            <v>Municipal Sewage Treatment</v>
          </cell>
          <cell r="I78" t="str">
            <v>Non-Building</v>
          </cell>
          <cell r="J78" t="str">
            <v>BACGEN</v>
          </cell>
          <cell r="L78" t="str">
            <v>2013 EPA Flow rates</v>
          </cell>
          <cell r="M78" t="str">
            <v>Achievements</v>
          </cell>
          <cell r="O78" t="str">
            <v>6P+ETO data</v>
          </cell>
          <cell r="R78" t="str">
            <v>N/A</v>
          </cell>
          <cell r="S78" t="str">
            <v>V1</v>
          </cell>
          <cell r="T78" t="str">
            <v>More data coming from NEEA</v>
          </cell>
          <cell r="U78" t="str">
            <v>Process Loads System Improvements</v>
          </cell>
        </row>
        <row r="79">
          <cell r="B79" t="str">
            <v>Municipal Water Supply</v>
          </cell>
          <cell r="C79" t="str">
            <v>Retro</v>
          </cell>
          <cell r="D79" t="str">
            <v>Municipal Water Supply-Retro</v>
          </cell>
          <cell r="E79" t="str">
            <v>MGD Flow</v>
          </cell>
          <cell r="F79" t="str">
            <v>Suite of measures for water supply systems</v>
          </cell>
          <cell r="G79">
            <v>5</v>
          </cell>
          <cell r="H79" t="str">
            <v>Municipal Water Supply</v>
          </cell>
          <cell r="I79" t="str">
            <v>Non-Building</v>
          </cell>
          <cell r="J79" t="str">
            <v>BACGEN</v>
          </cell>
          <cell r="L79" t="str">
            <v>2013 EPA Flow rates</v>
          </cell>
          <cell r="M79" t="str">
            <v>Achievements</v>
          </cell>
          <cell r="O79" t="str">
            <v>6P+ETO data</v>
          </cell>
          <cell r="R79" t="str">
            <v>N/A</v>
          </cell>
          <cell r="S79" t="str">
            <v>V1</v>
          </cell>
          <cell r="T79" t="str">
            <v>More data coming from NEEA</v>
          </cell>
          <cell r="U79" t="str">
            <v>Process Loads System Improvements</v>
          </cell>
        </row>
        <row r="80">
          <cell r="B80" t="str">
            <v>Engine Generator Block Heaters</v>
          </cell>
          <cell r="C80" t="str">
            <v>Retro</v>
          </cell>
          <cell r="D80" t="str">
            <v>Engine Generator Block Heaters-Retro</v>
          </cell>
          <cell r="E80" t="str">
            <v>Count</v>
          </cell>
          <cell r="F80" t="str">
            <v>Engine Generator Block Heaters (for standby generators)</v>
          </cell>
          <cell r="G80">
            <v>1</v>
          </cell>
          <cell r="H80" t="str">
            <v>Engine Generator Block Heaters</v>
          </cell>
          <cell r="I80" t="str">
            <v>All</v>
          </cell>
          <cell r="L80" t="str">
            <v>No Control</v>
          </cell>
          <cell r="Q80" t="str">
            <v>x</v>
          </cell>
          <cell r="R80" t="str">
            <v>N/A</v>
          </cell>
          <cell r="U80" t="str">
            <v>Process Loads System Controls</v>
          </cell>
        </row>
        <row r="81">
          <cell r="B81" t="str">
            <v>Grocery Refrigeration Bundle</v>
          </cell>
          <cell r="C81" t="str">
            <v>Retro</v>
          </cell>
          <cell r="D81" t="str">
            <v>Grocery Refrigeration Bundle-Retro</v>
          </cell>
          <cell r="E81" t="str">
            <v>kWh per KSF BT</v>
          </cell>
          <cell r="F81" t="str">
            <v>Grocery store refrigeration measures</v>
          </cell>
          <cell r="G81">
            <v>12</v>
          </cell>
          <cell r="H81" t="str">
            <v>Grocery Refrigeration Bundle</v>
          </cell>
          <cell r="I81" t="str">
            <v>Grocery</v>
          </cell>
          <cell r="L81" t="str">
            <v>CBSA 2014</v>
          </cell>
          <cell r="R81" t="str">
            <v>N/A</v>
          </cell>
          <cell r="U81" t="str">
            <v>Refrigeration System Improvements</v>
          </cell>
        </row>
        <row r="82">
          <cell r="B82" t="str">
            <v>Packaged Refrigeration Equipment</v>
          </cell>
          <cell r="C82" t="str">
            <v>New</v>
          </cell>
          <cell r="D82" t="str">
            <v>Packaged Refrigeration Equipment-New</v>
          </cell>
          <cell r="E82" t="str">
            <v>Count</v>
          </cell>
          <cell r="F82" t="str">
            <v>Efficient refrigerators and freezers, beverage merchandizers, ice makers and vending machines</v>
          </cell>
          <cell r="G82">
            <v>20</v>
          </cell>
          <cell r="H82" t="str">
            <v>Packaged Refrigeration Equipment</v>
          </cell>
          <cell r="I82" t="str">
            <v>Grocery</v>
          </cell>
          <cell r="L82" t="str">
            <v>CBSA 2014</v>
          </cell>
          <cell r="R82" t="str">
            <v>N/A</v>
          </cell>
          <cell r="U82" t="str">
            <v>Packaged Refrigeration</v>
          </cell>
        </row>
        <row r="83">
          <cell r="B83" t="str">
            <v>Appliances - Freezers</v>
          </cell>
          <cell r="C83" t="str">
            <v>NR</v>
          </cell>
          <cell r="D83" t="str">
            <v>Appliances - Freezers-NR</v>
          </cell>
          <cell r="E83" t="str">
            <v>Count</v>
          </cell>
          <cell r="F83" t="str">
            <v>Residential freezers in commercial buildings</v>
          </cell>
          <cell r="G83">
            <v>1</v>
          </cell>
          <cell r="H83" t="str">
            <v>Appliances - Freezers</v>
          </cell>
          <cell r="I83" t="str">
            <v>All</v>
          </cell>
          <cell r="L83" t="str">
            <v>Fed Std 2014</v>
          </cell>
          <cell r="Q83" t="str">
            <v>x</v>
          </cell>
          <cell r="R83" t="str">
            <v>N/A</v>
          </cell>
          <cell r="U83" t="str">
            <v>Refrigeration System Improvements</v>
          </cell>
        </row>
        <row r="84">
          <cell r="B84" t="str">
            <v>Appliances - Refrigerators</v>
          </cell>
          <cell r="C84" t="str">
            <v>NR</v>
          </cell>
          <cell r="D84" t="str">
            <v>Appliances - Refrigerators-NR</v>
          </cell>
          <cell r="E84" t="str">
            <v>Count</v>
          </cell>
          <cell r="F84" t="str">
            <v>Residential refrigerators in commercial buildings</v>
          </cell>
          <cell r="G84">
            <v>1</v>
          </cell>
          <cell r="H84" t="str">
            <v>Appliances - Refrigerators</v>
          </cell>
          <cell r="I84" t="str">
            <v>All</v>
          </cell>
          <cell r="L84" t="str">
            <v>Fed Std 2014</v>
          </cell>
          <cell r="Q84" t="str">
            <v>x</v>
          </cell>
          <cell r="R84" t="str">
            <v>N/A</v>
          </cell>
          <cell r="U84" t="str">
            <v>Refrigeration System Improvements</v>
          </cell>
        </row>
        <row r="85">
          <cell r="B85" t="str">
            <v>Water Cooler Controls</v>
          </cell>
          <cell r="C85" t="str">
            <v>NR</v>
          </cell>
          <cell r="D85" t="str">
            <v>Water Cooler Controls-NR</v>
          </cell>
          <cell r="E85" t="str">
            <v>Count</v>
          </cell>
          <cell r="F85" t="str">
            <v>Water Cooler Controls</v>
          </cell>
          <cell r="G85">
            <v>1</v>
          </cell>
          <cell r="H85" t="str">
            <v>Water Cooler Controls</v>
          </cell>
          <cell r="I85" t="str">
            <v>Some</v>
          </cell>
          <cell r="L85" t="str">
            <v>Uncontrolled</v>
          </cell>
          <cell r="Q85" t="str">
            <v>x</v>
          </cell>
          <cell r="R85" t="str">
            <v>N/A</v>
          </cell>
          <cell r="U85" t="str">
            <v>Refrigeration System Controls</v>
          </cell>
        </row>
        <row r="86">
          <cell r="B86" t="str">
            <v>WHTanks</v>
          </cell>
          <cell r="C86" t="str">
            <v>New</v>
          </cell>
          <cell r="D86" t="str">
            <v>WHTanks-New</v>
          </cell>
          <cell r="E86" t="str">
            <v>Count</v>
          </cell>
          <cell r="F86" t="str">
            <v>Clotheswashers more efficient than federal standard</v>
          </cell>
          <cell r="H86" t="str">
            <v>DHW - Efficient Tanks</v>
          </cell>
          <cell r="I86" t="str">
            <v>Some</v>
          </cell>
          <cell r="L86" t="str">
            <v>CBSA 2014</v>
          </cell>
          <cell r="R86" t="str">
            <v>N/A</v>
          </cell>
          <cell r="U86" t="str">
            <v>Water Using Devices</v>
          </cell>
        </row>
        <row r="87">
          <cell r="B87" t="str">
            <v>WHTanks</v>
          </cell>
          <cell r="C87" t="str">
            <v>NR</v>
          </cell>
          <cell r="D87" t="str">
            <v>WHTanks-NR</v>
          </cell>
          <cell r="E87" t="str">
            <v>Count</v>
          </cell>
          <cell r="F87" t="str">
            <v>Efficient Residential water heaters in commercial buildings</v>
          </cell>
          <cell r="G87">
            <v>1</v>
          </cell>
          <cell r="H87" t="str">
            <v>DHW - Efficient Tanks</v>
          </cell>
          <cell r="I87" t="str">
            <v>All</v>
          </cell>
          <cell r="L87" t="str">
            <v>CBSA 2014</v>
          </cell>
          <cell r="Q87" t="str">
            <v>x</v>
          </cell>
          <cell r="R87" t="str">
            <v>N/A</v>
          </cell>
          <cell r="U87" t="str">
            <v>Water Heaters</v>
          </cell>
        </row>
        <row r="88">
          <cell r="B88" t="str">
            <v>Appliances - Clothes Washers</v>
          </cell>
          <cell r="C88" t="str">
            <v>NR</v>
          </cell>
          <cell r="D88" t="str">
            <v>Appliances - Clothes Washers-NR</v>
          </cell>
          <cell r="E88" t="str">
            <v>Count</v>
          </cell>
          <cell r="F88" t="str">
            <v>Efficient residential clothes washers in commercial buildings</v>
          </cell>
          <cell r="G88">
            <v>1</v>
          </cell>
          <cell r="H88" t="str">
            <v>Appliances - Clothes Washers</v>
          </cell>
          <cell r="I88" t="str">
            <v>Some</v>
          </cell>
          <cell r="L88" t="str">
            <v>CBSA 2014</v>
          </cell>
          <cell r="Q88" t="str">
            <v>x</v>
          </cell>
          <cell r="R88" t="str">
            <v>N/A</v>
          </cell>
          <cell r="U88" t="str">
            <v>Water Using Devices</v>
          </cell>
        </row>
        <row r="89">
          <cell r="B89" t="str">
            <v>Showerheads</v>
          </cell>
          <cell r="C89" t="str">
            <v>Retro</v>
          </cell>
          <cell r="D89" t="str">
            <v>Showerheads-Retro</v>
          </cell>
          <cell r="E89" t="str">
            <v>Count</v>
          </cell>
          <cell r="F89" t="str">
            <v>Efficient showerheads</v>
          </cell>
          <cell r="G89">
            <v>1</v>
          </cell>
          <cell r="H89" t="str">
            <v>DHW - Showerheads</v>
          </cell>
          <cell r="I89" t="str">
            <v>Some</v>
          </cell>
          <cell r="L89" t="str">
            <v>2.5 GPM</v>
          </cell>
          <cell r="Q89" t="str">
            <v>x</v>
          </cell>
          <cell r="R89" t="str">
            <v>N/A</v>
          </cell>
          <cell r="U89" t="str">
            <v>Water Using Devices</v>
          </cell>
        </row>
        <row r="90">
          <cell r="B90" t="str">
            <v>Water Heating - GFHX</v>
          </cell>
          <cell r="C90" t="str">
            <v>New</v>
          </cell>
          <cell r="D90" t="str">
            <v>Water Heating - GFHX-New</v>
          </cell>
          <cell r="E90" t="str">
            <v>Count</v>
          </cell>
          <cell r="F90" t="str">
            <v>Drain water heat recovery in new mulitfaimly applications</v>
          </cell>
          <cell r="G90">
            <v>1</v>
          </cell>
          <cell r="H90" t="str">
            <v>Water Heating - GFHX</v>
          </cell>
          <cell r="I90" t="str">
            <v>All</v>
          </cell>
          <cell r="L90" t="str">
            <v>No Heat Recovery</v>
          </cell>
          <cell r="Q90" t="str">
            <v>x</v>
          </cell>
          <cell r="R90" t="str">
            <v>N/A</v>
          </cell>
          <cell r="U90" t="str">
            <v>Water Using Devices</v>
          </cell>
        </row>
        <row r="91">
          <cell r="B91" t="str">
            <v>Demand Control Circulating system DHW</v>
          </cell>
          <cell r="C91" t="str">
            <v>Retro</v>
          </cell>
          <cell r="D91" t="str">
            <v>Demand Control Circulating system DHW-Retro</v>
          </cell>
          <cell r="E91" t="str">
            <v>kWh per KSF BT</v>
          </cell>
          <cell r="F91" t="str">
            <v>Demand Control Circulating system DHW</v>
          </cell>
          <cell r="G91">
            <v>1</v>
          </cell>
          <cell r="H91" t="str">
            <v>Demand Control Circulating system DHW</v>
          </cell>
          <cell r="I91" t="str">
            <v>Some</v>
          </cell>
          <cell r="L91" t="str">
            <v>CBSA 2014</v>
          </cell>
          <cell r="Q91" t="str">
            <v>x</v>
          </cell>
          <cell r="R91" t="str">
            <v>N/A</v>
          </cell>
          <cell r="U91" t="str">
            <v>Water Using Devices</v>
          </cell>
        </row>
        <row r="92">
          <cell r="B92" t="str">
            <v>Central HPWH MF</v>
          </cell>
          <cell r="C92" t="str">
            <v>Retro</v>
          </cell>
          <cell r="D92" t="str">
            <v>Central HPWH MF-Retro</v>
          </cell>
          <cell r="E92" t="str">
            <v>Count</v>
          </cell>
          <cell r="F92" t="str">
            <v>Central HPWH MF</v>
          </cell>
          <cell r="G92">
            <v>1</v>
          </cell>
          <cell r="H92" t="str">
            <v>Central HPWH MF</v>
          </cell>
          <cell r="I92" t="str">
            <v>Multifamily</v>
          </cell>
          <cell r="L92" t="str">
            <v>CBSA 2014</v>
          </cell>
          <cell r="Q92" t="str">
            <v>x</v>
          </cell>
          <cell r="R92" t="str">
            <v>N/A</v>
          </cell>
          <cell r="U92" t="str">
            <v>Water Heaters</v>
          </cell>
        </row>
        <row r="93">
          <cell r="B93" t="str">
            <v>Ultra Low Energy Building</v>
          </cell>
          <cell r="C93" t="str">
            <v>New</v>
          </cell>
          <cell r="D93" t="str">
            <v>Ultra Low Energy Building-New</v>
          </cell>
          <cell r="E93" t="str">
            <v>kWh per KSF BT</v>
          </cell>
          <cell r="F93" t="str">
            <v>Multiple measures applied in integrated design practice</v>
          </cell>
          <cell r="G93">
            <v>13</v>
          </cell>
          <cell r="H93" t="str">
            <v>Ultra Low Energy Building</v>
          </cell>
          <cell r="I93" t="str">
            <v>Some</v>
          </cell>
          <cell r="L93" t="str">
            <v>Code</v>
          </cell>
          <cell r="R93" t="str">
            <v>POST2006</v>
          </cell>
          <cell r="U93" t="str">
            <v>Whole Bldg/Meter Level System Improvements</v>
          </cell>
        </row>
        <row r="94">
          <cell r="B94" t="str">
            <v>Low Power LF Lamps</v>
          </cell>
          <cell r="C94" t="str">
            <v>NR</v>
          </cell>
          <cell r="D94" t="str">
            <v>Low Power LF Lamps-NR</v>
          </cell>
          <cell r="E94" t="str">
            <v>lamp</v>
          </cell>
          <cell r="F94" t="str">
            <v>Shift mix of 32W, 28W and 25W lamps towards low watt lamps</v>
          </cell>
          <cell r="G94">
            <v>2</v>
          </cell>
          <cell r="H94" t="str">
            <v>High Performance Low Power Fluorescent Lamps</v>
          </cell>
          <cell r="I94" t="str">
            <v>All</v>
          </cell>
          <cell r="L94" t="str">
            <v>Federal GSFL 2014</v>
          </cell>
          <cell r="Q94" t="str">
            <v>x</v>
          </cell>
          <cell r="R94" t="str">
            <v>N/A</v>
          </cell>
          <cell r="U94" t="str">
            <v>Lamps/Ballasts/Fixtures</v>
          </cell>
        </row>
        <row r="112">
          <cell r="B112" t="str">
            <v>Category_Name</v>
          </cell>
          <cell r="C112" t="str">
            <v>TAP_Name</v>
          </cell>
        </row>
        <row r="113">
          <cell r="B113" t="str">
            <v>Compressed Air System Controls</v>
          </cell>
          <cell r="C113" t="str">
            <v>Compressed Air Control Improvements (non-VFD)</v>
          </cell>
        </row>
        <row r="114">
          <cell r="B114" t="str">
            <v>Compressed Air System Improvements</v>
          </cell>
          <cell r="C114" t="str">
            <v>Compressed Air Control Improvements (VFD)</v>
          </cell>
        </row>
        <row r="115">
          <cell r="B115" t="str">
            <v>Computer Technologies</v>
          </cell>
          <cell r="C115" t="str">
            <v>Compressed Air System Compressor Improvements (non-VFD)</v>
          </cell>
        </row>
        <row r="116">
          <cell r="B116" t="str">
            <v>Cooking</v>
          </cell>
          <cell r="C116" t="str">
            <v>Compressed Air System Compressor Improvements (VFD)</v>
          </cell>
        </row>
        <row r="117">
          <cell r="B117" t="str">
            <v>Delamping</v>
          </cell>
          <cell r="C117" t="str">
            <v>Compressed Air System Demand Side Improvements</v>
          </cell>
        </row>
        <row r="118">
          <cell r="B118" t="str">
            <v>Elevators</v>
          </cell>
          <cell r="C118" t="str">
            <v>Compressed Air System Dryer Improvements</v>
          </cell>
        </row>
        <row r="119">
          <cell r="B119" t="str">
            <v>Envelope</v>
          </cell>
          <cell r="C119" t="str">
            <v>Compressed Air System Regulation Improvements</v>
          </cell>
        </row>
      </sheetData>
      <sheetData sheetId="2">
        <row r="4">
          <cell r="H4">
            <v>2035</v>
          </cell>
        </row>
        <row r="11">
          <cell r="B11" t="str">
            <v>Measure Index Name</v>
          </cell>
          <cell r="C11" t="str">
            <v>File Link</v>
          </cell>
          <cell r="D11" t="str">
            <v>Supply Curve Worksheet</v>
          </cell>
          <cell r="E11" t="str">
            <v>Lost Opp</v>
          </cell>
          <cell r="F11" t="str">
            <v>Descriptive Name</v>
          </cell>
          <cell r="G11" t="str">
            <v>Most Recent Substantive Update</v>
          </cell>
          <cell r="H11" t="str">
            <v>Cumulative Technically  Achievable Savings in 2035 in MWa</v>
          </cell>
          <cell r="I11" t="str">
            <v>aMW in New Building Non Plug Load</v>
          </cell>
          <cell r="K11" t="str">
            <v>Comparable Estimate for 6th Plan (Pasted Values)</v>
          </cell>
          <cell r="L11" t="str">
            <v>Final Check for Draft Plan</v>
          </cell>
          <cell r="O11" t="str">
            <v>Analyst</v>
          </cell>
          <cell r="P11" t="str">
            <v>Comments Reviewed &amp; Updates Complete</v>
          </cell>
          <cell r="Q11" t="str">
            <v>Run ProCost with Final Inputs (Gas)</v>
          </cell>
          <cell r="R11" t="str">
            <v>Check/Repair RPM Links</v>
          </cell>
          <cell r="S11" t="str">
            <v>SC Curve to Auto High/Low Forecast</v>
          </cell>
          <cell r="T11" t="str">
            <v>SC Curve measure references linked to MList</v>
          </cell>
          <cell r="U11" t="str">
            <v>Check Linked Files and Range Names.  Correct link to ComMaster</v>
          </cell>
        </row>
        <row r="12">
          <cell r="B12" t="str">
            <v>Compressed Air-Retro</v>
          </cell>
          <cell r="C12" t="str">
            <v>COM-CompressedAir-7P_V2.xlsm</v>
          </cell>
          <cell r="F12" t="str">
            <v>Compressed Air Controls</v>
          </cell>
          <cell r="H12">
            <v>3.2238288305372076</v>
          </cell>
          <cell r="I12">
            <v>0</v>
          </cell>
          <cell r="K12" t="str">
            <v/>
          </cell>
          <cell r="O12" t="str">
            <v>ks</v>
          </cell>
        </row>
        <row r="13">
          <cell r="B13" t="str">
            <v>Compressed Air-NR</v>
          </cell>
          <cell r="C13" t="str">
            <v>COM-CompressedAir-7P_V2.xlsm</v>
          </cell>
          <cell r="F13" t="str">
            <v>Compressed Air Improvements</v>
          </cell>
          <cell r="H13">
            <v>1.0195557332307676</v>
          </cell>
          <cell r="I13">
            <v>0</v>
          </cell>
          <cell r="K13" t="str">
            <v/>
          </cell>
          <cell r="O13" t="str">
            <v>ks</v>
          </cell>
        </row>
        <row r="14">
          <cell r="B14" t="str">
            <v>Network PC Power Management-Retro</v>
          </cell>
          <cell r="C14" t="str">
            <v>dropped for 7p</v>
          </cell>
          <cell r="F14" t="str">
            <v>Network PC Power Management</v>
          </cell>
          <cell r="K14">
            <v>72.717466539008427</v>
          </cell>
        </row>
        <row r="15">
          <cell r="B15" t="str">
            <v>Laptop-NR</v>
          </cell>
          <cell r="C15" t="str">
            <v>COM-Computers-7P_V1.xlsx</v>
          </cell>
          <cell r="F15" t="str">
            <v>ENERGY STAR Laptops</v>
          </cell>
          <cell r="H15">
            <v>3.9941361655064203</v>
          </cell>
          <cell r="I15">
            <v>0</v>
          </cell>
          <cell r="K15">
            <v>129.97956115621164</v>
          </cell>
          <cell r="O15" t="str">
            <v>tj</v>
          </cell>
        </row>
        <row r="16">
          <cell r="B16" t="str">
            <v>Smart Plug Power Strips-Retro</v>
          </cell>
          <cell r="C16" t="str">
            <v>COM-Powerstrips-7P_v3.xlsm</v>
          </cell>
          <cell r="F16" t="str">
            <v>Smart Plug Power Strips</v>
          </cell>
          <cell r="H16">
            <v>46.672185845920254</v>
          </cell>
          <cell r="I16">
            <v>0</v>
          </cell>
          <cell r="K16" t="str">
            <v/>
          </cell>
          <cell r="O16" t="str">
            <v>ks</v>
          </cell>
        </row>
        <row r="17">
          <cell r="B17" t="str">
            <v>Data Centers-NR</v>
          </cell>
          <cell r="C17" t="str">
            <v>Com-DataCenters-7P_V4.xlsx</v>
          </cell>
          <cell r="F17" t="str">
            <v>Data Centers</v>
          </cell>
          <cell r="G17">
            <v>42071</v>
          </cell>
          <cell r="H17">
            <v>261.31837015129264</v>
          </cell>
          <cell r="I17">
            <v>0</v>
          </cell>
          <cell r="K17" t="str">
            <v/>
          </cell>
          <cell r="O17" t="str">
            <v>cg</v>
          </cell>
          <cell r="R17">
            <v>42069</v>
          </cell>
          <cell r="T17">
            <v>42069</v>
          </cell>
        </row>
        <row r="18">
          <cell r="B18" t="str">
            <v>Monitor-NR</v>
          </cell>
          <cell r="C18" t="str">
            <v>COM-Computers-7P_V1.xlsx</v>
          </cell>
          <cell r="F18" t="str">
            <v>ENERGY STAR Monitor</v>
          </cell>
          <cell r="H18">
            <v>24.336936136177435</v>
          </cell>
          <cell r="I18">
            <v>0</v>
          </cell>
          <cell r="K18" t="str">
            <v/>
          </cell>
          <cell r="O18" t="str">
            <v>tj</v>
          </cell>
        </row>
        <row r="19">
          <cell r="B19" t="str">
            <v>Desktop-NR</v>
          </cell>
          <cell r="C19" t="str">
            <v>COM-Computers-7P_V1.xlsx</v>
          </cell>
          <cell r="F19" t="str">
            <v>ENERGY STAR Desktop</v>
          </cell>
          <cell r="H19">
            <v>55.8193241357245</v>
          </cell>
          <cell r="I19">
            <v>0</v>
          </cell>
          <cell r="K19" t="str">
            <v/>
          </cell>
          <cell r="O19" t="str">
            <v>tj</v>
          </cell>
        </row>
        <row r="20">
          <cell r="B20" t="str">
            <v>Pre-Rinse Spray Valve-Retro</v>
          </cell>
          <cell r="C20" t="str">
            <v>COM-PreRinseSpray-7P_V2.xlsm</v>
          </cell>
          <cell r="F20" t="str">
            <v>Pre-Rinse Spray Valve</v>
          </cell>
          <cell r="H20">
            <v>0.97671631632425404</v>
          </cell>
          <cell r="I20">
            <v>0</v>
          </cell>
          <cell r="K20">
            <v>1.8020364840570837</v>
          </cell>
          <cell r="O20" t="str">
            <v>ks</v>
          </cell>
        </row>
        <row r="21">
          <cell r="B21" t="str">
            <v>Cooking Equipment-NR</v>
          </cell>
          <cell r="C21" t="str">
            <v>COM-Cooking-7P_V4.xlsm</v>
          </cell>
          <cell r="F21" t="str">
            <v>Cooking Equipment</v>
          </cell>
          <cell r="H21">
            <v>66.300435443908256</v>
          </cell>
          <cell r="I21">
            <v>0</v>
          </cell>
          <cell r="K21">
            <v>31.83672767383753</v>
          </cell>
          <cell r="O21" t="str">
            <v>ks</v>
          </cell>
        </row>
        <row r="22">
          <cell r="B22" t="str">
            <v>Premium HVAC Equipment-New</v>
          </cell>
          <cell r="C22" t="str">
            <v>dropped for 7p Stds</v>
          </cell>
          <cell r="F22" t="str">
            <v>Premium HVAC Equipment</v>
          </cell>
          <cell r="H22">
            <v>0</v>
          </cell>
          <cell r="K22">
            <v>7.3598915362035227</v>
          </cell>
        </row>
        <row r="23">
          <cell r="B23" t="str">
            <v>Premium HVAC Equipment-NR</v>
          </cell>
          <cell r="C23" t="str">
            <v>dropped for 7p Stds</v>
          </cell>
          <cell r="F23" t="str">
            <v>Premium HVAC Equipment</v>
          </cell>
          <cell r="H23">
            <v>0</v>
          </cell>
          <cell r="K23">
            <v>28.437885955279242</v>
          </cell>
        </row>
        <row r="24">
          <cell r="B24" t="str">
            <v>Glass-New</v>
          </cell>
          <cell r="C24" t="str">
            <v>dropped for 7p - codes</v>
          </cell>
          <cell r="F24" t="str">
            <v>Windows</v>
          </cell>
          <cell r="K24">
            <v>3.1359227208655991</v>
          </cell>
        </row>
        <row r="25">
          <cell r="B25" t="str">
            <v>Glass-NR</v>
          </cell>
          <cell r="C25" t="str">
            <v>dropped for 7p - codes</v>
          </cell>
          <cell r="F25" t="str">
            <v>Windows</v>
          </cell>
          <cell r="K25">
            <v>7.2056124298919988</v>
          </cell>
        </row>
        <row r="26">
          <cell r="B26" t="str">
            <v>Glass-Retro</v>
          </cell>
          <cell r="C26" t="str">
            <v>see secondary glazing</v>
          </cell>
          <cell r="F26" t="str">
            <v>Windows</v>
          </cell>
          <cell r="K26">
            <v>20.889312946804694</v>
          </cell>
        </row>
        <row r="27">
          <cell r="B27" t="str">
            <v>Advanced Rooftop Controller-New</v>
          </cell>
          <cell r="F27" t="str">
            <v>Advanced Rooftop Controller</v>
          </cell>
          <cell r="K27" t="str">
            <v/>
          </cell>
          <cell r="O27" t="str">
            <v>ks</v>
          </cell>
        </row>
        <row r="28">
          <cell r="B28" t="str">
            <v>Advanced Rooftop Controller-NR</v>
          </cell>
          <cell r="F28" t="str">
            <v>Advanced Rooftop Controller</v>
          </cell>
          <cell r="K28" t="str">
            <v/>
          </cell>
          <cell r="O28" t="str">
            <v>ks</v>
          </cell>
        </row>
        <row r="29">
          <cell r="B29" t="str">
            <v>Advanced Rooftop Controller-Retro</v>
          </cell>
          <cell r="C29" t="str">
            <v>Com-RooftopController-7P_V5.xlsm</v>
          </cell>
          <cell r="F29" t="str">
            <v>Advanced Rooftop Controller</v>
          </cell>
          <cell r="H29">
            <v>119.37282587197582</v>
          </cell>
          <cell r="I29">
            <v>0</v>
          </cell>
          <cell r="K29" t="str">
            <v/>
          </cell>
          <cell r="O29" t="str">
            <v>ks</v>
          </cell>
        </row>
        <row r="30">
          <cell r="B30" t="str">
            <v>Variable Speed Chiller-New</v>
          </cell>
          <cell r="F30" t="str">
            <v>Variable Speed Chiller</v>
          </cell>
          <cell r="K30">
            <v>1.1125921894779771</v>
          </cell>
        </row>
        <row r="31">
          <cell r="B31" t="str">
            <v>Variable Speed Chiller-NR</v>
          </cell>
          <cell r="F31" t="str">
            <v>Variable Speed Chiller</v>
          </cell>
          <cell r="K31">
            <v>12.287439737441444</v>
          </cell>
        </row>
        <row r="32">
          <cell r="B32" t="str">
            <v>Commercial EM-New</v>
          </cell>
          <cell r="F32" t="str">
            <v>Commercial Energy Management For Complex systems</v>
          </cell>
          <cell r="K32">
            <v>9.3003260024451517</v>
          </cell>
        </row>
        <row r="33">
          <cell r="B33" t="str">
            <v>Commercial EM-NR</v>
          </cell>
          <cell r="F33" t="str">
            <v>Commercial Energy Management For Complex systems</v>
          </cell>
          <cell r="K33">
            <v>0</v>
          </cell>
          <cell r="O33" t="str">
            <v>ks</v>
          </cell>
        </row>
        <row r="34">
          <cell r="B34" t="str">
            <v>Commercial EM-Retro</v>
          </cell>
          <cell r="C34" t="str">
            <v>COM-EM-Retro-7P_V3.xlsm</v>
          </cell>
          <cell r="F34" t="str">
            <v>Commercial Energy Management For Complex systems</v>
          </cell>
          <cell r="H34">
            <v>73.075152066903428</v>
          </cell>
          <cell r="I34">
            <v>10.961272810035513</v>
          </cell>
          <cell r="K34">
            <v>120.33075078506094</v>
          </cell>
          <cell r="O34" t="str">
            <v>ks</v>
          </cell>
        </row>
        <row r="35">
          <cell r="B35" t="str">
            <v>Evaporative Assist Cooling-New</v>
          </cell>
          <cell r="C35" t="str">
            <v>dropped for 7p - no data</v>
          </cell>
          <cell r="F35" t="str">
            <v>Evaporative Assist Cooling</v>
          </cell>
          <cell r="K35">
            <v>0</v>
          </cell>
        </row>
        <row r="36">
          <cell r="B36" t="str">
            <v>Evaporative Assist Cooling-NR</v>
          </cell>
          <cell r="C36" t="str">
            <v>dropped for 7p - no data</v>
          </cell>
          <cell r="F36" t="str">
            <v>Evaporative Assist Cooling</v>
          </cell>
          <cell r="K36">
            <v>0</v>
          </cell>
        </row>
        <row r="37">
          <cell r="B37" t="str">
            <v>Economizer-Retro</v>
          </cell>
          <cell r="C37" t="str">
            <v>COM-Economizer-7P_v1.xlsm</v>
          </cell>
          <cell r="F37" t="str">
            <v>Economizer maintenance and repair</v>
          </cell>
          <cell r="H37">
            <v>26.426181974293137</v>
          </cell>
          <cell r="K37">
            <v>5.9129303419382238</v>
          </cell>
        </row>
        <row r="38">
          <cell r="B38" t="str">
            <v>Demand Control Ventilation-New</v>
          </cell>
          <cell r="F38" t="str">
            <v>Demand Control Ventilation</v>
          </cell>
          <cell r="K38">
            <v>3.7806867212698152</v>
          </cell>
          <cell r="O38" t="str">
            <v>ks</v>
          </cell>
        </row>
        <row r="39">
          <cell r="B39" t="str">
            <v>Demand Control Ventilation-NR</v>
          </cell>
          <cell r="F39" t="str">
            <v>Demand Control Ventilation</v>
          </cell>
          <cell r="K39">
            <v>3.1208141189685712</v>
          </cell>
          <cell r="O39" t="str">
            <v>ks</v>
          </cell>
        </row>
        <row r="40">
          <cell r="B40" t="str">
            <v>Demand Control Ventilation-Retro</v>
          </cell>
          <cell r="C40" t="str">
            <v>Com-DCV-7P_V2.xlsm</v>
          </cell>
          <cell r="F40" t="str">
            <v>Demand Control Ventilation</v>
          </cell>
          <cell r="H40">
            <v>28.430557997918477</v>
          </cell>
          <cell r="I40">
            <v>0</v>
          </cell>
          <cell r="K40">
            <v>18.586994736156402</v>
          </cell>
          <cell r="O40" t="str">
            <v>ks</v>
          </cell>
        </row>
        <row r="41">
          <cell r="B41" t="str">
            <v>Premium Fume Hood-NR</v>
          </cell>
          <cell r="C41" t="str">
            <v>COM-FumeHood-7P_V1.xlsm</v>
          </cell>
          <cell r="F41" t="str">
            <v>Premium Fume Hood</v>
          </cell>
          <cell r="H41">
            <v>3.8878892674922914</v>
          </cell>
          <cell r="I41">
            <v>0</v>
          </cell>
          <cell r="K41">
            <v>19.625784442962761</v>
          </cell>
          <cell r="O41" t="str">
            <v>ks</v>
          </cell>
        </row>
        <row r="42">
          <cell r="B42" t="str">
            <v>DCV Restaurant Hood-Retro</v>
          </cell>
          <cell r="F42" t="str">
            <v>DCV Restaurant Hood</v>
          </cell>
          <cell r="K42">
            <v>5.2084283011879595</v>
          </cell>
          <cell r="O42" t="str">
            <v>ks</v>
          </cell>
        </row>
        <row r="43">
          <cell r="B43" t="str">
            <v>DCV Parking Garage-Retro</v>
          </cell>
          <cell r="C43" t="str">
            <v>COM-DCV-Garage-7P_V3.xlsm</v>
          </cell>
          <cell r="F43" t="str">
            <v>DCV Parking Garage</v>
          </cell>
          <cell r="H43">
            <v>12.888276850646843</v>
          </cell>
          <cell r="K43">
            <v>0</v>
          </cell>
          <cell r="O43" t="str">
            <v>ks</v>
          </cell>
        </row>
        <row r="44">
          <cell r="B44" t="str">
            <v>Weatherization - School-Retro</v>
          </cell>
          <cell r="F44" t="str">
            <v>Weatherization - School</v>
          </cell>
          <cell r="K44" t="str">
            <v/>
          </cell>
        </row>
        <row r="45">
          <cell r="B45" t="str">
            <v>Energy Recovery Ventilator-NR</v>
          </cell>
          <cell r="C45" t="str">
            <v>dropped for 7p - too expensive</v>
          </cell>
          <cell r="F45" t="str">
            <v>Heat Recovery Ventilation</v>
          </cell>
          <cell r="K45" t="str">
            <v/>
          </cell>
        </row>
        <row r="46">
          <cell r="B46" t="str">
            <v>AC Heat Recovery for Water Heating-NR</v>
          </cell>
          <cell r="C46" t="str">
            <v>dropped for 7p</v>
          </cell>
          <cell r="F46" t="str">
            <v>AC Heat Recovery for Water Heating</v>
          </cell>
          <cell r="K46" t="str">
            <v/>
          </cell>
        </row>
        <row r="47">
          <cell r="B47" t="str">
            <v>Room Occupancy Sensors in Lodging-Retro</v>
          </cell>
          <cell r="C47" t="str">
            <v>dropped for 7p</v>
          </cell>
          <cell r="F47" t="str">
            <v>Room Occupancy Sensors in Lodging</v>
          </cell>
          <cell r="K47" t="str">
            <v/>
          </cell>
        </row>
        <row r="48">
          <cell r="B48" t="str">
            <v>Chiller - chilled water retrofit-Retro</v>
          </cell>
          <cell r="F48" t="str">
            <v>Chiller - chilled water retrofit</v>
          </cell>
          <cell r="K48" t="str">
            <v/>
          </cell>
        </row>
        <row r="49">
          <cell r="B49" t="str">
            <v>Chiller - equip retrofits-Retro</v>
          </cell>
          <cell r="F49" t="str">
            <v>Chiller - equip retrofits</v>
          </cell>
          <cell r="K49" t="str">
            <v/>
          </cell>
        </row>
        <row r="50">
          <cell r="B50" t="str">
            <v>Pool Blankets-Retro</v>
          </cell>
          <cell r="F50" t="str">
            <v>Pool Blankets</v>
          </cell>
          <cell r="K50" t="str">
            <v/>
          </cell>
        </row>
        <row r="51">
          <cell r="B51" t="str">
            <v>Web-Enabled Thermostats-Retro</v>
          </cell>
          <cell r="F51" t="str">
            <v>Web-Enabled Thermostats</v>
          </cell>
          <cell r="K51" t="str">
            <v/>
          </cell>
        </row>
        <row r="52">
          <cell r="B52" t="str">
            <v>Garage CO2 ventilation-Retro</v>
          </cell>
          <cell r="C52" t="str">
            <v>see com-dcv-garage</v>
          </cell>
          <cell r="F52" t="str">
            <v>Garage CO2 ventilation</v>
          </cell>
          <cell r="K52" t="str">
            <v/>
          </cell>
          <cell r="O52" t="str">
            <v>ks</v>
          </cell>
        </row>
        <row r="53">
          <cell r="B53" t="str">
            <v>Circ Pump ECM and drive-Retro</v>
          </cell>
          <cell r="F53" t="str">
            <v>Circ Pump ECM and drive</v>
          </cell>
          <cell r="K53" t="str">
            <v/>
          </cell>
        </row>
        <row r="54">
          <cell r="B54" t="str">
            <v>VRF-New</v>
          </cell>
          <cell r="C54" t="str">
            <v>COM-VRF-7P_V5.xlsm</v>
          </cell>
          <cell r="F54" t="str">
            <v>Variable Refrigerant Flow</v>
          </cell>
          <cell r="H54">
            <v>61.089028709904269</v>
          </cell>
          <cell r="I54">
            <v>61.089028709904269</v>
          </cell>
          <cell r="K54" t="str">
            <v/>
          </cell>
          <cell r="O54" t="str">
            <v>ks</v>
          </cell>
        </row>
        <row r="55">
          <cell r="B55" t="str">
            <v>VRF-Retro</v>
          </cell>
          <cell r="C55" t="str">
            <v>COM-VRF-7P_V5.xlsm</v>
          </cell>
          <cell r="F55" t="str">
            <v>Variable Refrigerant Flow</v>
          </cell>
          <cell r="H55">
            <v>31.395155521232557</v>
          </cell>
          <cell r="K55" t="str">
            <v/>
          </cell>
          <cell r="O55" t="str">
            <v>ks</v>
          </cell>
        </row>
        <row r="56">
          <cell r="B56" t="str">
            <v>Evaporator Roof Top HVAC-Retro</v>
          </cell>
          <cell r="C56" t="str">
            <v>dropped for 7p</v>
          </cell>
          <cell r="F56" t="str">
            <v>Evaporator Roof Top HVAC</v>
          </cell>
          <cell r="K56" t="str">
            <v/>
          </cell>
        </row>
        <row r="57">
          <cell r="B57" t="str">
            <v>Secondary Glazing Systems-Retro</v>
          </cell>
          <cell r="C57" t="str">
            <v>Com-WindowSGS-7P_V4.xlsx</v>
          </cell>
          <cell r="F57" t="str">
            <v>Secondary Glazing Systems</v>
          </cell>
          <cell r="G57">
            <v>42071</v>
          </cell>
          <cell r="H57">
            <v>40.390797895321441</v>
          </cell>
          <cell r="K57" t="str">
            <v/>
          </cell>
          <cell r="O57" t="str">
            <v>cg</v>
          </cell>
          <cell r="R57">
            <v>42069</v>
          </cell>
          <cell r="T57">
            <v>42069</v>
          </cell>
        </row>
        <row r="58">
          <cell r="B58" t="str">
            <v>LPD Package-New</v>
          </cell>
          <cell r="C58" t="str">
            <v>Com-LightingInterior-7P_v36.xlsx</v>
          </cell>
          <cell r="F58" t="str">
            <v>Lighting Power Density</v>
          </cell>
          <cell r="G58">
            <v>42071</v>
          </cell>
          <cell r="H58">
            <v>77.181342695273457</v>
          </cell>
          <cell r="I58">
            <v>77.181342695273457</v>
          </cell>
          <cell r="K58">
            <v>43.425816906114818</v>
          </cell>
          <cell r="O58" t="str">
            <v>cg</v>
          </cell>
          <cell r="P58">
            <v>42070</v>
          </cell>
          <cell r="Q58">
            <v>42070</v>
          </cell>
          <cell r="R58">
            <v>42069</v>
          </cell>
          <cell r="T58">
            <v>42069</v>
          </cell>
          <cell r="U58">
            <v>42070</v>
          </cell>
        </row>
        <row r="59">
          <cell r="B59" t="str">
            <v>LPD Package-NR</v>
          </cell>
          <cell r="C59" t="str">
            <v>Com-LightingInterior-7P_v36.xlsx</v>
          </cell>
          <cell r="F59" t="str">
            <v>Lighting Power Density</v>
          </cell>
          <cell r="G59">
            <v>42071</v>
          </cell>
          <cell r="H59">
            <v>209.62341372597962</v>
          </cell>
          <cell r="K59">
            <v>288.64083212829757</v>
          </cell>
          <cell r="O59" t="str">
            <v>cg</v>
          </cell>
          <cell r="P59">
            <v>42070</v>
          </cell>
          <cell r="Q59">
            <v>42070</v>
          </cell>
          <cell r="R59">
            <v>42069</v>
          </cell>
          <cell r="T59">
            <v>42069</v>
          </cell>
          <cell r="U59">
            <v>42070</v>
          </cell>
        </row>
        <row r="60">
          <cell r="B60" t="str">
            <v>LPD Package-Retro</v>
          </cell>
          <cell r="C60" t="str">
            <v>Com-LightingInterior-7P_v36.xlsx</v>
          </cell>
          <cell r="F60" t="str">
            <v>Lighting Power Density</v>
          </cell>
          <cell r="G60">
            <v>42071</v>
          </cell>
          <cell r="H60">
            <v>108.93189922488979</v>
          </cell>
          <cell r="K60">
            <v>32.215584324387343</v>
          </cell>
          <cell r="O60" t="str">
            <v>cg</v>
          </cell>
          <cell r="P60">
            <v>42070</v>
          </cell>
          <cell r="Q60">
            <v>42070</v>
          </cell>
          <cell r="R60">
            <v>42069</v>
          </cell>
          <cell r="T60">
            <v>42069</v>
          </cell>
          <cell r="U60">
            <v>42070</v>
          </cell>
        </row>
        <row r="61">
          <cell r="B61" t="str">
            <v>Top Daylighting-New</v>
          </cell>
          <cell r="C61" t="str">
            <v>dropped for 7p - codes</v>
          </cell>
          <cell r="F61" t="str">
            <v>Daylighting with Skylights</v>
          </cell>
          <cell r="K61">
            <v>17.425003592262602</v>
          </cell>
          <cell r="O61" t="str">
            <v>cg</v>
          </cell>
          <cell r="R61">
            <v>42069</v>
          </cell>
          <cell r="T61">
            <v>42069</v>
          </cell>
        </row>
        <row r="62">
          <cell r="B62" t="str">
            <v>Perimeter Daylighting Controls Advanced-New</v>
          </cell>
          <cell r="C62" t="str">
            <v>dropped for 7p - codes</v>
          </cell>
          <cell r="F62" t="str">
            <v>Daylighting with Windows</v>
          </cell>
          <cell r="K62">
            <v>3.1006916194307825</v>
          </cell>
          <cell r="O62" t="str">
            <v>cg</v>
          </cell>
          <cell r="R62">
            <v>42069</v>
          </cell>
          <cell r="T62">
            <v>42069</v>
          </cell>
        </row>
        <row r="63">
          <cell r="B63" t="str">
            <v>Perimeter Daylighting Controls Advanced-NR</v>
          </cell>
          <cell r="F63" t="str">
            <v>Daylighting with Windows</v>
          </cell>
          <cell r="K63">
            <v>11.866846651298719</v>
          </cell>
          <cell r="O63" t="str">
            <v>cg</v>
          </cell>
          <cell r="R63">
            <v>42069</v>
          </cell>
          <cell r="T63">
            <v>42069</v>
          </cell>
        </row>
        <row r="64">
          <cell r="B64" t="str">
            <v>Lighting Controls Interior-New</v>
          </cell>
          <cell r="C64" t="str">
            <v>Com-InteriorLightingControls-7P_V5.xlsx</v>
          </cell>
          <cell r="F64" t="str">
            <v>Lighting Controls Interior</v>
          </cell>
          <cell r="G64">
            <v>42071</v>
          </cell>
          <cell r="H64">
            <v>10.950320424220106</v>
          </cell>
          <cell r="I64">
            <v>10.950320424220106</v>
          </cell>
          <cell r="K64">
            <v>5.4534720066331879</v>
          </cell>
          <cell r="O64" t="str">
            <v>cg</v>
          </cell>
          <cell r="R64">
            <v>42069</v>
          </cell>
          <cell r="T64">
            <v>42069</v>
          </cell>
        </row>
        <row r="65">
          <cell r="B65" t="str">
            <v>Lighting Controls Interior-NR</v>
          </cell>
          <cell r="C65" t="str">
            <v>Com-InteriorLightingControls-7P_V5.xlsx</v>
          </cell>
          <cell r="F65" t="str">
            <v>Lighting Controls Interior</v>
          </cell>
          <cell r="G65">
            <v>42071</v>
          </cell>
          <cell r="H65">
            <v>26.31391009160577</v>
          </cell>
          <cell r="K65">
            <v>53.550862716639848</v>
          </cell>
          <cell r="O65" t="str">
            <v>cg</v>
          </cell>
          <cell r="R65">
            <v>42069</v>
          </cell>
          <cell r="T65">
            <v>42069</v>
          </cell>
        </row>
        <row r="66">
          <cell r="B66" t="str">
            <v>Exterior Building Lighting-New</v>
          </cell>
          <cell r="C66" t="str">
            <v>Com-ExteriorLighting-7P_V13.xlsx</v>
          </cell>
          <cell r="F66" t="str">
            <v>Exterior Building Lighting</v>
          </cell>
          <cell r="G66">
            <v>42070</v>
          </cell>
          <cell r="H66">
            <v>18.695722892998404</v>
          </cell>
          <cell r="I66">
            <v>18.695722892998404</v>
          </cell>
          <cell r="K66">
            <v>23.218243762601482</v>
          </cell>
          <cell r="O66" t="str">
            <v>cg</v>
          </cell>
          <cell r="P66">
            <v>42069</v>
          </cell>
          <cell r="Q66">
            <v>42069</v>
          </cell>
          <cell r="R66">
            <v>42069</v>
          </cell>
          <cell r="T66">
            <v>42069</v>
          </cell>
          <cell r="U66">
            <v>42069</v>
          </cell>
        </row>
        <row r="67">
          <cell r="B67" t="str">
            <v>Exterior Building Lighting-NR</v>
          </cell>
          <cell r="C67" t="str">
            <v>Com-ExteriorLighting-7P_V13.xlsx</v>
          </cell>
          <cell r="F67" t="str">
            <v>Exterior Building Lighting</v>
          </cell>
          <cell r="G67">
            <v>42070</v>
          </cell>
          <cell r="H67">
            <v>123.72449000056638</v>
          </cell>
          <cell r="K67">
            <v>65.152385048123932</v>
          </cell>
          <cell r="O67" t="str">
            <v>cg</v>
          </cell>
          <cell r="P67">
            <v>42069</v>
          </cell>
          <cell r="Q67">
            <v>42069</v>
          </cell>
          <cell r="R67">
            <v>42069</v>
          </cell>
          <cell r="T67">
            <v>42069</v>
          </cell>
          <cell r="U67">
            <v>42069</v>
          </cell>
        </row>
        <row r="68">
          <cell r="B68" t="str">
            <v>Street and Roadway Lighting-New</v>
          </cell>
          <cell r="C68" t="str">
            <v>Com-Streetlight-7P_V9.xlsx</v>
          </cell>
          <cell r="F68" t="str">
            <v>Street and Roadway Lighting</v>
          </cell>
          <cell r="G68">
            <v>42070</v>
          </cell>
          <cell r="H68">
            <v>6.6186035002887733</v>
          </cell>
          <cell r="K68">
            <v>8.0478163439427366</v>
          </cell>
          <cell r="O68" t="str">
            <v>cg</v>
          </cell>
          <cell r="P68">
            <v>42069</v>
          </cell>
          <cell r="Q68">
            <v>42069</v>
          </cell>
          <cell r="R68">
            <v>42069</v>
          </cell>
          <cell r="T68">
            <v>42069</v>
          </cell>
          <cell r="U68">
            <v>42069</v>
          </cell>
        </row>
        <row r="69">
          <cell r="B69" t="str">
            <v>Street and Roadway Lighting-NR</v>
          </cell>
          <cell r="C69" t="str">
            <v>Com-Streetlight-7P_V9.xlsx</v>
          </cell>
          <cell r="F69" t="str">
            <v>Street and Roadway Lighting</v>
          </cell>
          <cell r="G69">
            <v>42070</v>
          </cell>
          <cell r="H69">
            <v>54.214701088024171</v>
          </cell>
          <cell r="K69">
            <v>35.768242090251178</v>
          </cell>
          <cell r="O69" t="str">
            <v>cg</v>
          </cell>
          <cell r="P69">
            <v>42069</v>
          </cell>
          <cell r="Q69">
            <v>42069</v>
          </cell>
          <cell r="R69">
            <v>42069</v>
          </cell>
          <cell r="T69">
            <v>42069</v>
          </cell>
          <cell r="U69">
            <v>42069</v>
          </cell>
        </row>
        <row r="70">
          <cell r="B70" t="str">
            <v>Parking Lighting-New</v>
          </cell>
          <cell r="C70" t="str">
            <v>Com-ParkingGarageLighting-7P_v6.xlsx</v>
          </cell>
          <cell r="F70" t="str">
            <v>Parking Lighting</v>
          </cell>
          <cell r="I70">
            <v>0</v>
          </cell>
          <cell r="K70">
            <v>8.3762581743454216</v>
          </cell>
          <cell r="O70" t="str">
            <v>cg</v>
          </cell>
          <cell r="R70">
            <v>42069</v>
          </cell>
          <cell r="T70">
            <v>42069</v>
          </cell>
        </row>
        <row r="71">
          <cell r="B71" t="str">
            <v>Parking Lighting-NR</v>
          </cell>
          <cell r="C71" t="str">
            <v>Com-ParkingGarageLighting-7P_v6.xlsx</v>
          </cell>
          <cell r="F71" t="str">
            <v>Parking Lighting</v>
          </cell>
          <cell r="G71">
            <v>42064</v>
          </cell>
          <cell r="H71">
            <v>8.4133728390346398</v>
          </cell>
          <cell r="K71">
            <v>45.816647060114327</v>
          </cell>
          <cell r="O71" t="str">
            <v>cg</v>
          </cell>
          <cell r="R71">
            <v>42069</v>
          </cell>
          <cell r="T71">
            <v>42069</v>
          </cell>
        </row>
        <row r="72">
          <cell r="B72" t="str">
            <v>Bi-Level Stairwell Lighting-NR</v>
          </cell>
          <cell r="C72" t="str">
            <v>Com-Bi-Level Stairwell-7P_V2.xlsx</v>
          </cell>
          <cell r="F72" t="str">
            <v>Bi-Level Stairwell</v>
          </cell>
          <cell r="G72">
            <v>42064</v>
          </cell>
          <cell r="H72">
            <v>11.858348727423326</v>
          </cell>
          <cell r="K72" t="str">
            <v/>
          </cell>
          <cell r="O72" t="str">
            <v>cg</v>
          </cell>
          <cell r="R72">
            <v>42069</v>
          </cell>
          <cell r="T72">
            <v>42069</v>
          </cell>
        </row>
        <row r="73">
          <cell r="B73" t="str">
            <v>ECM-VAV-New</v>
          </cell>
          <cell r="C73" t="str">
            <v>COM-ECM-VAV-7P_V2.xlsm</v>
          </cell>
          <cell r="F73" t="str">
            <v>ECM Motors on Variable Air Volume Boxes</v>
          </cell>
          <cell r="H73">
            <v>6.3907640383945719</v>
          </cell>
          <cell r="I73">
            <v>6.3907640383945719</v>
          </cell>
          <cell r="K73">
            <v>2.5095329434297415</v>
          </cell>
          <cell r="O73" t="str">
            <v>ks</v>
          </cell>
        </row>
        <row r="74">
          <cell r="B74" t="str">
            <v>ECM-VAV-NR</v>
          </cell>
          <cell r="C74" t="str">
            <v>COM-ECM-VAV-7P_V2.xlsm</v>
          </cell>
          <cell r="F74" t="str">
            <v>ECM Motors on Variable Air Volume Boxes</v>
          </cell>
          <cell r="H74">
            <v>27.229691418576945</v>
          </cell>
          <cell r="K74">
            <v>8.5068284449929461</v>
          </cell>
          <cell r="O74" t="str">
            <v>ks</v>
          </cell>
        </row>
        <row r="75">
          <cell r="B75" t="str">
            <v>Pool pumps-Retro</v>
          </cell>
          <cell r="C75" t="str">
            <v>dropped for 7p</v>
          </cell>
          <cell r="F75" t="str">
            <v>Pool pumps</v>
          </cell>
          <cell r="K75" t="str">
            <v/>
          </cell>
        </row>
        <row r="76">
          <cell r="B76" t="str">
            <v>MotorsRewind-New</v>
          </cell>
          <cell r="C76" t="str">
            <v>COM-MotorsRewind-7P_v1.xlsm</v>
          </cell>
          <cell r="F76" t="str">
            <v>Motors - Rewind</v>
          </cell>
          <cell r="H76">
            <v>0.59897056594621811</v>
          </cell>
          <cell r="I76">
            <v>0.59897056594621811</v>
          </cell>
          <cell r="K76" t="str">
            <v/>
          </cell>
          <cell r="O76" t="str">
            <v>ks</v>
          </cell>
        </row>
        <row r="77">
          <cell r="B77" t="str">
            <v>MotorsRewind-NR</v>
          </cell>
          <cell r="C77" t="str">
            <v>COM-MotorsRewind-7P_v1.xlsm</v>
          </cell>
          <cell r="F77" t="str">
            <v>Motors - Rewind</v>
          </cell>
          <cell r="H77">
            <v>2.6079890407215234</v>
          </cell>
          <cell r="K77" t="str">
            <v/>
          </cell>
          <cell r="O77" t="str">
            <v>ks</v>
          </cell>
        </row>
        <row r="78">
          <cell r="B78" t="str">
            <v>Municipal Sewage Treatment-Retro</v>
          </cell>
          <cell r="C78" t="str">
            <v>COM-Wastewater-7P_V4.xlsm</v>
          </cell>
          <cell r="D78" t="str">
            <v>SC_Retro</v>
          </cell>
          <cell r="E78" t="str">
            <v>Retro</v>
          </cell>
          <cell r="F78" t="str">
            <v>Municipal Sewage Treatment</v>
          </cell>
          <cell r="H78">
            <v>35.293413394978195</v>
          </cell>
          <cell r="K78">
            <v>35.639494471243012</v>
          </cell>
          <cell r="O78" t="str">
            <v>ks</v>
          </cell>
        </row>
        <row r="79">
          <cell r="B79" t="str">
            <v>Municipal Water Supply-Retro</v>
          </cell>
          <cell r="C79" t="str">
            <v>COM-WaterSupply-7P_V4.xlsm</v>
          </cell>
          <cell r="D79" t="str">
            <v>SC_Retro</v>
          </cell>
          <cell r="E79" t="str">
            <v>Retro</v>
          </cell>
          <cell r="F79" t="str">
            <v>Municipal Water Supply</v>
          </cell>
          <cell r="H79">
            <v>14.07904856503921</v>
          </cell>
          <cell r="K79">
            <v>13.786942026010605</v>
          </cell>
          <cell r="O79" t="str">
            <v>ks</v>
          </cell>
        </row>
        <row r="80">
          <cell r="B80" t="str">
            <v>Engine Generator Block Heaters-Retro</v>
          </cell>
          <cell r="C80" t="str">
            <v>dropped for 7p</v>
          </cell>
          <cell r="F80" t="str">
            <v>Engine Generator Block Heaters</v>
          </cell>
          <cell r="K80" t="str">
            <v/>
          </cell>
        </row>
        <row r="81">
          <cell r="B81" t="str">
            <v>Grocery Refrigeration Bundle-Retro</v>
          </cell>
          <cell r="C81" t="str">
            <v>Com-Grocery-7P_V6.xlsx</v>
          </cell>
          <cell r="F81" t="str">
            <v>Grocery Refrigeration Bundle</v>
          </cell>
          <cell r="G81">
            <v>42081</v>
          </cell>
          <cell r="H81">
            <v>62.969803539181981</v>
          </cell>
          <cell r="K81">
            <v>85.641041401934004</v>
          </cell>
          <cell r="O81" t="str">
            <v>cg</v>
          </cell>
          <cell r="R81">
            <v>42069</v>
          </cell>
          <cell r="T81">
            <v>42069</v>
          </cell>
        </row>
        <row r="82">
          <cell r="B82" t="str">
            <v>Packaged Refrigeration Equipment-New</v>
          </cell>
          <cell r="C82" t="str">
            <v>dropped for 7p - stds</v>
          </cell>
          <cell r="F82" t="str">
            <v>Packaged Refrigeration Equipment</v>
          </cell>
          <cell r="K82">
            <v>49.431909921506794</v>
          </cell>
        </row>
        <row r="83">
          <cell r="B83" t="str">
            <v>Appliances - Freezers-NR</v>
          </cell>
          <cell r="F83" t="str">
            <v>Appliances - Freezers</v>
          </cell>
          <cell r="K83" t="str">
            <v/>
          </cell>
        </row>
        <row r="84">
          <cell r="B84" t="str">
            <v>Appliances - Refrigerators-NR</v>
          </cell>
          <cell r="F84" t="str">
            <v>Appliances - Refrigerators</v>
          </cell>
          <cell r="K84" t="str">
            <v/>
          </cell>
        </row>
        <row r="85">
          <cell r="B85" t="str">
            <v>Water Cooler Controls-NR</v>
          </cell>
          <cell r="C85" t="str">
            <v>Com-WaterCooler-7P_V4.xlsx</v>
          </cell>
          <cell r="F85" t="str">
            <v>Water Cooler Controls</v>
          </cell>
          <cell r="G85">
            <v>42081</v>
          </cell>
          <cell r="H85">
            <v>13.180394293600866</v>
          </cell>
          <cell r="K85" t="str">
            <v/>
          </cell>
          <cell r="O85" t="str">
            <v>cg</v>
          </cell>
          <cell r="R85">
            <v>42069</v>
          </cell>
          <cell r="T85">
            <v>42069</v>
          </cell>
        </row>
        <row r="86">
          <cell r="B86" t="str">
            <v>WHTanks-New</v>
          </cell>
          <cell r="C86" t="str">
            <v>COM-WHTanks-7p_v4.xlsm</v>
          </cell>
          <cell r="F86" t="str">
            <v>DHW - Efficient Tanks</v>
          </cell>
          <cell r="H86">
            <v>0.49370461821151984</v>
          </cell>
          <cell r="I86">
            <v>0.49370461821151984</v>
          </cell>
          <cell r="K86">
            <v>0</v>
          </cell>
          <cell r="O86" t="str">
            <v>ks</v>
          </cell>
        </row>
        <row r="87">
          <cell r="B87" t="str">
            <v>WHTanks-NR</v>
          </cell>
          <cell r="C87" t="str">
            <v>COM-WHTanks-7p_v4.xlsm</v>
          </cell>
          <cell r="F87" t="str">
            <v>DHW - Efficient Tanks</v>
          </cell>
          <cell r="H87">
            <v>2.0446577325813005</v>
          </cell>
          <cell r="K87" t="str">
            <v/>
          </cell>
          <cell r="O87" t="str">
            <v>ks</v>
          </cell>
        </row>
        <row r="88">
          <cell r="B88" t="str">
            <v>Appliances - Clothes Washers-NR</v>
          </cell>
          <cell r="F88" t="str">
            <v>Appliances - Clothes Washers</v>
          </cell>
          <cell r="K88" t="str">
            <v/>
          </cell>
        </row>
        <row r="89">
          <cell r="B89" t="str">
            <v>Showerheads-Retro</v>
          </cell>
          <cell r="C89" t="str">
            <v>COM-Showerhead-7P_v2.xlsm</v>
          </cell>
          <cell r="F89" t="str">
            <v>DHW - Showerheads</v>
          </cell>
          <cell r="H89">
            <v>3.7216771353503777</v>
          </cell>
          <cell r="K89" t="str">
            <v/>
          </cell>
          <cell r="O89" t="str">
            <v>ks</v>
          </cell>
        </row>
        <row r="90">
          <cell r="B90" t="str">
            <v>Water Heating - GFHX-New</v>
          </cell>
          <cell r="C90" t="str">
            <v>dropped for 7p</v>
          </cell>
          <cell r="F90" t="str">
            <v>Water Heating - GFHX</v>
          </cell>
          <cell r="K90" t="str">
            <v/>
          </cell>
        </row>
        <row r="91">
          <cell r="B91" t="str">
            <v>Demand Control Circulating system DHW-Retro</v>
          </cell>
          <cell r="C91" t="str">
            <v>dropped for 7p</v>
          </cell>
          <cell r="F91" t="str">
            <v>Demand Control Circulating system DHW</v>
          </cell>
          <cell r="K91" t="str">
            <v/>
          </cell>
        </row>
        <row r="92">
          <cell r="B92" t="str">
            <v>Central HPWH MF-Retro</v>
          </cell>
          <cell r="F92" t="str">
            <v>Central HPWH MF</v>
          </cell>
          <cell r="K92" t="str">
            <v/>
          </cell>
        </row>
        <row r="93">
          <cell r="B93" t="str">
            <v>Ultra Low Energy Building-New</v>
          </cell>
          <cell r="F93" t="str">
            <v>Ultra Low Energy Building</v>
          </cell>
          <cell r="K93">
            <v>57.012696990717721</v>
          </cell>
          <cell r="O93" t="str">
            <v>cg</v>
          </cell>
          <cell r="R93">
            <v>42069</v>
          </cell>
          <cell r="T93">
            <v>42069</v>
          </cell>
        </row>
        <row r="94">
          <cell r="B94" t="str">
            <v>Low Power LF Lamps-NR</v>
          </cell>
          <cell r="C94" t="str">
            <v>Com-HPLowPowerGSFL-7P_V5.xlsx</v>
          </cell>
          <cell r="F94" t="str">
            <v>High Perf Low Power Fluorescent Lamp PPA</v>
          </cell>
          <cell r="G94">
            <v>42057</v>
          </cell>
          <cell r="H94">
            <v>40.479721787784023</v>
          </cell>
          <cell r="O94" t="str">
            <v>cg</v>
          </cell>
          <cell r="P94">
            <v>42070</v>
          </cell>
          <cell r="Q94">
            <v>42070</v>
          </cell>
          <cell r="R94">
            <v>42069</v>
          </cell>
          <cell r="T94">
            <v>42069</v>
          </cell>
          <cell r="U94">
            <v>42070</v>
          </cell>
        </row>
        <row r="96">
          <cell r="B96" t="str">
            <v>From 6P not in 7P</v>
          </cell>
        </row>
        <row r="97">
          <cell r="B97" t="str">
            <v>Signage-New</v>
          </cell>
          <cell r="C97" t="str">
            <v>dropped for 7p</v>
          </cell>
          <cell r="K97">
            <v>1.1088142099641565</v>
          </cell>
        </row>
        <row r="98">
          <cell r="B98" t="str">
            <v>Signage-NR</v>
          </cell>
          <cell r="C98" t="str">
            <v>dropped for 7p</v>
          </cell>
          <cell r="K98">
            <v>5.6760557940938234</v>
          </cell>
        </row>
        <row r="99">
          <cell r="B99" t="str">
            <v>Exit Signs-NR</v>
          </cell>
          <cell r="C99" t="str">
            <v>dropped for 7p</v>
          </cell>
          <cell r="H99">
            <v>741</v>
          </cell>
          <cell r="K99">
            <v>4.88794421832577</v>
          </cell>
        </row>
        <row r="100">
          <cell r="B100" t="str">
            <v>Roof Insulation-NR</v>
          </cell>
          <cell r="C100" t="str">
            <v>dropped for 7p</v>
          </cell>
          <cell r="K100">
            <v>24.79389803241914</v>
          </cell>
        </row>
        <row r="101">
          <cell r="B101" t="str">
            <v>Package Roof Top Optimization and Repair-New</v>
          </cell>
          <cell r="C101" t="str">
            <v>These will be added back into list when completed</v>
          </cell>
          <cell r="K101">
            <v>4.3297471414332787</v>
          </cell>
        </row>
        <row r="102">
          <cell r="B102" t="str">
            <v>Package Roof Top Optimization and Repair-NR</v>
          </cell>
          <cell r="C102" t="str">
            <v>These will be added back into list when completed</v>
          </cell>
          <cell r="K102">
            <v>8.0798753943758364</v>
          </cell>
        </row>
        <row r="103">
          <cell r="B103" t="str">
            <v>Package Roof Top Optimization and Repair-Retro</v>
          </cell>
          <cell r="C103" t="str">
            <v>These will be added back into list when completed</v>
          </cell>
          <cell r="K103">
            <v>13.993833635474468</v>
          </cell>
        </row>
        <row r="104">
          <cell r="B104" t="str">
            <v>Computer Servers and IT-Retro</v>
          </cell>
          <cell r="C104" t="str">
            <v>See data centers</v>
          </cell>
        </row>
        <row r="105">
          <cell r="B105" t="str">
            <v>Low Pressure Distribution Complex HVAC-New</v>
          </cell>
          <cell r="F105" t="str">
            <v>Low Pressure Distribution Complex HVAC</v>
          </cell>
        </row>
        <row r="107">
          <cell r="B107" t="str">
            <v>Considered by not included in 7P</v>
          </cell>
        </row>
        <row r="108">
          <cell r="B108" t="str">
            <v>Energy Recovery Ventilator-NR</v>
          </cell>
          <cell r="C108" t="str">
            <v>dropped for 7p - too expensive</v>
          </cell>
        </row>
        <row r="109">
          <cell r="B109" t="str">
            <v>AC Heat Recovery for Water Heating-NR</v>
          </cell>
          <cell r="C109" t="str">
            <v>dropped for 7p</v>
          </cell>
        </row>
        <row r="110">
          <cell r="B110" t="str">
            <v>Room Occupancy Sensors in Lodging-Retro</v>
          </cell>
          <cell r="C110" t="str">
            <v>dropped for 7p</v>
          </cell>
          <cell r="D110" t="str">
            <v>dropped for 7p</v>
          </cell>
          <cell r="E110" t="str">
            <v>dropped for 7p</v>
          </cell>
          <cell r="F110" t="str">
            <v>dropped for 7p</v>
          </cell>
        </row>
        <row r="111">
          <cell r="B111" t="str">
            <v>Commercial Clothes Washers-New</v>
          </cell>
          <cell r="C111" t="str">
            <v>dropped for 7p</v>
          </cell>
          <cell r="D111" t="str">
            <v>dropped for 7p</v>
          </cell>
          <cell r="E111" t="str">
            <v>dropped for 7p</v>
          </cell>
          <cell r="F111" t="str">
            <v>dropped for 7p</v>
          </cell>
        </row>
        <row r="112">
          <cell r="B112" t="str">
            <v>Switched Reluctance/Permanent Magnet Motors-Retro</v>
          </cell>
          <cell r="C112" t="str">
            <v>see ecm-vav - could be expanded to other applications</v>
          </cell>
          <cell r="F112" t="str">
            <v>Switched Reluctance/Permanent Magnet Motors</v>
          </cell>
          <cell r="L112" t="str">
            <v>power supplies</v>
          </cell>
        </row>
        <row r="113">
          <cell r="B113">
            <v>0</v>
          </cell>
          <cell r="F113">
            <v>0</v>
          </cell>
          <cell r="L113" t="str">
            <v>Computers (in ICE)</v>
          </cell>
        </row>
        <row r="114">
          <cell r="L114" t="str">
            <v>Monitors (in ICE)</v>
          </cell>
        </row>
      </sheetData>
      <sheetData sheetId="3">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Air-Retro</v>
          </cell>
          <cell r="C12">
            <v>0.01</v>
          </cell>
          <cell r="D12">
            <v>0.01</v>
          </cell>
          <cell r="E12">
            <v>0.01</v>
          </cell>
          <cell r="F12">
            <v>0.01</v>
          </cell>
          <cell r="G12">
            <v>0.01</v>
          </cell>
          <cell r="H12">
            <v>0.01</v>
          </cell>
          <cell r="I12">
            <v>0.01</v>
          </cell>
          <cell r="J12">
            <v>0.01</v>
          </cell>
          <cell r="K12">
            <v>0.01</v>
          </cell>
          <cell r="L12">
            <v>0.01</v>
          </cell>
          <cell r="M12">
            <v>0.01</v>
          </cell>
          <cell r="N12">
            <v>0.01</v>
          </cell>
          <cell r="O12">
            <v>0.01</v>
          </cell>
          <cell r="P12">
            <v>0.01</v>
          </cell>
          <cell r="Q12">
            <v>0.01</v>
          </cell>
          <cell r="R12">
            <v>0.01</v>
          </cell>
          <cell r="S12">
            <v>0.01</v>
          </cell>
          <cell r="T12">
            <v>0.01</v>
          </cell>
          <cell r="X12">
            <v>0.01</v>
          </cell>
        </row>
        <row r="13">
          <cell r="B13" t="str">
            <v>Compressed Air-NR</v>
          </cell>
          <cell r="C13">
            <v>9.9000000000000008E-3</v>
          </cell>
          <cell r="D13">
            <v>9.9000000000000008E-3</v>
          </cell>
          <cell r="E13">
            <v>9.9000000000000008E-3</v>
          </cell>
          <cell r="F13">
            <v>9.9000000000000008E-3</v>
          </cell>
          <cell r="G13">
            <v>9.9000000000000008E-3</v>
          </cell>
          <cell r="H13">
            <v>9.9000000000000008E-3</v>
          </cell>
          <cell r="I13">
            <v>9.9000000000000008E-3</v>
          </cell>
          <cell r="J13">
            <v>9.9000000000000008E-3</v>
          </cell>
          <cell r="K13">
            <v>9.9000000000000008E-3</v>
          </cell>
          <cell r="L13">
            <v>9.9000000000000008E-3</v>
          </cell>
          <cell r="M13">
            <v>9.9000000000000008E-3</v>
          </cell>
          <cell r="N13">
            <v>9.9000000000000008E-3</v>
          </cell>
          <cell r="O13">
            <v>9.9000000000000008E-3</v>
          </cell>
          <cell r="P13">
            <v>9.9000000000000008E-3</v>
          </cell>
          <cell r="Q13">
            <v>9.9000000000000008E-3</v>
          </cell>
          <cell r="R13">
            <v>9.9000000000000008E-3</v>
          </cell>
          <cell r="S13">
            <v>9.9000000000000008E-3</v>
          </cell>
          <cell r="T13">
            <v>9.9000000000000008E-3</v>
          </cell>
          <cell r="X13">
            <v>0.01</v>
          </cell>
        </row>
        <row r="14">
          <cell r="B14" t="str">
            <v>Network PC Power Management-Retro</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X14">
            <v>0</v>
          </cell>
        </row>
        <row r="15">
          <cell r="B15" t="str">
            <v>Laptop-NR</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9.9999999999999978E-2</v>
          </cell>
          <cell r="X15">
            <v>0</v>
          </cell>
        </row>
        <row r="16">
          <cell r="B16" t="str">
            <v>Smart Plug Power Strips-Retro</v>
          </cell>
          <cell r="C16">
            <v>0.01</v>
          </cell>
          <cell r="D16">
            <v>0.01</v>
          </cell>
          <cell r="E16">
            <v>0.01</v>
          </cell>
          <cell r="F16">
            <v>0.01</v>
          </cell>
          <cell r="G16">
            <v>0.01</v>
          </cell>
          <cell r="H16">
            <v>0.01</v>
          </cell>
          <cell r="I16">
            <v>0.01</v>
          </cell>
          <cell r="J16">
            <v>0.01</v>
          </cell>
          <cell r="K16">
            <v>0.01</v>
          </cell>
          <cell r="L16">
            <v>0.01</v>
          </cell>
          <cell r="M16">
            <v>0.01</v>
          </cell>
          <cell r="N16">
            <v>0.01</v>
          </cell>
          <cell r="O16">
            <v>0.01</v>
          </cell>
          <cell r="P16">
            <v>0.01</v>
          </cell>
          <cell r="Q16">
            <v>0.01</v>
          </cell>
          <cell r="R16">
            <v>0.01</v>
          </cell>
          <cell r="S16">
            <v>0.01</v>
          </cell>
          <cell r="T16">
            <v>0.01</v>
          </cell>
          <cell r="U16">
            <v>0.6</v>
          </cell>
          <cell r="X16">
            <v>0.01</v>
          </cell>
        </row>
        <row r="17">
          <cell r="B17" t="str">
            <v>Data Centers-NR</v>
          </cell>
          <cell r="C17">
            <v>0.01</v>
          </cell>
          <cell r="D17">
            <v>0.01</v>
          </cell>
          <cell r="E17">
            <v>0.01</v>
          </cell>
          <cell r="F17">
            <v>0.01</v>
          </cell>
          <cell r="G17">
            <v>0.01</v>
          </cell>
          <cell r="H17">
            <v>0.01</v>
          </cell>
          <cell r="I17">
            <v>0.01</v>
          </cell>
          <cell r="J17">
            <v>0.01</v>
          </cell>
          <cell r="K17">
            <v>0.01</v>
          </cell>
          <cell r="L17">
            <v>0.01</v>
          </cell>
          <cell r="M17">
            <v>0.01</v>
          </cell>
          <cell r="N17">
            <v>0.01</v>
          </cell>
          <cell r="O17">
            <v>0.01</v>
          </cell>
          <cell r="P17">
            <v>0.01</v>
          </cell>
          <cell r="Q17">
            <v>0.01</v>
          </cell>
          <cell r="R17">
            <v>0.01</v>
          </cell>
          <cell r="S17">
            <v>0.01</v>
          </cell>
          <cell r="T17">
            <v>0.01</v>
          </cell>
          <cell r="U17">
            <v>0.8</v>
          </cell>
          <cell r="X17">
            <v>0.01</v>
          </cell>
        </row>
        <row r="18">
          <cell r="B18" t="str">
            <v>Monitor-NR</v>
          </cell>
          <cell r="C18">
            <v>0.01</v>
          </cell>
          <cell r="D18">
            <v>0.01</v>
          </cell>
          <cell r="E18">
            <v>0.01</v>
          </cell>
          <cell r="F18">
            <v>0.01</v>
          </cell>
          <cell r="G18">
            <v>0.01</v>
          </cell>
          <cell r="H18">
            <v>0.01</v>
          </cell>
          <cell r="I18">
            <v>0.01</v>
          </cell>
          <cell r="J18">
            <v>0.01</v>
          </cell>
          <cell r="K18">
            <v>0.01</v>
          </cell>
          <cell r="L18">
            <v>0.01</v>
          </cell>
          <cell r="M18">
            <v>0.01</v>
          </cell>
          <cell r="N18">
            <v>0.01</v>
          </cell>
          <cell r="O18">
            <v>0.01</v>
          </cell>
          <cell r="P18">
            <v>0.01</v>
          </cell>
          <cell r="Q18">
            <v>0.01</v>
          </cell>
          <cell r="R18">
            <v>0.01</v>
          </cell>
          <cell r="S18">
            <v>0.01</v>
          </cell>
          <cell r="T18">
            <v>0.01</v>
          </cell>
          <cell r="U18">
            <v>0.44999999999999996</v>
          </cell>
          <cell r="X18">
            <v>0.01</v>
          </cell>
        </row>
        <row r="19">
          <cell r="B19" t="str">
            <v>Desktop-NR</v>
          </cell>
          <cell r="C19">
            <v>0.01</v>
          </cell>
          <cell r="D19">
            <v>0.01</v>
          </cell>
          <cell r="E19">
            <v>0.01</v>
          </cell>
          <cell r="F19">
            <v>0.01</v>
          </cell>
          <cell r="G19">
            <v>0.01</v>
          </cell>
          <cell r="H19">
            <v>0.01</v>
          </cell>
          <cell r="I19">
            <v>0.01</v>
          </cell>
          <cell r="J19">
            <v>0.01</v>
          </cell>
          <cell r="K19">
            <v>0.01</v>
          </cell>
          <cell r="L19">
            <v>0.01</v>
          </cell>
          <cell r="M19">
            <v>0.01</v>
          </cell>
          <cell r="N19">
            <v>0.01</v>
          </cell>
          <cell r="O19">
            <v>0.01</v>
          </cell>
          <cell r="P19">
            <v>0.01</v>
          </cell>
          <cell r="Q19">
            <v>0.01</v>
          </cell>
          <cell r="R19">
            <v>0.01</v>
          </cell>
          <cell r="S19">
            <v>0.01</v>
          </cell>
          <cell r="T19">
            <v>0.01</v>
          </cell>
          <cell r="U19">
            <v>0.25</v>
          </cell>
          <cell r="X19">
            <v>0.01</v>
          </cell>
          <cell r="Y19">
            <v>0.01</v>
          </cell>
        </row>
        <row r="20">
          <cell r="B20" t="str">
            <v>Pre-Rinse Spray Valve-Retro</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0.74</v>
          </cell>
          <cell r="X20">
            <v>0</v>
          </cell>
          <cell r="Y20">
            <v>0</v>
          </cell>
        </row>
        <row r="21">
          <cell r="B21" t="str">
            <v>Cooking Equipment-NR</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0.54900000000000004</v>
          </cell>
          <cell r="X21">
            <v>0</v>
          </cell>
          <cell r="Y21">
            <v>0</v>
          </cell>
        </row>
        <row r="22">
          <cell r="B22" t="str">
            <v>Premium HVAC Equipment-New</v>
          </cell>
          <cell r="C22">
            <v>0.9</v>
          </cell>
          <cell r="D22">
            <v>0.9</v>
          </cell>
          <cell r="E22">
            <v>0.9</v>
          </cell>
          <cell r="F22">
            <v>0.9</v>
          </cell>
          <cell r="G22">
            <v>0.9</v>
          </cell>
          <cell r="H22">
            <v>0.9</v>
          </cell>
          <cell r="I22">
            <v>0.9</v>
          </cell>
          <cell r="J22">
            <v>0.9</v>
          </cell>
          <cell r="K22">
            <v>0.9</v>
          </cell>
          <cell r="L22">
            <v>0.9</v>
          </cell>
          <cell r="M22">
            <v>0.9</v>
          </cell>
          <cell r="N22">
            <v>0.9</v>
          </cell>
          <cell r="O22">
            <v>0.9</v>
          </cell>
          <cell r="P22">
            <v>0.9</v>
          </cell>
          <cell r="Q22">
            <v>0.9</v>
          </cell>
          <cell r="R22">
            <v>0.9</v>
          </cell>
          <cell r="S22">
            <v>0.9</v>
          </cell>
          <cell r="T22">
            <v>0.9</v>
          </cell>
          <cell r="X22">
            <v>1</v>
          </cell>
          <cell r="Y22">
            <v>1</v>
          </cell>
        </row>
        <row r="23">
          <cell r="B23" t="str">
            <v>Premium HVAC Equipment-NR</v>
          </cell>
          <cell r="C23">
            <v>0.9</v>
          </cell>
          <cell r="D23">
            <v>0.9</v>
          </cell>
          <cell r="E23">
            <v>0.9</v>
          </cell>
          <cell r="F23">
            <v>0.9</v>
          </cell>
          <cell r="G23">
            <v>0.9</v>
          </cell>
          <cell r="H23">
            <v>0.9</v>
          </cell>
          <cell r="I23">
            <v>0.9</v>
          </cell>
          <cell r="J23">
            <v>0.9</v>
          </cell>
          <cell r="K23">
            <v>0.9</v>
          </cell>
          <cell r="L23">
            <v>0.9</v>
          </cell>
          <cell r="M23">
            <v>0.9</v>
          </cell>
          <cell r="N23">
            <v>0.9</v>
          </cell>
          <cell r="O23">
            <v>0.9</v>
          </cell>
          <cell r="P23">
            <v>0.9</v>
          </cell>
          <cell r="Q23">
            <v>0.9</v>
          </cell>
          <cell r="R23">
            <v>0.9</v>
          </cell>
          <cell r="S23">
            <v>0.9</v>
          </cell>
          <cell r="T23">
            <v>0.9</v>
          </cell>
          <cell r="X23">
            <v>1</v>
          </cell>
          <cell r="Y23">
            <v>1</v>
          </cell>
        </row>
        <row r="24">
          <cell r="B24" t="str">
            <v>Glass-New</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X24">
            <v>0</v>
          </cell>
          <cell r="Y24">
            <v>0</v>
          </cell>
        </row>
        <row r="25">
          <cell r="B25" t="str">
            <v>Glass-NR</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X25">
            <v>0</v>
          </cell>
          <cell r="Y25">
            <v>0</v>
          </cell>
        </row>
        <row r="26">
          <cell r="B26" t="str">
            <v>Glass-Retro</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X26">
            <v>0</v>
          </cell>
          <cell r="Y26">
            <v>0</v>
          </cell>
        </row>
        <row r="27">
          <cell r="B27" t="str">
            <v>Advanced Rooftop Controller-New</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X27">
            <v>0</v>
          </cell>
          <cell r="Y27">
            <v>0</v>
          </cell>
        </row>
        <row r="28">
          <cell r="B28" t="str">
            <v>Advanced Rooftop Controller-NR</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X28">
            <v>0</v>
          </cell>
          <cell r="Y28">
            <v>0</v>
          </cell>
        </row>
        <row r="29">
          <cell r="B29" t="str">
            <v>Advanced Rooftop Controller-Retro</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X29">
            <v>0</v>
          </cell>
          <cell r="Y29">
            <v>0</v>
          </cell>
        </row>
        <row r="30">
          <cell r="B30" t="str">
            <v>Variable Speed Chiller-New</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X30">
            <v>0</v>
          </cell>
          <cell r="Y30">
            <v>0</v>
          </cell>
        </row>
        <row r="31">
          <cell r="B31" t="str">
            <v>Variable Speed Chiller-NR</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X31">
            <v>0</v>
          </cell>
          <cell r="Y31">
            <v>0</v>
          </cell>
        </row>
        <row r="32">
          <cell r="B32" t="str">
            <v>Commercial EM-New</v>
          </cell>
          <cell r="C32">
            <v>1</v>
          </cell>
          <cell r="D32">
            <v>1</v>
          </cell>
          <cell r="E32">
            <v>1</v>
          </cell>
          <cell r="F32">
            <v>1</v>
          </cell>
          <cell r="G32">
            <v>1</v>
          </cell>
          <cell r="H32">
            <v>1</v>
          </cell>
          <cell r="I32">
            <v>1</v>
          </cell>
          <cell r="J32">
            <v>1</v>
          </cell>
          <cell r="K32">
            <v>1</v>
          </cell>
          <cell r="L32">
            <v>1</v>
          </cell>
          <cell r="M32">
            <v>1</v>
          </cell>
          <cell r="N32">
            <v>1</v>
          </cell>
          <cell r="O32">
            <v>1</v>
          </cell>
          <cell r="P32">
            <v>1</v>
          </cell>
          <cell r="Q32">
            <v>1</v>
          </cell>
          <cell r="R32">
            <v>1</v>
          </cell>
          <cell r="S32">
            <v>1</v>
          </cell>
          <cell r="T32">
            <v>1</v>
          </cell>
          <cell r="X32">
            <v>1</v>
          </cell>
          <cell r="Y32">
            <v>1</v>
          </cell>
        </row>
        <row r="33">
          <cell r="B33" t="str">
            <v>Commercial EM-NR</v>
          </cell>
          <cell r="C33">
            <v>1</v>
          </cell>
          <cell r="D33">
            <v>1</v>
          </cell>
          <cell r="E33">
            <v>1</v>
          </cell>
          <cell r="F33">
            <v>1</v>
          </cell>
          <cell r="G33">
            <v>1</v>
          </cell>
          <cell r="H33">
            <v>1</v>
          </cell>
          <cell r="I33">
            <v>1</v>
          </cell>
          <cell r="J33">
            <v>1</v>
          </cell>
          <cell r="K33">
            <v>1</v>
          </cell>
          <cell r="L33">
            <v>1</v>
          </cell>
          <cell r="M33">
            <v>1</v>
          </cell>
          <cell r="N33">
            <v>1</v>
          </cell>
          <cell r="O33">
            <v>1</v>
          </cell>
          <cell r="P33">
            <v>1</v>
          </cell>
          <cell r="Q33">
            <v>1</v>
          </cell>
          <cell r="R33">
            <v>1</v>
          </cell>
          <cell r="S33">
            <v>1</v>
          </cell>
          <cell r="T33">
            <v>1</v>
          </cell>
          <cell r="X33">
            <v>1</v>
          </cell>
          <cell r="Y33">
            <v>1</v>
          </cell>
        </row>
        <row r="34">
          <cell r="B34" t="str">
            <v>Commercial EM-Retro</v>
          </cell>
          <cell r="C34">
            <v>0.81420000000000003</v>
          </cell>
          <cell r="D34">
            <v>0.81420000000000003</v>
          </cell>
          <cell r="E34">
            <v>0.81420000000000003</v>
          </cell>
          <cell r="F34">
            <v>0.81420000000000003</v>
          </cell>
          <cell r="G34">
            <v>0.81420000000000003</v>
          </cell>
          <cell r="H34">
            <v>0.81420000000000003</v>
          </cell>
          <cell r="I34">
            <v>0.81420000000000003</v>
          </cell>
          <cell r="J34">
            <v>0.81420000000000003</v>
          </cell>
          <cell r="K34">
            <v>0.81420000000000003</v>
          </cell>
          <cell r="L34">
            <v>0.81420000000000003</v>
          </cell>
          <cell r="M34">
            <v>0.81420000000000003</v>
          </cell>
          <cell r="N34">
            <v>0.81420000000000003</v>
          </cell>
          <cell r="O34">
            <v>0.81420000000000003</v>
          </cell>
          <cell r="P34">
            <v>0.81420000000000003</v>
          </cell>
          <cell r="Q34">
            <v>0.81420000000000003</v>
          </cell>
          <cell r="R34">
            <v>0.81420000000000003</v>
          </cell>
          <cell r="S34">
            <v>0.81420000000000003</v>
          </cell>
          <cell r="T34">
            <v>0.81420000000000003</v>
          </cell>
          <cell r="X34">
            <v>1</v>
          </cell>
          <cell r="Y34">
            <v>1</v>
          </cell>
        </row>
        <row r="35">
          <cell r="B35" t="str">
            <v>Evaporative Assist Cooling-New</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X35">
            <v>0</v>
          </cell>
          <cell r="Y35">
            <v>0</v>
          </cell>
        </row>
        <row r="36">
          <cell r="B36" t="str">
            <v>Evaporative Assist Cooling-NR</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X36">
            <v>0</v>
          </cell>
          <cell r="Y36">
            <v>0</v>
          </cell>
        </row>
        <row r="37">
          <cell r="B37" t="str">
            <v>Economizer-Retro</v>
          </cell>
          <cell r="C37">
            <v>0.37773742662640791</v>
          </cell>
          <cell r="D37">
            <v>0.23826646440482974</v>
          </cell>
          <cell r="E37">
            <v>5.5518884697354179E-2</v>
          </cell>
          <cell r="F37">
            <v>0.35309381104934129</v>
          </cell>
          <cell r="G37">
            <v>0.19907568268653997</v>
          </cell>
          <cell r="H37">
            <v>0.15513670187653161</v>
          </cell>
          <cell r="I37">
            <v>1.0197910929940514E-2</v>
          </cell>
          <cell r="J37">
            <v>0.28088324172086482</v>
          </cell>
          <cell r="K37">
            <v>0.28088324172086482</v>
          </cell>
          <cell r="L37">
            <v>0.11124903795477889</v>
          </cell>
          <cell r="M37">
            <v>0.31360984414443888</v>
          </cell>
          <cell r="N37">
            <v>0.15264480663133839</v>
          </cell>
          <cell r="O37">
            <v>0.24652213025227437</v>
          </cell>
          <cell r="P37">
            <v>7.8175735111402314E-2</v>
          </cell>
          <cell r="Q37">
            <v>0.34124133606352913</v>
          </cell>
          <cell r="R37">
            <v>5.9048454739110051E-2</v>
          </cell>
          <cell r="S37">
            <v>0.29894926354357898</v>
          </cell>
          <cell r="T37">
            <v>0.31491070071894045</v>
          </cell>
          <cell r="X37">
            <v>0.62956237771067991</v>
          </cell>
          <cell r="Y37">
            <v>0.31768861920643965</v>
          </cell>
        </row>
        <row r="38">
          <cell r="B38" t="str">
            <v>Demand Control Ventilation-New</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X38">
            <v>0</v>
          </cell>
          <cell r="Y38">
            <v>0</v>
          </cell>
        </row>
        <row r="39">
          <cell r="B39" t="str">
            <v>Demand Control Ventilation-NR</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X39">
            <v>0</v>
          </cell>
          <cell r="Y39">
            <v>0</v>
          </cell>
        </row>
        <row r="40">
          <cell r="B40" t="str">
            <v>Demand Control Ventilation-Retro</v>
          </cell>
          <cell r="C40">
            <v>0.10326972741610822</v>
          </cell>
          <cell r="D40">
            <v>0.62207382538606792</v>
          </cell>
          <cell r="E40">
            <v>0.71764122486097937</v>
          </cell>
          <cell r="F40">
            <v>0.64936643170170361</v>
          </cell>
          <cell r="G40">
            <v>0.3754791340852166</v>
          </cell>
          <cell r="H40">
            <v>0.51861578363233451</v>
          </cell>
          <cell r="I40">
            <v>0.4224831216091387</v>
          </cell>
          <cell r="J40">
            <v>0.32307857163168779</v>
          </cell>
          <cell r="K40">
            <v>0.19213044434378573</v>
          </cell>
          <cell r="L40">
            <v>0.21144946069810441</v>
          </cell>
          <cell r="M40">
            <v>0.43390558040018462</v>
          </cell>
          <cell r="N40">
            <v>0.57499869036077145</v>
          </cell>
          <cell r="O40">
            <v>0.45018285377424883</v>
          </cell>
          <cell r="P40">
            <v>0.24208313482049432</v>
          </cell>
          <cell r="Q40">
            <v>0.12663145344947355</v>
          </cell>
          <cell r="R40">
            <v>0.3226231781527627</v>
          </cell>
          <cell r="S40">
            <v>0.47074543668218816</v>
          </cell>
          <cell r="T40">
            <v>0.34671695238562511</v>
          </cell>
          <cell r="X40">
            <v>0.14631137601011796</v>
          </cell>
          <cell r="Y40">
            <v>0.74589661920231454</v>
          </cell>
        </row>
        <row r="41">
          <cell r="B41" t="str">
            <v>Premium Fume Hood-NR</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0.9</v>
          </cell>
          <cell r="X41">
            <v>0</v>
          </cell>
          <cell r="Y41">
            <v>0</v>
          </cell>
        </row>
        <row r="42">
          <cell r="B42" t="str">
            <v>DCV Restaurant Hood-Retro</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X42">
            <v>0</v>
          </cell>
          <cell r="Y42">
            <v>0</v>
          </cell>
        </row>
        <row r="43">
          <cell r="B43" t="str">
            <v>DCV Parking Garage-Retro</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X43">
            <v>0</v>
          </cell>
          <cell r="Y43">
            <v>0</v>
          </cell>
        </row>
        <row r="44">
          <cell r="B44" t="str">
            <v>Weatherization - School-Retro</v>
          </cell>
          <cell r="C44">
            <v>0.01</v>
          </cell>
          <cell r="D44">
            <v>0.01</v>
          </cell>
          <cell r="E44">
            <v>0.01</v>
          </cell>
          <cell r="F44">
            <v>0.01</v>
          </cell>
          <cell r="G44">
            <v>0.01</v>
          </cell>
          <cell r="H44">
            <v>0.01</v>
          </cell>
          <cell r="I44">
            <v>0.01</v>
          </cell>
          <cell r="J44">
            <v>0.01</v>
          </cell>
          <cell r="K44">
            <v>0.01</v>
          </cell>
          <cell r="L44">
            <v>0.01</v>
          </cell>
          <cell r="M44">
            <v>0.01</v>
          </cell>
          <cell r="N44">
            <v>0.01</v>
          </cell>
          <cell r="O44">
            <v>0.01</v>
          </cell>
          <cell r="P44">
            <v>0.01</v>
          </cell>
          <cell r="Q44">
            <v>0.01</v>
          </cell>
          <cell r="R44">
            <v>0.01</v>
          </cell>
          <cell r="S44">
            <v>0.01</v>
          </cell>
          <cell r="T44">
            <v>0.01</v>
          </cell>
          <cell r="X44">
            <v>0.01</v>
          </cell>
          <cell r="Y44">
            <v>0.01</v>
          </cell>
        </row>
        <row r="45">
          <cell r="B45" t="str">
            <v>Energy Recovery Ventilator-NR</v>
          </cell>
          <cell r="C45">
            <v>0.01</v>
          </cell>
          <cell r="D45">
            <v>0.01</v>
          </cell>
          <cell r="E45">
            <v>0.01</v>
          </cell>
          <cell r="F45">
            <v>0.01</v>
          </cell>
          <cell r="G45">
            <v>0.01</v>
          </cell>
          <cell r="H45">
            <v>0.01</v>
          </cell>
          <cell r="I45">
            <v>0.01</v>
          </cell>
          <cell r="J45">
            <v>0.01</v>
          </cell>
          <cell r="K45">
            <v>0.01</v>
          </cell>
          <cell r="L45">
            <v>0.01</v>
          </cell>
          <cell r="M45">
            <v>0.01</v>
          </cell>
          <cell r="N45">
            <v>0.01</v>
          </cell>
          <cell r="O45">
            <v>0.01</v>
          </cell>
          <cell r="P45">
            <v>0.01</v>
          </cell>
          <cell r="Q45">
            <v>0.01</v>
          </cell>
          <cell r="R45">
            <v>0.01</v>
          </cell>
          <cell r="S45">
            <v>0.01</v>
          </cell>
          <cell r="T45">
            <v>0.01</v>
          </cell>
          <cell r="U45">
            <v>9.9999999999999978E-2</v>
          </cell>
          <cell r="X45">
            <v>0.01</v>
          </cell>
          <cell r="Y45">
            <v>0.01</v>
          </cell>
        </row>
        <row r="46">
          <cell r="B46" t="str">
            <v>AC Heat Recovery for Water Heating-NR</v>
          </cell>
          <cell r="C46">
            <v>0.01</v>
          </cell>
          <cell r="D46">
            <v>0.01</v>
          </cell>
          <cell r="E46">
            <v>0.01</v>
          </cell>
          <cell r="F46">
            <v>0.01</v>
          </cell>
          <cell r="G46">
            <v>0.01</v>
          </cell>
          <cell r="H46">
            <v>0.01</v>
          </cell>
          <cell r="I46">
            <v>0.01</v>
          </cell>
          <cell r="J46">
            <v>0.01</v>
          </cell>
          <cell r="K46">
            <v>0.01</v>
          </cell>
          <cell r="L46">
            <v>0.01</v>
          </cell>
          <cell r="M46">
            <v>0.01</v>
          </cell>
          <cell r="N46">
            <v>0.01</v>
          </cell>
          <cell r="O46">
            <v>0.01</v>
          </cell>
          <cell r="P46">
            <v>0.01</v>
          </cell>
          <cell r="Q46">
            <v>0.01</v>
          </cell>
          <cell r="R46">
            <v>0.01</v>
          </cell>
          <cell r="S46">
            <v>0.01</v>
          </cell>
          <cell r="T46">
            <v>0.01</v>
          </cell>
          <cell r="X46">
            <v>0.01</v>
          </cell>
          <cell r="Y46">
            <v>0.01</v>
          </cell>
        </row>
        <row r="47">
          <cell r="B47" t="str">
            <v>Room Occupancy Sensors in Lodging-Retro</v>
          </cell>
          <cell r="C47">
            <v>0.01</v>
          </cell>
          <cell r="D47">
            <v>0.01</v>
          </cell>
          <cell r="E47">
            <v>0.01</v>
          </cell>
          <cell r="F47">
            <v>0.01</v>
          </cell>
          <cell r="G47">
            <v>0.01</v>
          </cell>
          <cell r="H47">
            <v>0.01</v>
          </cell>
          <cell r="I47">
            <v>0.01</v>
          </cell>
          <cell r="J47">
            <v>0.01</v>
          </cell>
          <cell r="K47">
            <v>0.01</v>
          </cell>
          <cell r="L47">
            <v>0.01</v>
          </cell>
          <cell r="M47">
            <v>0.01</v>
          </cell>
          <cell r="N47">
            <v>0.01</v>
          </cell>
          <cell r="O47">
            <v>0.01</v>
          </cell>
          <cell r="P47">
            <v>0.01</v>
          </cell>
          <cell r="Q47">
            <v>0.01</v>
          </cell>
          <cell r="R47">
            <v>0.01</v>
          </cell>
          <cell r="S47">
            <v>0.01</v>
          </cell>
          <cell r="T47">
            <v>0.01</v>
          </cell>
          <cell r="X47">
            <v>0.01</v>
          </cell>
          <cell r="Y47">
            <v>0.01</v>
          </cell>
        </row>
        <row r="48">
          <cell r="B48" t="str">
            <v>Chiller - chilled water retrofit-Retro</v>
          </cell>
          <cell r="C48">
            <v>0.01</v>
          </cell>
          <cell r="D48">
            <v>0.01</v>
          </cell>
          <cell r="E48">
            <v>0.01</v>
          </cell>
          <cell r="F48">
            <v>0.01</v>
          </cell>
          <cell r="G48">
            <v>0.01</v>
          </cell>
          <cell r="H48">
            <v>0.01</v>
          </cell>
          <cell r="I48">
            <v>0.01</v>
          </cell>
          <cell r="J48">
            <v>0.01</v>
          </cell>
          <cell r="K48">
            <v>0.01</v>
          </cell>
          <cell r="L48">
            <v>0.01</v>
          </cell>
          <cell r="M48">
            <v>0.01</v>
          </cell>
          <cell r="N48">
            <v>0.01</v>
          </cell>
          <cell r="O48">
            <v>0.01</v>
          </cell>
          <cell r="P48">
            <v>0.01</v>
          </cell>
          <cell r="Q48">
            <v>0.01</v>
          </cell>
          <cell r="R48">
            <v>0.01</v>
          </cell>
          <cell r="S48">
            <v>0.01</v>
          </cell>
          <cell r="T48">
            <v>0.01</v>
          </cell>
          <cell r="X48">
            <v>0.01</v>
          </cell>
          <cell r="Y48">
            <v>0.01</v>
          </cell>
        </row>
        <row r="49">
          <cell r="B49" t="str">
            <v>Chiller - equip retrofits-Retro</v>
          </cell>
          <cell r="C49">
            <v>0.01</v>
          </cell>
          <cell r="D49">
            <v>0.01</v>
          </cell>
          <cell r="E49">
            <v>0.01</v>
          </cell>
          <cell r="F49">
            <v>0.01</v>
          </cell>
          <cell r="G49">
            <v>0.01</v>
          </cell>
          <cell r="H49">
            <v>0.01</v>
          </cell>
          <cell r="I49">
            <v>0.01</v>
          </cell>
          <cell r="J49">
            <v>0.01</v>
          </cell>
          <cell r="K49">
            <v>0.01</v>
          </cell>
          <cell r="L49">
            <v>0.01</v>
          </cell>
          <cell r="M49">
            <v>0.01</v>
          </cell>
          <cell r="N49">
            <v>0.01</v>
          </cell>
          <cell r="O49">
            <v>0.01</v>
          </cell>
          <cell r="P49">
            <v>0.01</v>
          </cell>
          <cell r="Q49">
            <v>0.01</v>
          </cell>
          <cell r="R49">
            <v>0.01</v>
          </cell>
          <cell r="S49">
            <v>0.01</v>
          </cell>
          <cell r="T49">
            <v>0.01</v>
          </cell>
          <cell r="X49">
            <v>0.01</v>
          </cell>
          <cell r="Y49">
            <v>0.01</v>
          </cell>
        </row>
        <row r="50">
          <cell r="B50" t="str">
            <v>Pool Blankets-Retro</v>
          </cell>
          <cell r="C50">
            <v>0.01</v>
          </cell>
          <cell r="D50">
            <v>0.01</v>
          </cell>
          <cell r="E50">
            <v>0.01</v>
          </cell>
          <cell r="F50">
            <v>0.01</v>
          </cell>
          <cell r="G50">
            <v>0.01</v>
          </cell>
          <cell r="H50">
            <v>0.01</v>
          </cell>
          <cell r="I50">
            <v>0.01</v>
          </cell>
          <cell r="J50">
            <v>0.01</v>
          </cell>
          <cell r="K50">
            <v>0.01</v>
          </cell>
          <cell r="L50">
            <v>0.01</v>
          </cell>
          <cell r="M50">
            <v>0.01</v>
          </cell>
          <cell r="N50">
            <v>0.01</v>
          </cell>
          <cell r="O50">
            <v>0.01</v>
          </cell>
          <cell r="P50">
            <v>0.01</v>
          </cell>
          <cell r="Q50">
            <v>0.01</v>
          </cell>
          <cell r="R50">
            <v>0.01</v>
          </cell>
          <cell r="S50">
            <v>0.01</v>
          </cell>
          <cell r="T50">
            <v>0.01</v>
          </cell>
          <cell r="X50">
            <v>0.01</v>
          </cell>
          <cell r="Y50">
            <v>0.01</v>
          </cell>
        </row>
        <row r="51">
          <cell r="B51" t="str">
            <v>Web-Enabled Thermostats-Retro</v>
          </cell>
          <cell r="C51">
            <v>0.01</v>
          </cell>
          <cell r="D51">
            <v>0.01</v>
          </cell>
          <cell r="E51">
            <v>0.01</v>
          </cell>
          <cell r="F51">
            <v>0.01</v>
          </cell>
          <cell r="G51">
            <v>0.01</v>
          </cell>
          <cell r="H51">
            <v>0.01</v>
          </cell>
          <cell r="I51">
            <v>0.01</v>
          </cell>
          <cell r="J51">
            <v>0.01</v>
          </cell>
          <cell r="K51">
            <v>0.01</v>
          </cell>
          <cell r="L51">
            <v>0.01</v>
          </cell>
          <cell r="M51">
            <v>0.01</v>
          </cell>
          <cell r="N51">
            <v>0.01</v>
          </cell>
          <cell r="O51">
            <v>0.01</v>
          </cell>
          <cell r="P51">
            <v>0.01</v>
          </cell>
          <cell r="Q51">
            <v>0.01</v>
          </cell>
          <cell r="R51">
            <v>0.01</v>
          </cell>
          <cell r="S51">
            <v>0.01</v>
          </cell>
          <cell r="T51">
            <v>0.01</v>
          </cell>
          <cell r="X51">
            <v>0.01</v>
          </cell>
          <cell r="Y51">
            <v>0.01</v>
          </cell>
        </row>
        <row r="52">
          <cell r="B52" t="str">
            <v>Garage CO2 ventilation-Retro</v>
          </cell>
          <cell r="C52">
            <v>0.01</v>
          </cell>
          <cell r="D52">
            <v>0.01</v>
          </cell>
          <cell r="E52">
            <v>0.01</v>
          </cell>
          <cell r="F52">
            <v>0.01</v>
          </cell>
          <cell r="G52">
            <v>0.01</v>
          </cell>
          <cell r="H52">
            <v>0.01</v>
          </cell>
          <cell r="I52">
            <v>0.01</v>
          </cell>
          <cell r="J52">
            <v>0.01</v>
          </cell>
          <cell r="K52">
            <v>0.01</v>
          </cell>
          <cell r="L52">
            <v>0.01</v>
          </cell>
          <cell r="M52">
            <v>0.01</v>
          </cell>
          <cell r="N52">
            <v>0.01</v>
          </cell>
          <cell r="O52">
            <v>0.01</v>
          </cell>
          <cell r="P52">
            <v>0.01</v>
          </cell>
          <cell r="Q52">
            <v>0.01</v>
          </cell>
          <cell r="R52">
            <v>0.01</v>
          </cell>
          <cell r="S52">
            <v>0.01</v>
          </cell>
          <cell r="T52">
            <v>0.01</v>
          </cell>
          <cell r="X52">
            <v>0.01</v>
          </cell>
          <cell r="Y52">
            <v>0.01</v>
          </cell>
        </row>
        <row r="53">
          <cell r="B53" t="str">
            <v>Circ Pump ECM and drive-Retro</v>
          </cell>
          <cell r="C53">
            <v>0.01</v>
          </cell>
          <cell r="D53">
            <v>0.01</v>
          </cell>
          <cell r="E53">
            <v>0.01</v>
          </cell>
          <cell r="F53">
            <v>0.01</v>
          </cell>
          <cell r="G53">
            <v>0.01</v>
          </cell>
          <cell r="H53">
            <v>0.01</v>
          </cell>
          <cell r="I53">
            <v>0.01</v>
          </cell>
          <cell r="J53">
            <v>0.01</v>
          </cell>
          <cell r="K53">
            <v>0.01</v>
          </cell>
          <cell r="L53">
            <v>0.01</v>
          </cell>
          <cell r="M53">
            <v>0.01</v>
          </cell>
          <cell r="N53">
            <v>0.01</v>
          </cell>
          <cell r="O53">
            <v>0.01</v>
          </cell>
          <cell r="P53">
            <v>0.01</v>
          </cell>
          <cell r="Q53">
            <v>0.01</v>
          </cell>
          <cell r="R53">
            <v>0.01</v>
          </cell>
          <cell r="S53">
            <v>0.01</v>
          </cell>
          <cell r="T53">
            <v>0.01</v>
          </cell>
          <cell r="X53">
            <v>0.01</v>
          </cell>
          <cell r="Y53">
            <v>0.01</v>
          </cell>
        </row>
        <row r="54">
          <cell r="B54" t="str">
            <v>VRF-New</v>
          </cell>
          <cell r="C54">
            <v>4.9000000000000002E-2</v>
          </cell>
          <cell r="D54">
            <v>0.78400000000000003</v>
          </cell>
          <cell r="E54">
            <v>0.78400000000000003</v>
          </cell>
          <cell r="F54">
            <v>0.245</v>
          </cell>
          <cell r="G54">
            <v>0.245</v>
          </cell>
          <cell r="H54">
            <v>0.245</v>
          </cell>
          <cell r="I54">
            <v>0.245</v>
          </cell>
          <cell r="J54">
            <v>0.78400000000000003</v>
          </cell>
          <cell r="K54">
            <v>0.78400000000000003</v>
          </cell>
          <cell r="L54">
            <v>9.7999999999999997E-3</v>
          </cell>
          <cell r="M54">
            <v>4.9000000000000002E-2</v>
          </cell>
          <cell r="N54">
            <v>4.9000000000000002E-2</v>
          </cell>
          <cell r="O54">
            <v>0.245</v>
          </cell>
          <cell r="P54">
            <v>0.68599999999999994</v>
          </cell>
          <cell r="Q54">
            <v>4.9000000000000002E-2</v>
          </cell>
          <cell r="R54">
            <v>0.78400000000000003</v>
          </cell>
          <cell r="S54">
            <v>0.245</v>
          </cell>
          <cell r="T54">
            <v>0.78400000000000003</v>
          </cell>
          <cell r="X54">
            <v>0.05</v>
          </cell>
          <cell r="Y54">
            <v>0.8</v>
          </cell>
        </row>
        <row r="55">
          <cell r="B55" t="str">
            <v>VRF-Retro</v>
          </cell>
          <cell r="C55">
            <v>2.4820152866650024E-2</v>
          </cell>
          <cell r="D55">
            <v>6.9496428026620066E-2</v>
          </cell>
          <cell r="E55">
            <v>6.9496428026620066E-2</v>
          </cell>
          <cell r="F55">
            <v>4.9500000000000004E-3</v>
          </cell>
          <cell r="G55">
            <v>6.93E-2</v>
          </cell>
          <cell r="H55">
            <v>6.93E-2</v>
          </cell>
          <cell r="I55">
            <v>2.4750000000000001E-2</v>
          </cell>
          <cell r="J55">
            <v>2.4750000000000001E-2</v>
          </cell>
          <cell r="K55">
            <v>2.4750000000000001E-2</v>
          </cell>
          <cell r="L55">
            <v>2.4750000000000001E-2</v>
          </cell>
          <cell r="M55">
            <v>6.93E-2</v>
          </cell>
          <cell r="N55">
            <v>6.93E-2</v>
          </cell>
          <cell r="O55">
            <v>9.8999999999999999E-4</v>
          </cell>
          <cell r="P55">
            <v>4.9500000000000004E-3</v>
          </cell>
          <cell r="Q55">
            <v>4.9500000000000004E-3</v>
          </cell>
          <cell r="R55">
            <v>2.4750000000000001E-2</v>
          </cell>
          <cell r="S55">
            <v>6.93E-2</v>
          </cell>
          <cell r="T55">
            <v>4.9500000000000004E-3</v>
          </cell>
          <cell r="X55">
            <v>2.4820152866650024E-2</v>
          </cell>
          <cell r="Y55">
            <v>6.9496428026620066E-2</v>
          </cell>
        </row>
        <row r="56">
          <cell r="B56" t="str">
            <v>Evaporator Roof Top HVAC-Retro</v>
          </cell>
          <cell r="C56">
            <v>0.01</v>
          </cell>
          <cell r="D56">
            <v>0.01</v>
          </cell>
          <cell r="E56">
            <v>0.01</v>
          </cell>
          <cell r="F56">
            <v>0.01</v>
          </cell>
          <cell r="G56">
            <v>0.01</v>
          </cell>
          <cell r="H56">
            <v>0.01</v>
          </cell>
          <cell r="I56">
            <v>0.01</v>
          </cell>
          <cell r="J56">
            <v>0.01</v>
          </cell>
          <cell r="K56">
            <v>0.01</v>
          </cell>
          <cell r="L56">
            <v>0.01</v>
          </cell>
          <cell r="M56">
            <v>0.01</v>
          </cell>
          <cell r="N56">
            <v>0.01</v>
          </cell>
          <cell r="O56">
            <v>0.01</v>
          </cell>
          <cell r="P56">
            <v>0.01</v>
          </cell>
          <cell r="Q56">
            <v>0.01</v>
          </cell>
          <cell r="R56">
            <v>0.01</v>
          </cell>
          <cell r="S56">
            <v>0.01</v>
          </cell>
          <cell r="T56">
            <v>0.01</v>
          </cell>
          <cell r="X56">
            <v>0.01</v>
          </cell>
          <cell r="Y56">
            <v>0.01</v>
          </cell>
        </row>
        <row r="57">
          <cell r="B57" t="str">
            <v>Secondary Glazing Systems-Retro</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X57">
            <v>0</v>
          </cell>
          <cell r="Y57">
            <v>0</v>
          </cell>
        </row>
        <row r="58">
          <cell r="B58" t="str">
            <v>LPD Package-New</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X58">
            <v>0</v>
          </cell>
          <cell r="Y58">
            <v>0</v>
          </cell>
        </row>
        <row r="59">
          <cell r="B59" t="str">
            <v>LPD Package-NR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X59">
            <v>0</v>
          </cell>
          <cell r="Y59">
            <v>0</v>
          </cell>
        </row>
        <row r="60">
          <cell r="B60" t="str">
            <v>LPD Package-Retro</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X60">
            <v>0</v>
          </cell>
          <cell r="Y60">
            <v>0</v>
          </cell>
        </row>
        <row r="61">
          <cell r="B61" t="str">
            <v>Top Daylighting-New</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X61">
            <v>0</v>
          </cell>
          <cell r="Y61">
            <v>0</v>
          </cell>
        </row>
        <row r="62">
          <cell r="B62" t="str">
            <v>Perimeter Daylighting Controls Advanced-New</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X62">
            <v>0</v>
          </cell>
          <cell r="Y62">
            <v>0</v>
          </cell>
        </row>
        <row r="63">
          <cell r="B63" t="str">
            <v>Perimeter Daylighting Controls Advanced-NR</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X63">
            <v>0</v>
          </cell>
          <cell r="Y63">
            <v>0</v>
          </cell>
        </row>
        <row r="64">
          <cell r="B64" t="str">
            <v>Lighting Controls Interior-New</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X64">
            <v>0</v>
          </cell>
          <cell r="Y64">
            <v>0</v>
          </cell>
        </row>
        <row r="65">
          <cell r="B65" t="str">
            <v>Lighting Controls Interior-NR</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X65">
            <v>0</v>
          </cell>
          <cell r="Y65">
            <v>0</v>
          </cell>
        </row>
        <row r="66">
          <cell r="B66" t="str">
            <v>Exterior Building Lighting-New</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X66">
            <v>0</v>
          </cell>
          <cell r="Y66">
            <v>0</v>
          </cell>
        </row>
        <row r="67">
          <cell r="B67" t="str">
            <v>Exterior Building Lighting-NR</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X67">
            <v>0</v>
          </cell>
          <cell r="Y67">
            <v>0</v>
          </cell>
        </row>
        <row r="68">
          <cell r="B68" t="str">
            <v>Street and Roadway Lighting-New</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0.6</v>
          </cell>
          <cell r="X68">
            <v>0</v>
          </cell>
          <cell r="Y68">
            <v>0</v>
          </cell>
        </row>
        <row r="69">
          <cell r="B69" t="str">
            <v>Street and Roadway Lighting-NR</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0.5</v>
          </cell>
          <cell r="X69">
            <v>0</v>
          </cell>
          <cell r="Y69">
            <v>0</v>
          </cell>
        </row>
        <row r="70">
          <cell r="B70" t="str">
            <v>Parking Lighting-New</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X70">
            <v>0</v>
          </cell>
          <cell r="Y70">
            <v>0</v>
          </cell>
        </row>
        <row r="71">
          <cell r="B71" t="str">
            <v>Parking Lighting-NR</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X71">
            <v>0</v>
          </cell>
          <cell r="Y71">
            <v>0</v>
          </cell>
        </row>
        <row r="72">
          <cell r="B72" t="str">
            <v>Bi-Level Stairwell Lighting-NR</v>
          </cell>
          <cell r="C72">
            <v>0.01</v>
          </cell>
          <cell r="D72">
            <v>0.01</v>
          </cell>
          <cell r="E72">
            <v>0.01</v>
          </cell>
          <cell r="F72">
            <v>0.01</v>
          </cell>
          <cell r="G72">
            <v>0.01</v>
          </cell>
          <cell r="H72">
            <v>0.01</v>
          </cell>
          <cell r="I72">
            <v>0.01</v>
          </cell>
          <cell r="J72">
            <v>0.01</v>
          </cell>
          <cell r="K72">
            <v>0.01</v>
          </cell>
          <cell r="L72">
            <v>0.01</v>
          </cell>
          <cell r="M72">
            <v>0.01</v>
          </cell>
          <cell r="N72">
            <v>0.01</v>
          </cell>
          <cell r="O72">
            <v>0.01</v>
          </cell>
          <cell r="P72">
            <v>0.01</v>
          </cell>
          <cell r="Q72">
            <v>0.01</v>
          </cell>
          <cell r="R72">
            <v>0.01</v>
          </cell>
          <cell r="S72">
            <v>0.01</v>
          </cell>
          <cell r="T72">
            <v>0.01</v>
          </cell>
          <cell r="X72">
            <v>0.01</v>
          </cell>
          <cell r="Y72">
            <v>0.01</v>
          </cell>
        </row>
        <row r="73">
          <cell r="B73" t="str">
            <v>ECM-VAV-New</v>
          </cell>
          <cell r="C73">
            <v>0.6</v>
          </cell>
          <cell r="D73">
            <v>0.7</v>
          </cell>
          <cell r="E73">
            <v>0.9</v>
          </cell>
          <cell r="F73">
            <v>0.9</v>
          </cell>
          <cell r="G73">
            <v>0.9</v>
          </cell>
          <cell r="H73">
            <v>0.9</v>
          </cell>
          <cell r="I73">
            <v>0.6</v>
          </cell>
          <cell r="J73">
            <v>0.9</v>
          </cell>
          <cell r="K73">
            <v>0.6</v>
          </cell>
          <cell r="L73">
            <v>0.9</v>
          </cell>
          <cell r="M73">
            <v>0.9</v>
          </cell>
          <cell r="N73">
            <v>0.9</v>
          </cell>
          <cell r="O73">
            <v>0.9</v>
          </cell>
          <cell r="P73">
            <v>0.9</v>
          </cell>
          <cell r="Q73">
            <v>0.6</v>
          </cell>
          <cell r="R73">
            <v>0.9</v>
          </cell>
          <cell r="S73">
            <v>0.9</v>
          </cell>
          <cell r="T73">
            <v>0.6</v>
          </cell>
          <cell r="X73">
            <v>1</v>
          </cell>
          <cell r="Y73">
            <v>1</v>
          </cell>
        </row>
        <row r="74">
          <cell r="B74" t="str">
            <v>ECM-VAV-NR</v>
          </cell>
          <cell r="C74">
            <v>0.8</v>
          </cell>
          <cell r="D74">
            <v>0.8</v>
          </cell>
          <cell r="E74">
            <v>0.9</v>
          </cell>
          <cell r="F74">
            <v>0.9</v>
          </cell>
          <cell r="G74">
            <v>0.9</v>
          </cell>
          <cell r="H74">
            <v>0.9</v>
          </cell>
          <cell r="I74">
            <v>0.8</v>
          </cell>
          <cell r="J74">
            <v>0.9</v>
          </cell>
          <cell r="K74">
            <v>0.8</v>
          </cell>
          <cell r="L74">
            <v>0.9</v>
          </cell>
          <cell r="M74">
            <v>0.9</v>
          </cell>
          <cell r="N74">
            <v>0.9</v>
          </cell>
          <cell r="O74">
            <v>0.9</v>
          </cell>
          <cell r="P74">
            <v>0.9</v>
          </cell>
          <cell r="Q74">
            <v>0.8</v>
          </cell>
          <cell r="R74">
            <v>0.9</v>
          </cell>
          <cell r="S74">
            <v>0.9</v>
          </cell>
          <cell r="T74">
            <v>0.8</v>
          </cell>
          <cell r="X74">
            <v>1</v>
          </cell>
          <cell r="Y74">
            <v>1</v>
          </cell>
        </row>
        <row r="75">
          <cell r="B75" t="str">
            <v>Pool pumps-Retro</v>
          </cell>
          <cell r="C75">
            <v>0.01</v>
          </cell>
          <cell r="D75">
            <v>0.01</v>
          </cell>
          <cell r="E75">
            <v>0.01</v>
          </cell>
          <cell r="F75">
            <v>0.01</v>
          </cell>
          <cell r="G75">
            <v>0.01</v>
          </cell>
          <cell r="H75">
            <v>0.01</v>
          </cell>
          <cell r="I75">
            <v>0.01</v>
          </cell>
          <cell r="J75">
            <v>0.01</v>
          </cell>
          <cell r="K75">
            <v>0.01</v>
          </cell>
          <cell r="L75">
            <v>0.01</v>
          </cell>
          <cell r="M75">
            <v>0.01</v>
          </cell>
          <cell r="N75">
            <v>0.01</v>
          </cell>
          <cell r="O75">
            <v>0.01</v>
          </cell>
          <cell r="P75">
            <v>0.01</v>
          </cell>
          <cell r="Q75">
            <v>0.01</v>
          </cell>
          <cell r="R75">
            <v>0.01</v>
          </cell>
          <cell r="S75">
            <v>0.01</v>
          </cell>
          <cell r="T75">
            <v>0.01</v>
          </cell>
          <cell r="X75">
            <v>0.01</v>
          </cell>
          <cell r="Y75">
            <v>0.01</v>
          </cell>
        </row>
        <row r="76">
          <cell r="B76" t="str">
            <v>MotorsRewind-New</v>
          </cell>
          <cell r="C76">
            <v>0.01</v>
          </cell>
          <cell r="D76">
            <v>0.01</v>
          </cell>
          <cell r="E76">
            <v>0.01</v>
          </cell>
          <cell r="F76">
            <v>0.01</v>
          </cell>
          <cell r="G76">
            <v>0.01</v>
          </cell>
          <cell r="H76">
            <v>0.01</v>
          </cell>
          <cell r="I76">
            <v>0.01</v>
          </cell>
          <cell r="J76">
            <v>0.01</v>
          </cell>
          <cell r="K76">
            <v>0.01</v>
          </cell>
          <cell r="L76">
            <v>0.01</v>
          </cell>
          <cell r="M76">
            <v>0.01</v>
          </cell>
          <cell r="N76">
            <v>0.01</v>
          </cell>
          <cell r="O76">
            <v>0.01</v>
          </cell>
          <cell r="P76">
            <v>0.01</v>
          </cell>
          <cell r="Q76">
            <v>0.01</v>
          </cell>
          <cell r="R76">
            <v>0.01</v>
          </cell>
          <cell r="S76">
            <v>0.01</v>
          </cell>
          <cell r="T76">
            <v>0.01</v>
          </cell>
          <cell r="X76">
            <v>0.01</v>
          </cell>
          <cell r="Y76">
            <v>0.01</v>
          </cell>
        </row>
        <row r="77">
          <cell r="B77" t="str">
            <v>MotorsRewind-NR</v>
          </cell>
          <cell r="C77">
            <v>0.01</v>
          </cell>
          <cell r="D77">
            <v>0.01</v>
          </cell>
          <cell r="E77">
            <v>0.01</v>
          </cell>
          <cell r="F77">
            <v>0.01</v>
          </cell>
          <cell r="G77">
            <v>0.01</v>
          </cell>
          <cell r="H77">
            <v>0.01</v>
          </cell>
          <cell r="I77">
            <v>0.01</v>
          </cell>
          <cell r="J77">
            <v>0.01</v>
          </cell>
          <cell r="K77">
            <v>0.01</v>
          </cell>
          <cell r="L77">
            <v>0.01</v>
          </cell>
          <cell r="M77">
            <v>0.01</v>
          </cell>
          <cell r="N77">
            <v>0.01</v>
          </cell>
          <cell r="O77">
            <v>0.01</v>
          </cell>
          <cell r="P77">
            <v>0.01</v>
          </cell>
          <cell r="Q77">
            <v>0.01</v>
          </cell>
          <cell r="R77">
            <v>0.01</v>
          </cell>
          <cell r="S77">
            <v>0.01</v>
          </cell>
          <cell r="T77">
            <v>0.01</v>
          </cell>
          <cell r="X77">
            <v>0.01</v>
          </cell>
          <cell r="Y77">
            <v>0.01</v>
          </cell>
        </row>
        <row r="78">
          <cell r="B78" t="str">
            <v>Municipal Sewage Treatment-Retro</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1</v>
          </cell>
          <cell r="X78">
            <v>0</v>
          </cell>
          <cell r="Y78">
            <v>0</v>
          </cell>
        </row>
        <row r="79">
          <cell r="B79" t="str">
            <v>Municipal Water Supply-Retro</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1</v>
          </cell>
          <cell r="X79">
            <v>0</v>
          </cell>
          <cell r="Y79">
            <v>0</v>
          </cell>
        </row>
        <row r="80">
          <cell r="B80" t="str">
            <v>Engine Generator Block Heaters-Retro</v>
          </cell>
          <cell r="C80">
            <v>0.01</v>
          </cell>
          <cell r="D80">
            <v>0.01</v>
          </cell>
          <cell r="E80">
            <v>0.01</v>
          </cell>
          <cell r="F80">
            <v>0.01</v>
          </cell>
          <cell r="G80">
            <v>0.01</v>
          </cell>
          <cell r="H80">
            <v>0.01</v>
          </cell>
          <cell r="I80">
            <v>0.01</v>
          </cell>
          <cell r="J80">
            <v>0.01</v>
          </cell>
          <cell r="K80">
            <v>0.01</v>
          </cell>
          <cell r="L80">
            <v>0.01</v>
          </cell>
          <cell r="M80">
            <v>0.01</v>
          </cell>
          <cell r="N80">
            <v>0.01</v>
          </cell>
          <cell r="O80">
            <v>0.01</v>
          </cell>
          <cell r="P80">
            <v>0.01</v>
          </cell>
          <cell r="Q80">
            <v>0.01</v>
          </cell>
          <cell r="R80">
            <v>0.01</v>
          </cell>
          <cell r="S80">
            <v>0.01</v>
          </cell>
          <cell r="T80">
            <v>0.01</v>
          </cell>
          <cell r="X80">
            <v>0.01</v>
          </cell>
          <cell r="Y80">
            <v>0.01</v>
          </cell>
        </row>
        <row r="81">
          <cell r="B81" t="str">
            <v>Grocery Refrigeration Bundle-Retro</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X81">
            <v>0</v>
          </cell>
          <cell r="Y81">
            <v>0</v>
          </cell>
        </row>
        <row r="82">
          <cell r="B82" t="str">
            <v>Packaged Refrigeration Equipment-New</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X82">
            <v>0</v>
          </cell>
          <cell r="Y82">
            <v>0</v>
          </cell>
        </row>
        <row r="83">
          <cell r="B83" t="str">
            <v>Appliances - Freezers-NR</v>
          </cell>
          <cell r="C83">
            <v>0.01</v>
          </cell>
          <cell r="D83">
            <v>0.01</v>
          </cell>
          <cell r="E83">
            <v>0.01</v>
          </cell>
          <cell r="F83">
            <v>0.01</v>
          </cell>
          <cell r="G83">
            <v>0.01</v>
          </cell>
          <cell r="H83">
            <v>0.01</v>
          </cell>
          <cell r="I83">
            <v>0.01</v>
          </cell>
          <cell r="J83">
            <v>0.01</v>
          </cell>
          <cell r="K83">
            <v>0.01</v>
          </cell>
          <cell r="L83">
            <v>0.01</v>
          </cell>
          <cell r="M83">
            <v>0.01</v>
          </cell>
          <cell r="N83">
            <v>0.01</v>
          </cell>
          <cell r="O83">
            <v>0.01</v>
          </cell>
          <cell r="P83">
            <v>0.01</v>
          </cell>
          <cell r="Q83">
            <v>0.01</v>
          </cell>
          <cell r="R83">
            <v>0.01</v>
          </cell>
          <cell r="S83">
            <v>0.01</v>
          </cell>
          <cell r="T83">
            <v>0.01</v>
          </cell>
          <cell r="U83" t="e">
            <v>#VALUE!</v>
          </cell>
          <cell r="X83">
            <v>0.01</v>
          </cell>
          <cell r="Y83">
            <v>0.01</v>
          </cell>
        </row>
        <row r="84">
          <cell r="B84" t="str">
            <v>Appliances - Refrigerators-NR</v>
          </cell>
          <cell r="C84">
            <v>0.01</v>
          </cell>
          <cell r="D84">
            <v>0.01</v>
          </cell>
          <cell r="E84">
            <v>0.01</v>
          </cell>
          <cell r="F84">
            <v>0.01</v>
          </cell>
          <cell r="G84">
            <v>0.01</v>
          </cell>
          <cell r="H84">
            <v>0.01</v>
          </cell>
          <cell r="I84">
            <v>0.01</v>
          </cell>
          <cell r="J84">
            <v>0.01</v>
          </cell>
          <cell r="K84">
            <v>0.01</v>
          </cell>
          <cell r="L84">
            <v>0.01</v>
          </cell>
          <cell r="M84">
            <v>0.01</v>
          </cell>
          <cell r="N84">
            <v>0.01</v>
          </cell>
          <cell r="O84">
            <v>0.01</v>
          </cell>
          <cell r="P84">
            <v>0.01</v>
          </cell>
          <cell r="Q84">
            <v>0.01</v>
          </cell>
          <cell r="R84">
            <v>0.01</v>
          </cell>
          <cell r="S84">
            <v>0.01</v>
          </cell>
          <cell r="T84">
            <v>0.01</v>
          </cell>
          <cell r="U84" t="e">
            <v>#VALUE!</v>
          </cell>
          <cell r="X84">
            <v>0.01</v>
          </cell>
          <cell r="Y84">
            <v>0.01</v>
          </cell>
        </row>
        <row r="85">
          <cell r="B85" t="str">
            <v>Water Cooler Controls-NR</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X85">
            <v>0</v>
          </cell>
          <cell r="Y85">
            <v>0</v>
          </cell>
        </row>
        <row r="86">
          <cell r="B86" t="str">
            <v>WHTanks-New</v>
          </cell>
          <cell r="C86">
            <v>1</v>
          </cell>
          <cell r="D86">
            <v>1</v>
          </cell>
          <cell r="E86">
            <v>1</v>
          </cell>
          <cell r="F86">
            <v>1</v>
          </cell>
          <cell r="G86">
            <v>1</v>
          </cell>
          <cell r="H86">
            <v>1</v>
          </cell>
          <cell r="I86">
            <v>1</v>
          </cell>
          <cell r="J86">
            <v>1</v>
          </cell>
          <cell r="K86">
            <v>1</v>
          </cell>
          <cell r="L86">
            <v>1</v>
          </cell>
          <cell r="M86">
            <v>1</v>
          </cell>
          <cell r="N86">
            <v>1</v>
          </cell>
          <cell r="O86">
            <v>1</v>
          </cell>
          <cell r="P86">
            <v>1</v>
          </cell>
          <cell r="Q86">
            <v>1</v>
          </cell>
          <cell r="R86">
            <v>1</v>
          </cell>
          <cell r="S86">
            <v>1</v>
          </cell>
          <cell r="T86">
            <v>1</v>
          </cell>
          <cell r="U86">
            <v>0</v>
          </cell>
          <cell r="X86">
            <v>1</v>
          </cell>
          <cell r="Y86">
            <v>1</v>
          </cell>
        </row>
        <row r="87">
          <cell r="B87" t="str">
            <v>WHTanks-NR</v>
          </cell>
          <cell r="C87">
            <v>1</v>
          </cell>
          <cell r="D87">
            <v>1</v>
          </cell>
          <cell r="E87">
            <v>1</v>
          </cell>
          <cell r="F87">
            <v>1</v>
          </cell>
          <cell r="G87">
            <v>1</v>
          </cell>
          <cell r="H87">
            <v>1</v>
          </cell>
          <cell r="I87">
            <v>1</v>
          </cell>
          <cell r="J87">
            <v>1</v>
          </cell>
          <cell r="K87">
            <v>1</v>
          </cell>
          <cell r="L87">
            <v>1</v>
          </cell>
          <cell r="M87">
            <v>1</v>
          </cell>
          <cell r="N87">
            <v>1</v>
          </cell>
          <cell r="O87">
            <v>1</v>
          </cell>
          <cell r="P87">
            <v>1</v>
          </cell>
          <cell r="Q87">
            <v>1</v>
          </cell>
          <cell r="R87">
            <v>1</v>
          </cell>
          <cell r="S87">
            <v>1</v>
          </cell>
          <cell r="T87">
            <v>1</v>
          </cell>
          <cell r="U87" t="e">
            <v>#VALUE!</v>
          </cell>
          <cell r="X87">
            <v>1</v>
          </cell>
          <cell r="Y87">
            <v>1</v>
          </cell>
        </row>
        <row r="88">
          <cell r="B88" t="str">
            <v>Appliances - Clothes Washers-NR</v>
          </cell>
          <cell r="C88">
            <v>0.01</v>
          </cell>
          <cell r="D88">
            <v>0.01</v>
          </cell>
          <cell r="E88">
            <v>0.01</v>
          </cell>
          <cell r="F88">
            <v>0.01</v>
          </cell>
          <cell r="G88">
            <v>0.01</v>
          </cell>
          <cell r="H88">
            <v>0.01</v>
          </cell>
          <cell r="I88">
            <v>0.01</v>
          </cell>
          <cell r="J88">
            <v>0.01</v>
          </cell>
          <cell r="K88">
            <v>0.01</v>
          </cell>
          <cell r="L88">
            <v>0.01</v>
          </cell>
          <cell r="M88">
            <v>0.01</v>
          </cell>
          <cell r="N88">
            <v>0.01</v>
          </cell>
          <cell r="O88">
            <v>0.01</v>
          </cell>
          <cell r="P88">
            <v>0.01</v>
          </cell>
          <cell r="Q88">
            <v>0.01</v>
          </cell>
          <cell r="R88">
            <v>0.01</v>
          </cell>
          <cell r="S88">
            <v>0.01</v>
          </cell>
          <cell r="T88">
            <v>0.01</v>
          </cell>
          <cell r="U88" t="e">
            <v>#VALUE!</v>
          </cell>
          <cell r="X88">
            <v>0.01</v>
          </cell>
          <cell r="Y88">
            <v>0.01</v>
          </cell>
        </row>
        <row r="89">
          <cell r="B89" t="str">
            <v>Showerheads-Retro</v>
          </cell>
          <cell r="C89">
            <v>0.8</v>
          </cell>
          <cell r="D89">
            <v>0.8</v>
          </cell>
          <cell r="E89">
            <v>0.8</v>
          </cell>
          <cell r="F89">
            <v>0.8</v>
          </cell>
          <cell r="G89">
            <v>0.8</v>
          </cell>
          <cell r="H89">
            <v>0.8</v>
          </cell>
          <cell r="I89">
            <v>0.8</v>
          </cell>
          <cell r="J89">
            <v>0.8</v>
          </cell>
          <cell r="K89">
            <v>0.8</v>
          </cell>
          <cell r="L89">
            <v>0.8</v>
          </cell>
          <cell r="M89">
            <v>0.8</v>
          </cell>
          <cell r="N89">
            <v>0.8</v>
          </cell>
          <cell r="O89">
            <v>0.8</v>
          </cell>
          <cell r="P89">
            <v>0.8</v>
          </cell>
          <cell r="Q89">
            <v>0.8</v>
          </cell>
          <cell r="R89">
            <v>0.8</v>
          </cell>
          <cell r="S89">
            <v>0.8</v>
          </cell>
          <cell r="T89">
            <v>0.8</v>
          </cell>
          <cell r="U89" t="e">
            <v>#VALUE!</v>
          </cell>
          <cell r="X89">
            <v>1</v>
          </cell>
          <cell r="Y89">
            <v>1</v>
          </cell>
        </row>
        <row r="90">
          <cell r="B90" t="str">
            <v>Water Heating - GFHX-New</v>
          </cell>
          <cell r="C90">
            <v>0.01</v>
          </cell>
          <cell r="D90">
            <v>0.01</v>
          </cell>
          <cell r="E90">
            <v>0.01</v>
          </cell>
          <cell r="F90">
            <v>0.01</v>
          </cell>
          <cell r="G90">
            <v>0.01</v>
          </cell>
          <cell r="H90">
            <v>0.01</v>
          </cell>
          <cell r="I90">
            <v>0.01</v>
          </cell>
          <cell r="J90">
            <v>0.01</v>
          </cell>
          <cell r="K90">
            <v>0.01</v>
          </cell>
          <cell r="L90">
            <v>0.01</v>
          </cell>
          <cell r="M90">
            <v>0.01</v>
          </cell>
          <cell r="N90">
            <v>0.01</v>
          </cell>
          <cell r="O90">
            <v>0.01</v>
          </cell>
          <cell r="P90">
            <v>0.01</v>
          </cell>
          <cell r="Q90">
            <v>0.01</v>
          </cell>
          <cell r="R90">
            <v>0.01</v>
          </cell>
          <cell r="S90">
            <v>0.01</v>
          </cell>
          <cell r="T90">
            <v>0.01</v>
          </cell>
          <cell r="U90" t="e">
            <v>#VALUE!</v>
          </cell>
          <cell r="X90">
            <v>0.01</v>
          </cell>
          <cell r="Y90">
            <v>0.01</v>
          </cell>
        </row>
        <row r="91">
          <cell r="B91" t="str">
            <v>Demand Control Circulating system DHW-Retro</v>
          </cell>
          <cell r="C91">
            <v>0.01</v>
          </cell>
          <cell r="D91">
            <v>0.01</v>
          </cell>
          <cell r="E91">
            <v>0.01</v>
          </cell>
          <cell r="F91">
            <v>0.01</v>
          </cell>
          <cell r="G91">
            <v>0.01</v>
          </cell>
          <cell r="H91">
            <v>0.01</v>
          </cell>
          <cell r="I91">
            <v>0.01</v>
          </cell>
          <cell r="J91">
            <v>0.01</v>
          </cell>
          <cell r="K91">
            <v>0.01</v>
          </cell>
          <cell r="L91">
            <v>0.01</v>
          </cell>
          <cell r="M91">
            <v>0.01</v>
          </cell>
          <cell r="N91">
            <v>0.01</v>
          </cell>
          <cell r="O91">
            <v>0.01</v>
          </cell>
          <cell r="P91">
            <v>0.01</v>
          </cell>
          <cell r="Q91">
            <v>0.01</v>
          </cell>
          <cell r="R91">
            <v>0.01</v>
          </cell>
          <cell r="S91">
            <v>0.01</v>
          </cell>
          <cell r="T91">
            <v>0.01</v>
          </cell>
          <cell r="U91" t="e">
            <v>#VALUE!</v>
          </cell>
          <cell r="X91">
            <v>0.01</v>
          </cell>
          <cell r="Y91">
            <v>0.01</v>
          </cell>
        </row>
        <row r="92">
          <cell r="B92" t="str">
            <v>Central HPWH MF-Retro</v>
          </cell>
          <cell r="C92">
            <v>0.01</v>
          </cell>
          <cell r="D92">
            <v>0.01</v>
          </cell>
          <cell r="E92">
            <v>0.01</v>
          </cell>
          <cell r="F92">
            <v>0.01</v>
          </cell>
          <cell r="G92">
            <v>0.01</v>
          </cell>
          <cell r="H92">
            <v>0.01</v>
          </cell>
          <cell r="I92">
            <v>0.01</v>
          </cell>
          <cell r="J92">
            <v>0.01</v>
          </cell>
          <cell r="K92">
            <v>0.01</v>
          </cell>
          <cell r="L92">
            <v>0.01</v>
          </cell>
          <cell r="M92">
            <v>0.01</v>
          </cell>
          <cell r="N92">
            <v>0.01</v>
          </cell>
          <cell r="O92">
            <v>0.01</v>
          </cell>
          <cell r="P92">
            <v>0.01</v>
          </cell>
          <cell r="Q92">
            <v>0.01</v>
          </cell>
          <cell r="R92">
            <v>0.01</v>
          </cell>
          <cell r="S92">
            <v>0.01</v>
          </cell>
          <cell r="T92">
            <v>0.01</v>
          </cell>
          <cell r="U92" t="e">
            <v>#VALUE!</v>
          </cell>
          <cell r="X92">
            <v>0.01</v>
          </cell>
          <cell r="Y92">
            <v>0.01</v>
          </cell>
        </row>
        <row r="93">
          <cell r="B93" t="str">
            <v>Ultra Low Energy Building-New</v>
          </cell>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X93">
            <v>0</v>
          </cell>
          <cell r="Y93">
            <v>0</v>
          </cell>
        </row>
        <row r="94">
          <cell r="B94" t="str">
            <v>Low Power LF Lamps-NR</v>
          </cell>
          <cell r="C94">
            <v>1</v>
          </cell>
          <cell r="D94">
            <v>1</v>
          </cell>
          <cell r="E94">
            <v>1</v>
          </cell>
          <cell r="F94">
            <v>1</v>
          </cell>
          <cell r="G94">
            <v>1</v>
          </cell>
          <cell r="H94">
            <v>1</v>
          </cell>
          <cell r="I94">
            <v>1</v>
          </cell>
          <cell r="J94">
            <v>1</v>
          </cell>
          <cell r="K94">
            <v>1</v>
          </cell>
          <cell r="L94">
            <v>1</v>
          </cell>
          <cell r="M94">
            <v>1</v>
          </cell>
          <cell r="N94">
            <v>1</v>
          </cell>
          <cell r="O94">
            <v>1</v>
          </cell>
          <cell r="P94">
            <v>1</v>
          </cell>
          <cell r="Q94">
            <v>1</v>
          </cell>
          <cell r="R94">
            <v>1</v>
          </cell>
          <cell r="S94">
            <v>1</v>
          </cell>
          <cell r="T94">
            <v>1</v>
          </cell>
          <cell r="X94">
            <v>1</v>
          </cell>
          <cell r="Y94">
            <v>1</v>
          </cell>
        </row>
      </sheetData>
      <sheetData sheetId="4">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Air-Retro</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t="str">
            <v/>
          </cell>
        </row>
        <row r="13">
          <cell r="B13" t="str">
            <v>Compressed Air-NR</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t="str">
            <v/>
          </cell>
        </row>
        <row r="14">
          <cell r="B14" t="str">
            <v>Network PC Power Management-Retro</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0.1</v>
          </cell>
        </row>
        <row r="15">
          <cell r="B15" t="str">
            <v>Laptop-NR</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0.9</v>
          </cell>
          <cell r="V15" t="str">
            <v>NEEA Sales data</v>
          </cell>
        </row>
        <row r="16">
          <cell r="B16" t="str">
            <v>Smart Plug Power Strips-Retro</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0.4</v>
          </cell>
        </row>
        <row r="17">
          <cell r="B17" t="str">
            <v>Data Centers-NR</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0.2</v>
          </cell>
          <cell r="V17" t="str">
            <v>ESTAR Server 9% (+), Virtualization 20%</v>
          </cell>
        </row>
        <row r="18">
          <cell r="B18" t="str">
            <v>Monitor-NR</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0.55000000000000004</v>
          </cell>
          <cell r="V18" t="str">
            <v>ENERGY STAR USD Summary Report _2013</v>
          </cell>
        </row>
        <row r="19">
          <cell r="B19" t="str">
            <v>Desktop-NR</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0.75</v>
          </cell>
          <cell r="V19" t="str">
            <v>NEEA Sales data</v>
          </cell>
        </row>
        <row r="20">
          <cell r="B20" t="str">
            <v>Pre-Rinse Spray Valve-Retro</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0.26</v>
          </cell>
          <cell r="V20" t="str">
            <v>6 going on 7 plus CBSA</v>
          </cell>
        </row>
        <row r="21">
          <cell r="B21" t="str">
            <v>Cooking Equipment-NR</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0.39</v>
          </cell>
          <cell r="V21" t="str">
            <v>EPA Energy Star 2011</v>
          </cell>
        </row>
        <row r="22">
          <cell r="B22" t="str">
            <v>Premium HVAC Equipment-New</v>
          </cell>
          <cell r="C22">
            <v>0.1</v>
          </cell>
          <cell r="D22">
            <v>0.1</v>
          </cell>
          <cell r="E22">
            <v>0.1</v>
          </cell>
          <cell r="F22">
            <v>0.1</v>
          </cell>
          <cell r="G22">
            <v>0.1</v>
          </cell>
          <cell r="H22">
            <v>0.1</v>
          </cell>
          <cell r="I22">
            <v>0.1</v>
          </cell>
          <cell r="J22">
            <v>0.1</v>
          </cell>
          <cell r="K22">
            <v>0.1</v>
          </cell>
          <cell r="L22">
            <v>0.1</v>
          </cell>
          <cell r="M22">
            <v>0.1</v>
          </cell>
          <cell r="N22">
            <v>0.1</v>
          </cell>
          <cell r="O22">
            <v>0.1</v>
          </cell>
          <cell r="P22">
            <v>0.1</v>
          </cell>
          <cell r="Q22">
            <v>0.1</v>
          </cell>
          <cell r="R22">
            <v>0.1</v>
          </cell>
          <cell r="S22">
            <v>0.1</v>
          </cell>
          <cell r="T22">
            <v>0.1</v>
          </cell>
          <cell r="U22">
            <v>0</v>
          </cell>
        </row>
        <row r="23">
          <cell r="B23" t="str">
            <v>Premium HVAC Equipment-NR</v>
          </cell>
          <cell r="C23">
            <v>0.1</v>
          </cell>
          <cell r="D23">
            <v>0.1</v>
          </cell>
          <cell r="E23">
            <v>0.1</v>
          </cell>
          <cell r="F23">
            <v>0.1</v>
          </cell>
          <cell r="G23">
            <v>0.1</v>
          </cell>
          <cell r="H23">
            <v>0.1</v>
          </cell>
          <cell r="I23">
            <v>0.1</v>
          </cell>
          <cell r="J23">
            <v>0.1</v>
          </cell>
          <cell r="K23">
            <v>0.1</v>
          </cell>
          <cell r="L23">
            <v>0.1</v>
          </cell>
          <cell r="M23">
            <v>0.1</v>
          </cell>
          <cell r="N23">
            <v>0.1</v>
          </cell>
          <cell r="O23">
            <v>0.1</v>
          </cell>
          <cell r="P23">
            <v>0.1</v>
          </cell>
          <cell r="Q23">
            <v>0.1</v>
          </cell>
          <cell r="R23">
            <v>0.1</v>
          </cell>
          <cell r="S23">
            <v>0.1</v>
          </cell>
          <cell r="T23">
            <v>0.1</v>
          </cell>
          <cell r="U23">
            <v>0</v>
          </cell>
        </row>
        <row r="24">
          <cell r="B24" t="str">
            <v>Glass-New</v>
          </cell>
          <cell r="C24">
            <v>0.30399999999999999</v>
          </cell>
          <cell r="D24">
            <v>0.21039999999999998</v>
          </cell>
          <cell r="E24">
            <v>0.21760000000000002</v>
          </cell>
          <cell r="F24">
            <v>0.38244</v>
          </cell>
          <cell r="G24">
            <v>0.38183</v>
          </cell>
          <cell r="H24">
            <v>0.21683000000000002</v>
          </cell>
          <cell r="I24">
            <v>0.45624999999999999</v>
          </cell>
          <cell r="J24">
            <v>0.1434</v>
          </cell>
          <cell r="K24">
            <v>0.20800000000000002</v>
          </cell>
          <cell r="L24">
            <v>0.47244999999999998</v>
          </cell>
          <cell r="M24">
            <v>0.21212000000000003</v>
          </cell>
          <cell r="N24">
            <v>0.22062000000000004</v>
          </cell>
          <cell r="O24">
            <v>0.225000056</v>
          </cell>
          <cell r="P24">
            <v>0.25224999999999997</v>
          </cell>
          <cell r="Q24">
            <v>0.19740000000000002</v>
          </cell>
          <cell r="R24">
            <v>0.25850000000000001</v>
          </cell>
          <cell r="S24">
            <v>0.2</v>
          </cell>
          <cell r="T24">
            <v>0.23139999999999999</v>
          </cell>
          <cell r="U24">
            <v>0</v>
          </cell>
        </row>
        <row r="25">
          <cell r="B25" t="str">
            <v>Glass-NR</v>
          </cell>
          <cell r="C25">
            <v>0.30399999999999999</v>
          </cell>
          <cell r="D25">
            <v>0.21039999999999998</v>
          </cell>
          <cell r="E25">
            <v>0.21760000000000002</v>
          </cell>
          <cell r="F25">
            <v>0.38244</v>
          </cell>
          <cell r="G25">
            <v>0.38183</v>
          </cell>
          <cell r="H25">
            <v>0.21683000000000002</v>
          </cell>
          <cell r="I25">
            <v>0.45624999999999999</v>
          </cell>
          <cell r="J25">
            <v>0.1434</v>
          </cell>
          <cell r="K25">
            <v>0.20800000000000002</v>
          </cell>
          <cell r="L25">
            <v>0.47244999999999998</v>
          </cell>
          <cell r="M25">
            <v>0.21212000000000003</v>
          </cell>
          <cell r="N25">
            <v>0.22062000000000004</v>
          </cell>
          <cell r="O25">
            <v>0.225000056</v>
          </cell>
          <cell r="P25">
            <v>0.25224999999999997</v>
          </cell>
          <cell r="Q25">
            <v>0.19740000000000002</v>
          </cell>
          <cell r="R25">
            <v>0.25850000000000001</v>
          </cell>
          <cell r="S25">
            <v>0.2</v>
          </cell>
          <cell r="T25">
            <v>0.23139999999999999</v>
          </cell>
          <cell r="U25">
            <v>0</v>
          </cell>
        </row>
        <row r="26">
          <cell r="B26" t="str">
            <v>Glass-Retro</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row>
        <row r="27">
          <cell r="B27" t="str">
            <v>Advanced Rooftop Controller-New</v>
          </cell>
          <cell r="C27">
            <v>0.05</v>
          </cell>
          <cell r="D27">
            <v>0.05</v>
          </cell>
          <cell r="E27">
            <v>0.05</v>
          </cell>
          <cell r="F27">
            <v>0.05</v>
          </cell>
          <cell r="G27">
            <v>0.05</v>
          </cell>
          <cell r="H27">
            <v>0.05</v>
          </cell>
          <cell r="I27">
            <v>0.05</v>
          </cell>
          <cell r="J27">
            <v>0.05</v>
          </cell>
          <cell r="K27">
            <v>0.05</v>
          </cell>
          <cell r="L27">
            <v>0.05</v>
          </cell>
          <cell r="M27">
            <v>0.05</v>
          </cell>
          <cell r="N27">
            <v>0.05</v>
          </cell>
          <cell r="O27">
            <v>0.05</v>
          </cell>
          <cell r="P27">
            <v>0.05</v>
          </cell>
          <cell r="Q27">
            <v>0.05</v>
          </cell>
          <cell r="R27">
            <v>0.05</v>
          </cell>
          <cell r="S27">
            <v>0.05</v>
          </cell>
          <cell r="T27">
            <v>0.05</v>
          </cell>
          <cell r="U27">
            <v>0</v>
          </cell>
        </row>
        <row r="28">
          <cell r="B28" t="str">
            <v>Advanced Rooftop Controller-NR</v>
          </cell>
          <cell r="C28">
            <v>0.05</v>
          </cell>
          <cell r="D28">
            <v>0.05</v>
          </cell>
          <cell r="E28">
            <v>0.05</v>
          </cell>
          <cell r="F28">
            <v>0.05</v>
          </cell>
          <cell r="G28">
            <v>0.05</v>
          </cell>
          <cell r="H28">
            <v>0.05</v>
          </cell>
          <cell r="I28">
            <v>0.05</v>
          </cell>
          <cell r="J28">
            <v>0.05</v>
          </cell>
          <cell r="K28">
            <v>0.05</v>
          </cell>
          <cell r="L28">
            <v>0.05</v>
          </cell>
          <cell r="M28">
            <v>0.05</v>
          </cell>
          <cell r="N28">
            <v>0.05</v>
          </cell>
          <cell r="O28">
            <v>0.05</v>
          </cell>
          <cell r="P28">
            <v>0.05</v>
          </cell>
          <cell r="Q28">
            <v>0.05</v>
          </cell>
          <cell r="R28">
            <v>0.05</v>
          </cell>
          <cell r="S28">
            <v>0.05</v>
          </cell>
          <cell r="T28">
            <v>0.05</v>
          </cell>
          <cell r="U28">
            <v>0</v>
          </cell>
        </row>
        <row r="29">
          <cell r="B29" t="str">
            <v>Advanced Rooftop Controller-Retro</v>
          </cell>
          <cell r="C29">
            <v>0.05</v>
          </cell>
          <cell r="D29">
            <v>0.05</v>
          </cell>
          <cell r="E29">
            <v>0.05</v>
          </cell>
          <cell r="F29">
            <v>0.05</v>
          </cell>
          <cell r="G29">
            <v>0.05</v>
          </cell>
          <cell r="H29">
            <v>0.05</v>
          </cell>
          <cell r="I29">
            <v>0.05</v>
          </cell>
          <cell r="J29">
            <v>0.05</v>
          </cell>
          <cell r="K29">
            <v>0.05</v>
          </cell>
          <cell r="L29">
            <v>0.05</v>
          </cell>
          <cell r="M29">
            <v>0.05</v>
          </cell>
          <cell r="N29">
            <v>0.05</v>
          </cell>
          <cell r="O29">
            <v>0.05</v>
          </cell>
          <cell r="P29">
            <v>0.05</v>
          </cell>
          <cell r="Q29">
            <v>0.05</v>
          </cell>
          <cell r="R29">
            <v>0.05</v>
          </cell>
          <cell r="S29">
            <v>0.05</v>
          </cell>
          <cell r="T29">
            <v>0.05</v>
          </cell>
          <cell r="U29">
            <v>0</v>
          </cell>
        </row>
        <row r="30">
          <cell r="B30" t="str">
            <v>Variable Speed Chiller-New</v>
          </cell>
          <cell r="C30">
            <v>0.1</v>
          </cell>
          <cell r="D30">
            <v>0.1</v>
          </cell>
          <cell r="E30">
            <v>0.1</v>
          </cell>
          <cell r="F30">
            <v>0.1</v>
          </cell>
          <cell r="G30">
            <v>0.1</v>
          </cell>
          <cell r="H30">
            <v>0.1</v>
          </cell>
          <cell r="I30">
            <v>0.1</v>
          </cell>
          <cell r="J30">
            <v>0.1</v>
          </cell>
          <cell r="K30">
            <v>0.1</v>
          </cell>
          <cell r="L30">
            <v>0.1</v>
          </cell>
          <cell r="M30">
            <v>0.1</v>
          </cell>
          <cell r="N30">
            <v>0.1</v>
          </cell>
          <cell r="O30">
            <v>0.1</v>
          </cell>
          <cell r="P30">
            <v>0.1</v>
          </cell>
          <cell r="Q30">
            <v>0.1</v>
          </cell>
          <cell r="R30">
            <v>0.1</v>
          </cell>
          <cell r="S30">
            <v>0.1</v>
          </cell>
          <cell r="T30">
            <v>0.1</v>
          </cell>
          <cell r="U30">
            <v>0</v>
          </cell>
        </row>
        <row r="31">
          <cell r="B31" t="str">
            <v>Variable Speed Chiller-NR</v>
          </cell>
          <cell r="C31">
            <v>0.1</v>
          </cell>
          <cell r="D31">
            <v>0.1</v>
          </cell>
          <cell r="E31">
            <v>0.1</v>
          </cell>
          <cell r="F31">
            <v>0.1</v>
          </cell>
          <cell r="G31">
            <v>0.1</v>
          </cell>
          <cell r="H31">
            <v>0.1</v>
          </cell>
          <cell r="I31">
            <v>0.1</v>
          </cell>
          <cell r="J31">
            <v>0.1</v>
          </cell>
          <cell r="K31">
            <v>0.1</v>
          </cell>
          <cell r="L31">
            <v>0.1</v>
          </cell>
          <cell r="M31">
            <v>0.1</v>
          </cell>
          <cell r="N31">
            <v>0.1</v>
          </cell>
          <cell r="O31">
            <v>0.1</v>
          </cell>
          <cell r="P31">
            <v>0.1</v>
          </cell>
          <cell r="Q31">
            <v>0.1</v>
          </cell>
          <cell r="R31">
            <v>0.1</v>
          </cell>
          <cell r="S31">
            <v>0.1</v>
          </cell>
          <cell r="T31">
            <v>0.1</v>
          </cell>
          <cell r="U31">
            <v>0</v>
          </cell>
        </row>
        <row r="32">
          <cell r="B32" t="str">
            <v>Commercial EM-New</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t="str">
            <v/>
          </cell>
          <cell r="V32" t="str">
            <v>Baseline saturation in measure workbook-eui adjustment</v>
          </cell>
        </row>
        <row r="33">
          <cell r="B33" t="str">
            <v>Commercial EM-NR</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t="str">
            <v/>
          </cell>
        </row>
        <row r="34">
          <cell r="B34" t="str">
            <v>Commercial EM-Retro</v>
          </cell>
          <cell r="C34">
            <v>0.18579999999999999</v>
          </cell>
          <cell r="D34">
            <v>0.18579999999999999</v>
          </cell>
          <cell r="E34">
            <v>0.18579999999999999</v>
          </cell>
          <cell r="F34">
            <v>0.18579999999999999</v>
          </cell>
          <cell r="G34">
            <v>0.18579999999999999</v>
          </cell>
          <cell r="H34">
            <v>0.18579999999999999</v>
          </cell>
          <cell r="I34">
            <v>0.18579999999999999</v>
          </cell>
          <cell r="J34">
            <v>0.18579999999999999</v>
          </cell>
          <cell r="K34">
            <v>0.18579999999999999</v>
          </cell>
          <cell r="L34">
            <v>0.18579999999999999</v>
          </cell>
          <cell r="M34">
            <v>0.18579999999999999</v>
          </cell>
          <cell r="N34">
            <v>0.18579999999999999</v>
          </cell>
          <cell r="O34">
            <v>0.18579999999999999</v>
          </cell>
          <cell r="P34">
            <v>0.18579999999999999</v>
          </cell>
          <cell r="Q34">
            <v>0.18579999999999999</v>
          </cell>
          <cell r="R34">
            <v>0.18579999999999999</v>
          </cell>
          <cell r="S34">
            <v>0.18579999999999999</v>
          </cell>
          <cell r="T34">
            <v>0.18579999999999999</v>
          </cell>
          <cell r="U34" t="str">
            <v/>
          </cell>
          <cell r="V34" t="str">
            <v>From 6 going on 7.  See Com-EM workbook</v>
          </cell>
        </row>
        <row r="35">
          <cell r="B35" t="str">
            <v>Evaporative Assist Cooling-New</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row>
        <row r="36">
          <cell r="B36" t="str">
            <v>Evaporative Assist Cooling-NR</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row>
        <row r="37">
          <cell r="B37" t="str">
            <v>Economizer-Retro</v>
          </cell>
          <cell r="C37">
            <v>0.4</v>
          </cell>
          <cell r="D37">
            <v>0.25</v>
          </cell>
          <cell r="E37">
            <v>0.25</v>
          </cell>
          <cell r="F37">
            <v>0.4</v>
          </cell>
          <cell r="G37">
            <v>0.25</v>
          </cell>
          <cell r="H37">
            <v>0.25</v>
          </cell>
          <cell r="I37">
            <v>0.25</v>
          </cell>
          <cell r="J37">
            <v>0.4</v>
          </cell>
          <cell r="K37">
            <v>0.4</v>
          </cell>
          <cell r="L37">
            <v>0.25</v>
          </cell>
          <cell r="M37">
            <v>0.4</v>
          </cell>
          <cell r="N37">
            <v>0.25</v>
          </cell>
          <cell r="O37">
            <v>0.25</v>
          </cell>
          <cell r="P37">
            <v>0.25</v>
          </cell>
          <cell r="Q37">
            <v>0.4</v>
          </cell>
          <cell r="R37">
            <v>0.25</v>
          </cell>
          <cell r="S37">
            <v>0.25</v>
          </cell>
          <cell r="T37">
            <v>0.25</v>
          </cell>
          <cell r="U37">
            <v>0</v>
          </cell>
        </row>
        <row r="38">
          <cell r="B38" t="str">
            <v>Demand Control Ventilation-New</v>
          </cell>
          <cell r="C38">
            <v>0</v>
          </cell>
          <cell r="D38">
            <v>0</v>
          </cell>
          <cell r="E38">
            <v>0</v>
          </cell>
          <cell r="F38">
            <v>0.2</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row>
        <row r="39">
          <cell r="B39" t="str">
            <v>Demand Control Ventilation-NR</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row>
        <row r="40">
          <cell r="B40" t="str">
            <v>Demand Control Ventilation-Retro</v>
          </cell>
          <cell r="C40">
            <v>0.29417841433623887</v>
          </cell>
          <cell r="D40">
            <v>0.16600530238180544</v>
          </cell>
          <cell r="E40">
            <v>2.3737663898859066E-2</v>
          </cell>
          <cell r="F40">
            <v>0.22300715162221316</v>
          </cell>
          <cell r="G40">
            <v>0.19741792645695339</v>
          </cell>
          <cell r="H40">
            <v>4.2740762746028386E-2</v>
          </cell>
          <cell r="I40">
            <v>1.3597214573254024E-2</v>
          </cell>
          <cell r="J40">
            <v>0.3265989178858158</v>
          </cell>
          <cell r="K40">
            <v>0.13622896031789924</v>
          </cell>
          <cell r="L40">
            <v>0.12181229468805803</v>
          </cell>
          <cell r="M40">
            <v>1.5043119467328166E-2</v>
          </cell>
          <cell r="N40">
            <v>0.13718952244125024</v>
          </cell>
          <cell r="O40">
            <v>0.13714113159081304</v>
          </cell>
          <cell r="P40">
            <v>3.8125362646436782E-2</v>
          </cell>
          <cell r="Q40">
            <v>0.13622896031789924</v>
          </cell>
          <cell r="R40">
            <v>9.2381299117502383E-2</v>
          </cell>
          <cell r="S40">
            <v>0.22458868903269982</v>
          </cell>
          <cell r="T40">
            <v>0.27868917229328594</v>
          </cell>
          <cell r="U40">
            <v>0</v>
          </cell>
        </row>
        <row r="41">
          <cell r="B41" t="str">
            <v>Premium Fume Hood-NR</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0.1</v>
          </cell>
          <cell r="W41">
            <v>0.29417841433623887</v>
          </cell>
        </row>
        <row r="42">
          <cell r="B42" t="str">
            <v>DCV Restaurant Hood-Retro</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W42">
            <v>0.16600530238180544</v>
          </cell>
        </row>
        <row r="43">
          <cell r="B43" t="str">
            <v>DCV Parking Garage-Retro</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0.4</v>
          </cell>
          <cell r="W43">
            <v>2.3737663898859066E-2</v>
          </cell>
        </row>
        <row r="44">
          <cell r="B44" t="str">
            <v>Weatherization - School-Retro</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t="str">
            <v/>
          </cell>
          <cell r="W44">
            <v>0.22300715162221316</v>
          </cell>
        </row>
        <row r="45">
          <cell r="B45" t="str">
            <v>Energy Recovery Ventilator-NR</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0.9</v>
          </cell>
          <cell r="V45" t="str">
            <v>NEEA Sales data</v>
          </cell>
          <cell r="W45">
            <v>0.19741792645695339</v>
          </cell>
        </row>
        <row r="46">
          <cell r="B46" t="str">
            <v>AC Heat Recovery for Water Heating-NR</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t="str">
            <v/>
          </cell>
          <cell r="W46">
            <v>4.2740762746028386E-2</v>
          </cell>
        </row>
        <row r="47">
          <cell r="B47" t="str">
            <v>Room Occupancy Sensors in Lodging-Retro</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t="str">
            <v/>
          </cell>
          <cell r="W47">
            <v>1.3597214573254024E-2</v>
          </cell>
        </row>
        <row r="48">
          <cell r="B48" t="str">
            <v>Chiller - chilled water retrofit-Retro</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t="str">
            <v/>
          </cell>
          <cell r="W48">
            <v>0.3265989178858158</v>
          </cell>
        </row>
        <row r="49">
          <cell r="B49" t="str">
            <v>Chiller - equip retrofits-Retro</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t="str">
            <v/>
          </cell>
          <cell r="W49">
            <v>0.13622896031789924</v>
          </cell>
        </row>
        <row r="50">
          <cell r="B50" t="str">
            <v>Pool Blankets-Retro</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t="str">
            <v/>
          </cell>
          <cell r="W50">
            <v>0.12181229468805803</v>
          </cell>
        </row>
        <row r="51">
          <cell r="B51" t="str">
            <v>Web-Enabled Thermostats-Retro</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t="str">
            <v/>
          </cell>
          <cell r="W51">
            <v>1.5043119467328166E-2</v>
          </cell>
        </row>
        <row r="52">
          <cell r="B52" t="str">
            <v>Garage CO2 ventilation-Retro</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t="str">
            <v/>
          </cell>
          <cell r="W52">
            <v>0.13718952244125024</v>
          </cell>
        </row>
        <row r="53">
          <cell r="B53" t="str">
            <v>Circ Pump ECM and drive-Retro</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t="str">
            <v/>
          </cell>
          <cell r="W53">
            <v>0.13714113159081304</v>
          </cell>
        </row>
        <row r="54">
          <cell r="B54" t="str">
            <v>VRF-New</v>
          </cell>
          <cell r="C54">
            <v>0.02</v>
          </cell>
          <cell r="D54">
            <v>0.02</v>
          </cell>
          <cell r="E54">
            <v>0.02</v>
          </cell>
          <cell r="F54">
            <v>0.02</v>
          </cell>
          <cell r="G54">
            <v>0.02</v>
          </cell>
          <cell r="H54">
            <v>0.02</v>
          </cell>
          <cell r="I54">
            <v>0.02</v>
          </cell>
          <cell r="J54">
            <v>0.02</v>
          </cell>
          <cell r="K54">
            <v>0.02</v>
          </cell>
          <cell r="L54">
            <v>0.02</v>
          </cell>
          <cell r="M54">
            <v>0.02</v>
          </cell>
          <cell r="N54">
            <v>0.02</v>
          </cell>
          <cell r="O54">
            <v>0.02</v>
          </cell>
          <cell r="P54">
            <v>0.02</v>
          </cell>
          <cell r="Q54">
            <v>0.02</v>
          </cell>
          <cell r="R54">
            <v>0.02</v>
          </cell>
          <cell r="S54">
            <v>0.02</v>
          </cell>
          <cell r="T54">
            <v>0.02</v>
          </cell>
          <cell r="U54" t="str">
            <v/>
          </cell>
          <cell r="V54" t="str">
            <v>US saturation 2%</v>
          </cell>
          <cell r="W54">
            <v>3.8125362646436782E-2</v>
          </cell>
        </row>
        <row r="55">
          <cell r="B55" t="str">
            <v>VRF-Retro</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t="str">
            <v/>
          </cell>
          <cell r="W55">
            <v>0.13622896031789924</v>
          </cell>
        </row>
        <row r="56">
          <cell r="B56" t="str">
            <v>Evaporator Roof Top HVAC-Retro</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t="str">
            <v/>
          </cell>
          <cell r="W56">
            <v>9.2381299117502383E-2</v>
          </cell>
        </row>
        <row r="57">
          <cell r="B57" t="str">
            <v>Secondary Glazing Systems-Retro</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t="str">
            <v>Baseline saturation in measure workbook.  Multiple measures</v>
          </cell>
          <cell r="W57">
            <v>0.22458868903269982</v>
          </cell>
        </row>
        <row r="58">
          <cell r="B58" t="str">
            <v>LPD Package-New</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t="str">
            <v>Baseline saturation in measure workbook.  Multiple measures</v>
          </cell>
          <cell r="W58">
            <v>0.27868917229328594</v>
          </cell>
        </row>
        <row r="59">
          <cell r="B59" t="str">
            <v>LPD Package-NR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t="str">
            <v>Baseline saturation in measure workbook.  Multiple measures</v>
          </cell>
          <cell r="W59">
            <v>0.22300715162221316</v>
          </cell>
        </row>
        <row r="60">
          <cell r="B60" t="str">
            <v>LPD Package-Retro</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t="str">
            <v>Baseline saturation in measure workbook.  Multiple measures</v>
          </cell>
          <cell r="W60">
            <v>0.3265989178858158</v>
          </cell>
        </row>
        <row r="61">
          <cell r="B61" t="str">
            <v>Top Daylighting-New</v>
          </cell>
          <cell r="C61">
            <v>0</v>
          </cell>
          <cell r="D61">
            <v>0.02</v>
          </cell>
          <cell r="E61">
            <v>0.03</v>
          </cell>
          <cell r="F61">
            <v>0.3</v>
          </cell>
          <cell r="G61">
            <v>0.1</v>
          </cell>
          <cell r="H61">
            <v>0</v>
          </cell>
          <cell r="I61">
            <v>0</v>
          </cell>
          <cell r="J61">
            <v>0.2</v>
          </cell>
          <cell r="K61">
            <v>0.1</v>
          </cell>
          <cell r="L61">
            <v>0.1</v>
          </cell>
          <cell r="M61">
            <v>0.1</v>
          </cell>
          <cell r="N61">
            <v>0</v>
          </cell>
          <cell r="O61">
            <v>0</v>
          </cell>
          <cell r="P61">
            <v>0</v>
          </cell>
          <cell r="Q61">
            <v>0</v>
          </cell>
          <cell r="R61">
            <v>0.02</v>
          </cell>
          <cell r="S61">
            <v>0</v>
          </cell>
          <cell r="T61">
            <v>0.02</v>
          </cell>
          <cell r="U61">
            <v>0</v>
          </cell>
          <cell r="W61">
            <v>0.12181229468805803</v>
          </cell>
        </row>
        <row r="62">
          <cell r="B62" t="str">
            <v>Perimeter Daylighting Controls Advanced-New</v>
          </cell>
          <cell r="C62">
            <v>0.2</v>
          </cell>
          <cell r="D62">
            <v>0.2</v>
          </cell>
          <cell r="E62">
            <v>0.1</v>
          </cell>
          <cell r="F62">
            <v>0</v>
          </cell>
          <cell r="G62">
            <v>0</v>
          </cell>
          <cell r="H62">
            <v>0</v>
          </cell>
          <cell r="I62">
            <v>0</v>
          </cell>
          <cell r="J62">
            <v>0.7</v>
          </cell>
          <cell r="K62">
            <v>0.2</v>
          </cell>
          <cell r="L62">
            <v>0</v>
          </cell>
          <cell r="M62">
            <v>0</v>
          </cell>
          <cell r="N62">
            <v>0</v>
          </cell>
          <cell r="O62">
            <v>0</v>
          </cell>
          <cell r="P62">
            <v>0</v>
          </cell>
          <cell r="Q62">
            <v>0</v>
          </cell>
          <cell r="R62">
            <v>0.05</v>
          </cell>
          <cell r="S62">
            <v>0.05</v>
          </cell>
          <cell r="T62">
            <v>0.05</v>
          </cell>
          <cell r="U62">
            <v>0</v>
          </cell>
          <cell r="W62">
            <v>0.17488641186800052</v>
          </cell>
        </row>
        <row r="63">
          <cell r="B63" t="str">
            <v>Perimeter Daylighting Controls Advanced-NR</v>
          </cell>
          <cell r="C63">
            <v>0.1</v>
          </cell>
          <cell r="D63">
            <v>0.1</v>
          </cell>
          <cell r="E63">
            <v>0.05</v>
          </cell>
          <cell r="F63">
            <v>0</v>
          </cell>
          <cell r="G63">
            <v>0</v>
          </cell>
          <cell r="H63">
            <v>0</v>
          </cell>
          <cell r="I63">
            <v>0</v>
          </cell>
          <cell r="J63">
            <v>0.3</v>
          </cell>
          <cell r="K63">
            <v>0.2</v>
          </cell>
          <cell r="L63">
            <v>0</v>
          </cell>
          <cell r="M63">
            <v>0</v>
          </cell>
          <cell r="N63">
            <v>0</v>
          </cell>
          <cell r="O63">
            <v>0</v>
          </cell>
          <cell r="P63">
            <v>0</v>
          </cell>
          <cell r="Q63">
            <v>0</v>
          </cell>
          <cell r="R63">
            <v>0.05</v>
          </cell>
          <cell r="S63">
            <v>0.05</v>
          </cell>
          <cell r="T63">
            <v>0.05</v>
          </cell>
          <cell r="U63">
            <v>0</v>
          </cell>
        </row>
        <row r="64">
          <cell r="B64" t="str">
            <v>Lighting Controls Interior-New</v>
          </cell>
          <cell r="C64">
            <v>0.1</v>
          </cell>
          <cell r="D64">
            <v>0.05</v>
          </cell>
          <cell r="E64">
            <v>0.03</v>
          </cell>
          <cell r="F64">
            <v>0.7</v>
          </cell>
          <cell r="G64">
            <v>0.5</v>
          </cell>
          <cell r="H64">
            <v>0.3</v>
          </cell>
          <cell r="I64">
            <v>0.5</v>
          </cell>
          <cell r="J64">
            <v>0.2</v>
          </cell>
          <cell r="K64">
            <v>0.2</v>
          </cell>
          <cell r="L64">
            <v>0.2</v>
          </cell>
          <cell r="M64">
            <v>0.7</v>
          </cell>
          <cell r="N64">
            <v>0.5</v>
          </cell>
          <cell r="O64">
            <v>0.05</v>
          </cell>
          <cell r="P64">
            <v>0.05</v>
          </cell>
          <cell r="Q64">
            <v>0.2</v>
          </cell>
          <cell r="R64">
            <v>0.2</v>
          </cell>
          <cell r="S64">
            <v>0.1</v>
          </cell>
          <cell r="T64">
            <v>0.1</v>
          </cell>
          <cell r="U64">
            <v>0</v>
          </cell>
        </row>
        <row r="65">
          <cell r="B65" t="str">
            <v>Lighting Controls Interior-NR</v>
          </cell>
          <cell r="C65">
            <v>0.1</v>
          </cell>
          <cell r="D65">
            <v>0.05</v>
          </cell>
          <cell r="E65">
            <v>0.03</v>
          </cell>
          <cell r="F65">
            <v>0.5</v>
          </cell>
          <cell r="G65">
            <v>0.3</v>
          </cell>
          <cell r="H65">
            <v>0.2</v>
          </cell>
          <cell r="I65">
            <v>0.3</v>
          </cell>
          <cell r="J65">
            <v>0.2</v>
          </cell>
          <cell r="K65">
            <v>0.2</v>
          </cell>
          <cell r="L65">
            <v>0.1</v>
          </cell>
          <cell r="M65">
            <v>0.5</v>
          </cell>
          <cell r="N65">
            <v>0.3</v>
          </cell>
          <cell r="O65">
            <v>0.05</v>
          </cell>
          <cell r="P65">
            <v>0.05</v>
          </cell>
          <cell r="Q65">
            <v>0.1</v>
          </cell>
          <cell r="R65">
            <v>0.1</v>
          </cell>
          <cell r="S65">
            <v>0.1</v>
          </cell>
          <cell r="T65">
            <v>0.1</v>
          </cell>
          <cell r="U65">
            <v>0</v>
          </cell>
        </row>
        <row r="66">
          <cell r="B66" t="str">
            <v>Exterior Building Lighting-New</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t="str">
            <v>Baseline saturation in measure workbook.  Source (DOE 2014)</v>
          </cell>
        </row>
        <row r="67">
          <cell r="B67" t="str">
            <v>Exterior Building Lighting-NR</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t="str">
            <v>Baseline saturation in measure workbook.  Source (DOE 2014)</v>
          </cell>
        </row>
        <row r="68">
          <cell r="B68" t="str">
            <v>Street and Roadway Lighting-New</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0.4</v>
          </cell>
          <cell r="V68" t="str">
            <v>Baseline saturation in measure workbook.  Source (DOE 2014)</v>
          </cell>
        </row>
        <row r="69">
          <cell r="B69" t="str">
            <v>Street and Roadway Lighting-NR</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t="str">
            <v>Baseline saturation in measure workbook.  Source (DOE 2014)</v>
          </cell>
        </row>
        <row r="70">
          <cell r="B70" t="str">
            <v>Parking Lighting-New</v>
          </cell>
          <cell r="C70">
            <v>0.2</v>
          </cell>
          <cell r="D70">
            <v>0.2</v>
          </cell>
          <cell r="E70">
            <v>0.2</v>
          </cell>
          <cell r="F70">
            <v>0.2</v>
          </cell>
          <cell r="G70">
            <v>0.2</v>
          </cell>
          <cell r="H70">
            <v>0.2</v>
          </cell>
          <cell r="I70">
            <v>0.2</v>
          </cell>
          <cell r="J70">
            <v>0.2</v>
          </cell>
          <cell r="K70">
            <v>0.2</v>
          </cell>
          <cell r="L70">
            <v>0.2</v>
          </cell>
          <cell r="M70">
            <v>0.2</v>
          </cell>
          <cell r="N70">
            <v>0.2</v>
          </cell>
          <cell r="O70">
            <v>0.2</v>
          </cell>
          <cell r="P70">
            <v>0.2</v>
          </cell>
          <cell r="Q70">
            <v>0.2</v>
          </cell>
          <cell r="R70">
            <v>0.2</v>
          </cell>
          <cell r="S70">
            <v>0.2</v>
          </cell>
          <cell r="T70">
            <v>0.2</v>
          </cell>
        </row>
        <row r="71">
          <cell r="B71" t="str">
            <v>Parking Lighting-NR</v>
          </cell>
          <cell r="C71">
            <v>0.01</v>
          </cell>
          <cell r="D71">
            <v>0.01</v>
          </cell>
          <cell r="E71">
            <v>0.01</v>
          </cell>
          <cell r="F71">
            <v>0.01</v>
          </cell>
          <cell r="G71">
            <v>0.01</v>
          </cell>
          <cell r="H71">
            <v>0.01</v>
          </cell>
          <cell r="I71">
            <v>0.01</v>
          </cell>
          <cell r="J71">
            <v>0.01</v>
          </cell>
          <cell r="K71">
            <v>0.01</v>
          </cell>
          <cell r="L71">
            <v>0.01</v>
          </cell>
          <cell r="M71">
            <v>0.01</v>
          </cell>
          <cell r="N71">
            <v>0.01</v>
          </cell>
          <cell r="O71">
            <v>0.01</v>
          </cell>
          <cell r="P71">
            <v>0.01</v>
          </cell>
          <cell r="Q71">
            <v>0.01</v>
          </cell>
          <cell r="R71">
            <v>0.01</v>
          </cell>
          <cell r="S71">
            <v>0.01</v>
          </cell>
          <cell r="T71">
            <v>0.01</v>
          </cell>
          <cell r="U71">
            <v>0.01</v>
          </cell>
        </row>
        <row r="72">
          <cell r="B72" t="str">
            <v>Bi-Level Stairwell Lighting-NR</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t="str">
            <v/>
          </cell>
        </row>
        <row r="73">
          <cell r="B73" t="str">
            <v>ECM-VAV-New</v>
          </cell>
          <cell r="C73">
            <v>0.4</v>
          </cell>
          <cell r="D73">
            <v>0.3</v>
          </cell>
          <cell r="E73">
            <v>0.1</v>
          </cell>
          <cell r="F73">
            <v>0.1</v>
          </cell>
          <cell r="G73">
            <v>0.1</v>
          </cell>
          <cell r="H73">
            <v>0.1</v>
          </cell>
          <cell r="I73">
            <v>0.4</v>
          </cell>
          <cell r="J73">
            <v>0.1</v>
          </cell>
          <cell r="K73">
            <v>0.4</v>
          </cell>
          <cell r="L73">
            <v>0.1</v>
          </cell>
          <cell r="M73">
            <v>0.1</v>
          </cell>
          <cell r="N73">
            <v>0.1</v>
          </cell>
          <cell r="O73">
            <v>0.1</v>
          </cell>
          <cell r="P73">
            <v>0.1</v>
          </cell>
          <cell r="Q73">
            <v>0.4</v>
          </cell>
          <cell r="R73">
            <v>0.1</v>
          </cell>
          <cell r="S73">
            <v>0.1</v>
          </cell>
          <cell r="T73">
            <v>0.4</v>
          </cell>
          <cell r="U73">
            <v>0</v>
          </cell>
        </row>
        <row r="74">
          <cell r="B74" t="str">
            <v>ECM-VAV-NR</v>
          </cell>
          <cell r="C74">
            <v>0.2</v>
          </cell>
          <cell r="D74">
            <v>0.2</v>
          </cell>
          <cell r="E74">
            <v>0.1</v>
          </cell>
          <cell r="F74">
            <v>0.1</v>
          </cell>
          <cell r="G74">
            <v>0.1</v>
          </cell>
          <cell r="H74">
            <v>0.1</v>
          </cell>
          <cell r="I74">
            <v>0.2</v>
          </cell>
          <cell r="J74">
            <v>0.1</v>
          </cell>
          <cell r="K74">
            <v>0.2</v>
          </cell>
          <cell r="L74">
            <v>0.1</v>
          </cell>
          <cell r="M74">
            <v>0.1</v>
          </cell>
          <cell r="N74">
            <v>0.1</v>
          </cell>
          <cell r="O74">
            <v>0.1</v>
          </cell>
          <cell r="P74">
            <v>0.1</v>
          </cell>
          <cell r="Q74">
            <v>0.2</v>
          </cell>
          <cell r="R74">
            <v>0.1</v>
          </cell>
          <cell r="S74">
            <v>0.1</v>
          </cell>
          <cell r="T74">
            <v>0.2</v>
          </cell>
          <cell r="U74">
            <v>0</v>
          </cell>
        </row>
        <row r="75">
          <cell r="B75" t="str">
            <v>Pool pumps-Retro</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t="str">
            <v/>
          </cell>
        </row>
        <row r="76">
          <cell r="B76" t="str">
            <v>MotorsRewind-New</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t="str">
            <v/>
          </cell>
        </row>
        <row r="77">
          <cell r="B77" t="str">
            <v>MotorsRewind-NR</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t="str">
            <v/>
          </cell>
        </row>
        <row r="78">
          <cell r="B78" t="str">
            <v>Municipal Sewage Treatment-Retro</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t="str">
            <v>Baseline saturation in measure workbook</v>
          </cell>
        </row>
        <row r="79">
          <cell r="B79" t="str">
            <v>Municipal Water Supply-Retro</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t="str">
            <v>Baseline saturation in measure workbook</v>
          </cell>
        </row>
        <row r="80">
          <cell r="B80" t="str">
            <v>Engine Generator Block Heaters-Retro</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t="str">
            <v/>
          </cell>
        </row>
        <row r="81">
          <cell r="B81" t="str">
            <v>Grocery Refrigeration Bundle-Retro</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row>
        <row r="82">
          <cell r="B82" t="str">
            <v>Packaged Refrigeration Equipment-New</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0.05</v>
          </cell>
        </row>
        <row r="83">
          <cell r="B83" t="str">
            <v>Appliances - Freezers-NR</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t="str">
            <v/>
          </cell>
        </row>
        <row r="84">
          <cell r="B84" t="str">
            <v>Appliances - Refrigerators-NR</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t="str">
            <v/>
          </cell>
        </row>
        <row r="85">
          <cell r="B85" t="str">
            <v>Water Cooler Controls-NR</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t="str">
            <v>Baseline saturation in measure workbook.  Multiple measures</v>
          </cell>
        </row>
        <row r="86">
          <cell r="B86" t="str">
            <v>WHTanks-New</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0.1</v>
          </cell>
        </row>
        <row r="87">
          <cell r="B87" t="str">
            <v>WHTanks-NR</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t="str">
            <v/>
          </cell>
        </row>
        <row r="88">
          <cell r="B88" t="str">
            <v>Appliances - Clothes Washers-NR</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t="str">
            <v/>
          </cell>
        </row>
        <row r="89">
          <cell r="B89" t="str">
            <v>Showerheads-Retro</v>
          </cell>
          <cell r="C89">
            <v>0.2</v>
          </cell>
          <cell r="D89">
            <v>0.2</v>
          </cell>
          <cell r="E89">
            <v>0.2</v>
          </cell>
          <cell r="F89">
            <v>0.2</v>
          </cell>
          <cell r="G89">
            <v>0.2</v>
          </cell>
          <cell r="H89">
            <v>0.2</v>
          </cell>
          <cell r="I89">
            <v>0.2</v>
          </cell>
          <cell r="J89">
            <v>0.2</v>
          </cell>
          <cell r="K89">
            <v>0.2</v>
          </cell>
          <cell r="L89">
            <v>0.2</v>
          </cell>
          <cell r="M89">
            <v>0.2</v>
          </cell>
          <cell r="N89">
            <v>0.2</v>
          </cell>
          <cell r="O89">
            <v>0.2</v>
          </cell>
          <cell r="P89">
            <v>0.2</v>
          </cell>
          <cell r="Q89">
            <v>0.2</v>
          </cell>
          <cell r="R89">
            <v>0.2</v>
          </cell>
          <cell r="S89">
            <v>0.2</v>
          </cell>
          <cell r="T89">
            <v>0.2</v>
          </cell>
          <cell r="U89" t="str">
            <v/>
          </cell>
        </row>
        <row r="90">
          <cell r="B90" t="str">
            <v>Water Heating - GFHX-New</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t="str">
            <v/>
          </cell>
        </row>
        <row r="91">
          <cell r="B91" t="str">
            <v>Demand Control Circulating system DHW-Retro</v>
          </cell>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t="str">
            <v/>
          </cell>
        </row>
        <row r="92">
          <cell r="B92" t="str">
            <v>Central HPWH MF-Retro</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t="str">
            <v/>
          </cell>
        </row>
        <row r="93">
          <cell r="B93" t="str">
            <v>Ultra Low Energy Building-New</v>
          </cell>
          <cell r="C93">
            <v>0.08</v>
          </cell>
          <cell r="D93">
            <v>0.04</v>
          </cell>
          <cell r="E93">
            <v>0</v>
          </cell>
          <cell r="F93">
            <v>0.08</v>
          </cell>
          <cell r="G93">
            <v>0</v>
          </cell>
          <cell r="H93">
            <v>0</v>
          </cell>
          <cell r="I93">
            <v>0.02</v>
          </cell>
          <cell r="J93">
            <v>0.3</v>
          </cell>
          <cell r="K93">
            <v>0.15</v>
          </cell>
          <cell r="L93">
            <v>0</v>
          </cell>
          <cell r="M93">
            <v>0</v>
          </cell>
          <cell r="N93">
            <v>0</v>
          </cell>
          <cell r="O93">
            <v>0</v>
          </cell>
          <cell r="P93">
            <v>0.02</v>
          </cell>
          <cell r="Q93">
            <v>0.1</v>
          </cell>
          <cell r="R93">
            <v>0.05</v>
          </cell>
          <cell r="S93">
            <v>0.02</v>
          </cell>
          <cell r="T93">
            <v>0.02</v>
          </cell>
          <cell r="U93">
            <v>0</v>
          </cell>
        </row>
        <row r="94">
          <cell r="B94" t="str">
            <v>Low Power LF Lamps-NR</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V94" t="str">
            <v>In workbook. Uses market average mix of lpow watt from sales data</v>
          </cell>
        </row>
      </sheetData>
      <sheetData sheetId="5">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Air-Retro</v>
          </cell>
          <cell r="C12" t="str">
            <v>_PRE2013</v>
          </cell>
          <cell r="D12" t="str">
            <v>_PRE2013</v>
          </cell>
          <cell r="E12" t="str">
            <v>_PRE2013</v>
          </cell>
          <cell r="F12" t="str">
            <v>_PRE2013</v>
          </cell>
          <cell r="G12" t="str">
            <v>_PRE2013</v>
          </cell>
          <cell r="H12" t="str">
            <v>_PRE2013</v>
          </cell>
          <cell r="I12" t="str">
            <v>_PRE2013</v>
          </cell>
          <cell r="J12" t="str">
            <v>_PRE2013</v>
          </cell>
          <cell r="K12" t="str">
            <v>_PRE2013</v>
          </cell>
          <cell r="L12" t="str">
            <v>_PRE2013</v>
          </cell>
          <cell r="M12" t="str">
            <v>_PRE2013</v>
          </cell>
          <cell r="N12" t="str">
            <v>_PRE2013</v>
          </cell>
          <cell r="O12" t="str">
            <v>_PRE2013</v>
          </cell>
          <cell r="P12" t="str">
            <v>_PRE2013</v>
          </cell>
          <cell r="Q12" t="str">
            <v>_PRE2013</v>
          </cell>
          <cell r="R12" t="str">
            <v>_PRE2013</v>
          </cell>
          <cell r="S12" t="str">
            <v>_PRE2013</v>
          </cell>
          <cell r="T12" t="str">
            <v>_PRE2013</v>
          </cell>
          <cell r="W12" t="str">
            <v>_PRE2013</v>
          </cell>
          <cell r="X12" t="str">
            <v>Retro</v>
          </cell>
        </row>
        <row r="13">
          <cell r="B13" t="str">
            <v>Compressed Air-NR</v>
          </cell>
          <cell r="C13" t="str">
            <v>_PRE2013</v>
          </cell>
          <cell r="D13" t="str">
            <v>_PRE2013</v>
          </cell>
          <cell r="E13" t="str">
            <v>_PRE2013</v>
          </cell>
          <cell r="F13" t="str">
            <v>_PRE2013</v>
          </cell>
          <cell r="G13" t="str">
            <v>_PRE2013</v>
          </cell>
          <cell r="H13" t="str">
            <v>_PRE2013</v>
          </cell>
          <cell r="I13" t="str">
            <v>_PRE2013</v>
          </cell>
          <cell r="J13" t="str">
            <v>_PRE2013</v>
          </cell>
          <cell r="K13" t="str">
            <v>_PRE2013</v>
          </cell>
          <cell r="L13" t="str">
            <v>_PRE2013</v>
          </cell>
          <cell r="M13" t="str">
            <v>_PRE2013</v>
          </cell>
          <cell r="N13" t="str">
            <v>_PRE2013</v>
          </cell>
          <cell r="O13" t="str">
            <v>_PRE2013</v>
          </cell>
          <cell r="P13" t="str">
            <v>_PRE2013</v>
          </cell>
          <cell r="Q13" t="str">
            <v>_PRE2013</v>
          </cell>
          <cell r="R13" t="str">
            <v>_PRE2013</v>
          </cell>
          <cell r="S13" t="str">
            <v>_PRE2013</v>
          </cell>
          <cell r="T13" t="str">
            <v>_PRE2013</v>
          </cell>
          <cell r="W13" t="str">
            <v>_PRE2013</v>
          </cell>
          <cell r="X13" t="str">
            <v>NR</v>
          </cell>
        </row>
        <row r="14">
          <cell r="B14" t="str">
            <v>Network PC Power Management-Retro</v>
          </cell>
          <cell r="C14" t="str">
            <v>_PRE2013</v>
          </cell>
          <cell r="D14" t="str">
            <v>_PRE2013</v>
          </cell>
          <cell r="E14" t="str">
            <v>_PRE2013</v>
          </cell>
          <cell r="F14" t="str">
            <v>_PRE2013</v>
          </cell>
          <cell r="G14" t="str">
            <v>_PRE2013</v>
          </cell>
          <cell r="H14" t="str">
            <v>_PRE2013</v>
          </cell>
          <cell r="I14" t="str">
            <v>_PRE2013</v>
          </cell>
          <cell r="J14" t="str">
            <v>_PRE2013</v>
          </cell>
          <cell r="K14" t="str">
            <v>_PRE2013</v>
          </cell>
          <cell r="L14" t="str">
            <v>_PRE2013</v>
          </cell>
          <cell r="M14" t="str">
            <v>_PRE2013</v>
          </cell>
          <cell r="N14" t="str">
            <v>_PRE2013</v>
          </cell>
          <cell r="O14" t="str">
            <v>_PRE2013</v>
          </cell>
          <cell r="P14" t="str">
            <v>_PRE2013</v>
          </cell>
          <cell r="Q14" t="str">
            <v>_PRE2013</v>
          </cell>
          <cell r="R14" t="str">
            <v>_PRE2013</v>
          </cell>
          <cell r="S14" t="str">
            <v>_PRE2013</v>
          </cell>
          <cell r="T14" t="str">
            <v>_PRE2013</v>
          </cell>
          <cell r="W14" t="str">
            <v>_PRE2013</v>
          </cell>
          <cell r="X14" t="str">
            <v>Retro</v>
          </cell>
        </row>
        <row r="15">
          <cell r="B15" t="str">
            <v>Laptop-NR</v>
          </cell>
          <cell r="C15" t="str">
            <v>_PRE2013</v>
          </cell>
          <cell r="D15" t="str">
            <v>_PRE2013</v>
          </cell>
          <cell r="E15" t="str">
            <v>_PRE2013</v>
          </cell>
          <cell r="F15" t="str">
            <v>_PRE2013</v>
          </cell>
          <cell r="G15" t="str">
            <v>_PRE2013</v>
          </cell>
          <cell r="H15" t="str">
            <v>_PRE2013</v>
          </cell>
          <cell r="I15" t="str">
            <v>_PRE2013</v>
          </cell>
          <cell r="J15" t="str">
            <v>_PRE2013</v>
          </cell>
          <cell r="K15" t="str">
            <v>_PRE2013</v>
          </cell>
          <cell r="L15" t="str">
            <v>_PRE2013</v>
          </cell>
          <cell r="M15" t="str">
            <v>_PRE2013</v>
          </cell>
          <cell r="N15" t="str">
            <v>_PRE2013</v>
          </cell>
          <cell r="O15" t="str">
            <v>_PRE2013</v>
          </cell>
          <cell r="P15" t="str">
            <v>_PRE2013</v>
          </cell>
          <cell r="Q15" t="str">
            <v>_PRE2013</v>
          </cell>
          <cell r="R15" t="str">
            <v>_PRE2013</v>
          </cell>
          <cell r="S15" t="str">
            <v>_PRE2013</v>
          </cell>
          <cell r="T15" t="str">
            <v>_PRE2013</v>
          </cell>
          <cell r="W15" t="str">
            <v>_PRE2013</v>
          </cell>
          <cell r="X15" t="str">
            <v>NR</v>
          </cell>
        </row>
        <row r="16">
          <cell r="B16" t="str">
            <v>Smart Plug Power Strips-Retro</v>
          </cell>
          <cell r="C16" t="str">
            <v>_PRE2013</v>
          </cell>
          <cell r="D16" t="str">
            <v>_PRE2013</v>
          </cell>
          <cell r="E16" t="str">
            <v>_PRE2013</v>
          </cell>
          <cell r="F16" t="str">
            <v>_PRE2013</v>
          </cell>
          <cell r="G16" t="str">
            <v>_PRE2013</v>
          </cell>
          <cell r="H16" t="str">
            <v>_PRE2013</v>
          </cell>
          <cell r="I16" t="str">
            <v>_PRE2013</v>
          </cell>
          <cell r="J16" t="str">
            <v>_PRE2013</v>
          </cell>
          <cell r="K16" t="str">
            <v>_PRE2013</v>
          </cell>
          <cell r="L16" t="str">
            <v>_PRE2013</v>
          </cell>
          <cell r="M16" t="str">
            <v>_PRE2013</v>
          </cell>
          <cell r="N16" t="str">
            <v>_PRE2013</v>
          </cell>
          <cell r="O16" t="str">
            <v>_PRE2013</v>
          </cell>
          <cell r="P16" t="str">
            <v>_PRE2013</v>
          </cell>
          <cell r="Q16" t="str">
            <v>_PRE2013</v>
          </cell>
          <cell r="R16" t="str">
            <v>_PRE2013</v>
          </cell>
          <cell r="S16" t="str">
            <v>_PRE2013</v>
          </cell>
          <cell r="T16" t="str">
            <v>_PRE2013</v>
          </cell>
          <cell r="W16" t="str">
            <v>_PRE2013</v>
          </cell>
          <cell r="X16" t="str">
            <v>Retro</v>
          </cell>
        </row>
        <row r="17">
          <cell r="B17" t="str">
            <v>Data Centers-NR</v>
          </cell>
          <cell r="C17" t="str">
            <v>_PRE2013</v>
          </cell>
          <cell r="D17" t="str">
            <v>_PRE2013</v>
          </cell>
          <cell r="E17" t="str">
            <v>_PRE2013</v>
          </cell>
          <cell r="F17" t="str">
            <v>_PRE2013</v>
          </cell>
          <cell r="G17" t="str">
            <v>_PRE2013</v>
          </cell>
          <cell r="H17" t="str">
            <v>_PRE2013</v>
          </cell>
          <cell r="I17" t="str">
            <v>_PRE2013</v>
          </cell>
          <cell r="J17" t="str">
            <v>_PRE2013</v>
          </cell>
          <cell r="K17" t="str">
            <v>_PRE2013</v>
          </cell>
          <cell r="L17" t="str">
            <v>_PRE2013</v>
          </cell>
          <cell r="M17" t="str">
            <v>_PRE2013</v>
          </cell>
          <cell r="N17" t="str">
            <v>_PRE2013</v>
          </cell>
          <cell r="O17" t="str">
            <v>_PRE2013</v>
          </cell>
          <cell r="P17" t="str">
            <v>_PRE2013</v>
          </cell>
          <cell r="Q17" t="str">
            <v>_PRE2013</v>
          </cell>
          <cell r="R17" t="str">
            <v>_PRE2013</v>
          </cell>
          <cell r="S17" t="str">
            <v>_PRE2013</v>
          </cell>
          <cell r="T17" t="str">
            <v>_PRE2013</v>
          </cell>
          <cell r="W17" t="str">
            <v>_PRE2013</v>
          </cell>
          <cell r="X17" t="str">
            <v>NR</v>
          </cell>
        </row>
        <row r="18">
          <cell r="B18" t="str">
            <v>Monitor-NR</v>
          </cell>
          <cell r="C18" t="str">
            <v>_PRE2013</v>
          </cell>
          <cell r="D18" t="str">
            <v>_PRE2013</v>
          </cell>
          <cell r="E18" t="str">
            <v>_PRE2013</v>
          </cell>
          <cell r="F18" t="str">
            <v>_PRE2013</v>
          </cell>
          <cell r="G18" t="str">
            <v>_PRE2013</v>
          </cell>
          <cell r="H18" t="str">
            <v>_PRE2013</v>
          </cell>
          <cell r="I18" t="str">
            <v>_PRE2013</v>
          </cell>
          <cell r="J18" t="str">
            <v>_PRE2013</v>
          </cell>
          <cell r="K18" t="str">
            <v>_PRE2013</v>
          </cell>
          <cell r="L18" t="str">
            <v>_PRE2013</v>
          </cell>
          <cell r="M18" t="str">
            <v>_PRE2013</v>
          </cell>
          <cell r="N18" t="str">
            <v>_PRE2013</v>
          </cell>
          <cell r="O18" t="str">
            <v>_PRE2013</v>
          </cell>
          <cell r="P18" t="str">
            <v>_PRE2013</v>
          </cell>
          <cell r="Q18" t="str">
            <v>_PRE2013</v>
          </cell>
          <cell r="R18" t="str">
            <v>_PRE2013</v>
          </cell>
          <cell r="S18" t="str">
            <v>_PRE2013</v>
          </cell>
          <cell r="T18" t="str">
            <v>_PRE2013</v>
          </cell>
          <cell r="W18" t="str">
            <v>_PRE2013</v>
          </cell>
          <cell r="X18" t="str">
            <v>NR</v>
          </cell>
        </row>
        <row r="19">
          <cell r="B19" t="str">
            <v>Desktop-NR</v>
          </cell>
          <cell r="C19" t="str">
            <v>_PRE2013</v>
          </cell>
          <cell r="D19" t="str">
            <v>_PRE2013</v>
          </cell>
          <cell r="E19" t="str">
            <v>_PRE2013</v>
          </cell>
          <cell r="F19" t="str">
            <v>_PRE2013</v>
          </cell>
          <cell r="G19" t="str">
            <v>_PRE2013</v>
          </cell>
          <cell r="H19" t="str">
            <v>_PRE2013</v>
          </cell>
          <cell r="I19" t="str">
            <v>_PRE2013</v>
          </cell>
          <cell r="J19" t="str">
            <v>_PRE2013</v>
          </cell>
          <cell r="K19" t="str">
            <v>_PRE2013</v>
          </cell>
          <cell r="L19" t="str">
            <v>_PRE2013</v>
          </cell>
          <cell r="M19" t="str">
            <v>_PRE2013</v>
          </cell>
          <cell r="N19" t="str">
            <v>_PRE2013</v>
          </cell>
          <cell r="O19" t="str">
            <v>_PRE2013</v>
          </cell>
          <cell r="P19" t="str">
            <v>_PRE2013</v>
          </cell>
          <cell r="Q19" t="str">
            <v>_PRE2013</v>
          </cell>
          <cell r="R19" t="str">
            <v>_PRE2013</v>
          </cell>
          <cell r="S19" t="str">
            <v>_PRE2013</v>
          </cell>
          <cell r="T19" t="str">
            <v>_PRE2013</v>
          </cell>
          <cell r="W19" t="str">
            <v>_PRE2013</v>
          </cell>
          <cell r="X19" t="str">
            <v>NR</v>
          </cell>
          <cell r="Y19" t="str">
            <v>POST2013</v>
          </cell>
        </row>
        <row r="20">
          <cell r="B20" t="str">
            <v>Pre-Rinse Spray Valve-Retro</v>
          </cell>
          <cell r="C20" t="str">
            <v>_PRE2013</v>
          </cell>
          <cell r="D20" t="str">
            <v>_PRE2013</v>
          </cell>
          <cell r="E20" t="str">
            <v>_PRE2013</v>
          </cell>
          <cell r="F20" t="str">
            <v>_PRE2013</v>
          </cell>
          <cell r="G20" t="str">
            <v>_PRE2013</v>
          </cell>
          <cell r="H20" t="str">
            <v>_PRE2013</v>
          </cell>
          <cell r="I20" t="str">
            <v>_PRE2013</v>
          </cell>
          <cell r="J20" t="str">
            <v>_PRE2013</v>
          </cell>
          <cell r="K20" t="str">
            <v>_PRE2013</v>
          </cell>
          <cell r="L20" t="str">
            <v>_PRE2013</v>
          </cell>
          <cell r="M20" t="str">
            <v>_PRE2013</v>
          </cell>
          <cell r="N20" t="str">
            <v>_PRE2013</v>
          </cell>
          <cell r="O20" t="str">
            <v>_PRE2013</v>
          </cell>
          <cell r="P20" t="str">
            <v>_PRE2013</v>
          </cell>
          <cell r="Q20" t="str">
            <v>_PRE2013</v>
          </cell>
          <cell r="R20" t="str">
            <v>_PRE2013</v>
          </cell>
          <cell r="S20" t="str">
            <v>_PRE2013</v>
          </cell>
          <cell r="T20" t="str">
            <v>_PRE2013</v>
          </cell>
          <cell r="W20" t="str">
            <v>_PRE2013</v>
          </cell>
          <cell r="X20" t="str">
            <v>Retro</v>
          </cell>
          <cell r="Y20" t="str">
            <v>_PRE2013</v>
          </cell>
        </row>
        <row r="21">
          <cell r="B21" t="str">
            <v>Cooking Equipment-NR</v>
          </cell>
          <cell r="C21" t="str">
            <v>POST2013</v>
          </cell>
          <cell r="D21" t="str">
            <v>POST2013</v>
          </cell>
          <cell r="E21" t="str">
            <v>POST2013</v>
          </cell>
          <cell r="F21" t="str">
            <v>POST2013</v>
          </cell>
          <cell r="G21" t="str">
            <v>POST2013</v>
          </cell>
          <cell r="H21" t="str">
            <v>POST2013</v>
          </cell>
          <cell r="I21" t="str">
            <v>POST2013</v>
          </cell>
          <cell r="J21" t="str">
            <v>POST2013</v>
          </cell>
          <cell r="K21" t="str">
            <v>POST2013</v>
          </cell>
          <cell r="L21" t="str">
            <v>POST2013</v>
          </cell>
          <cell r="M21" t="str">
            <v>POST2013</v>
          </cell>
          <cell r="N21" t="str">
            <v>POST2013</v>
          </cell>
          <cell r="O21" t="str">
            <v>POST2013</v>
          </cell>
          <cell r="P21" t="str">
            <v>POST2013</v>
          </cell>
          <cell r="Q21" t="str">
            <v>POST2013</v>
          </cell>
          <cell r="R21" t="str">
            <v>POST2013</v>
          </cell>
          <cell r="S21" t="str">
            <v>POST2013</v>
          </cell>
          <cell r="T21" t="str">
            <v>POST2013</v>
          </cell>
          <cell r="W21" t="str">
            <v>POST2013</v>
          </cell>
          <cell r="X21" t="str">
            <v>NR</v>
          </cell>
          <cell r="Y21" t="str">
            <v>POST2013</v>
          </cell>
        </row>
        <row r="22">
          <cell r="B22" t="str">
            <v>Premium HVAC Equipment-New</v>
          </cell>
          <cell r="C22" t="str">
            <v>POST2013</v>
          </cell>
          <cell r="D22" t="str">
            <v>POST2013</v>
          </cell>
          <cell r="E22" t="str">
            <v>POST2013</v>
          </cell>
          <cell r="F22" t="str">
            <v>POST2013</v>
          </cell>
          <cell r="G22" t="str">
            <v>POST2013</v>
          </cell>
          <cell r="H22" t="str">
            <v>POST2013</v>
          </cell>
          <cell r="I22" t="str">
            <v>POST2013</v>
          </cell>
          <cell r="J22" t="str">
            <v>POST2013</v>
          </cell>
          <cell r="K22" t="str">
            <v>POST2013</v>
          </cell>
          <cell r="L22" t="str">
            <v>POST2013</v>
          </cell>
          <cell r="M22" t="str">
            <v>POST2013</v>
          </cell>
          <cell r="N22" t="str">
            <v>POST2013</v>
          </cell>
          <cell r="O22" t="str">
            <v>POST2013</v>
          </cell>
          <cell r="P22" t="str">
            <v>POST2013</v>
          </cell>
          <cell r="Q22" t="str">
            <v>POST2013</v>
          </cell>
          <cell r="R22" t="str">
            <v>POST2013</v>
          </cell>
          <cell r="S22" t="str">
            <v>POST2013</v>
          </cell>
          <cell r="T22" t="str">
            <v>POST2013</v>
          </cell>
          <cell r="W22" t="str">
            <v>POST2013</v>
          </cell>
          <cell r="X22" t="str">
            <v>New</v>
          </cell>
          <cell r="Y22" t="str">
            <v>POST2013</v>
          </cell>
        </row>
        <row r="23">
          <cell r="B23" t="str">
            <v>Premium HVAC Equipment-NR</v>
          </cell>
          <cell r="C23" t="str">
            <v>POST2013</v>
          </cell>
          <cell r="D23" t="str">
            <v>POST2013</v>
          </cell>
          <cell r="E23" t="str">
            <v>POST2013</v>
          </cell>
          <cell r="F23" t="str">
            <v>POST2013</v>
          </cell>
          <cell r="G23" t="str">
            <v>POST2013</v>
          </cell>
          <cell r="H23" t="str">
            <v>POST2013</v>
          </cell>
          <cell r="I23" t="str">
            <v>POST2013</v>
          </cell>
          <cell r="J23" t="str">
            <v>POST2013</v>
          </cell>
          <cell r="K23" t="str">
            <v>POST2013</v>
          </cell>
          <cell r="L23" t="str">
            <v>POST2013</v>
          </cell>
          <cell r="M23" t="str">
            <v>POST2013</v>
          </cell>
          <cell r="N23" t="str">
            <v>POST2013</v>
          </cell>
          <cell r="O23" t="str">
            <v>POST2013</v>
          </cell>
          <cell r="P23" t="str">
            <v>POST2013</v>
          </cell>
          <cell r="Q23" t="str">
            <v>POST2013</v>
          </cell>
          <cell r="R23" t="str">
            <v>POST2013</v>
          </cell>
          <cell r="S23" t="str">
            <v>POST2013</v>
          </cell>
          <cell r="T23" t="str">
            <v>POST2013</v>
          </cell>
          <cell r="W23" t="str">
            <v>POST2013</v>
          </cell>
          <cell r="X23" t="str">
            <v>NR</v>
          </cell>
          <cell r="Y23" t="str">
            <v>POST2013</v>
          </cell>
        </row>
        <row r="24">
          <cell r="B24" t="str">
            <v>Glass-New</v>
          </cell>
          <cell r="C24" t="str">
            <v>POST2013</v>
          </cell>
          <cell r="D24" t="str">
            <v>POST2013</v>
          </cell>
          <cell r="E24" t="str">
            <v>POST2013</v>
          </cell>
          <cell r="F24" t="str">
            <v>POST2013</v>
          </cell>
          <cell r="G24" t="str">
            <v>POST2013</v>
          </cell>
          <cell r="H24" t="str">
            <v>POST2013</v>
          </cell>
          <cell r="I24" t="str">
            <v>POST2013</v>
          </cell>
          <cell r="J24" t="str">
            <v>POST2013</v>
          </cell>
          <cell r="K24" t="str">
            <v>POST2013</v>
          </cell>
          <cell r="L24" t="str">
            <v>POST2013</v>
          </cell>
          <cell r="M24" t="str">
            <v>POST2013</v>
          </cell>
          <cell r="N24" t="str">
            <v>POST2013</v>
          </cell>
          <cell r="O24" t="str">
            <v>POST2013</v>
          </cell>
          <cell r="P24" t="str">
            <v>POST2013</v>
          </cell>
          <cell r="Q24" t="str">
            <v>POST2013</v>
          </cell>
          <cell r="R24" t="str">
            <v>POST2013</v>
          </cell>
          <cell r="S24" t="str">
            <v>POST2013</v>
          </cell>
          <cell r="T24" t="str">
            <v>POST2013</v>
          </cell>
          <cell r="W24" t="str">
            <v>POST2013</v>
          </cell>
          <cell r="X24" t="str">
            <v>New</v>
          </cell>
          <cell r="Y24" t="str">
            <v>POST2013</v>
          </cell>
        </row>
        <row r="25">
          <cell r="B25" t="str">
            <v>Glass-NR</v>
          </cell>
          <cell r="C25" t="str">
            <v>POST2013</v>
          </cell>
          <cell r="D25" t="str">
            <v>POST2013</v>
          </cell>
          <cell r="E25" t="str">
            <v>POST2013</v>
          </cell>
          <cell r="F25" t="str">
            <v>POST2013</v>
          </cell>
          <cell r="G25" t="str">
            <v>POST2013</v>
          </cell>
          <cell r="H25" t="str">
            <v>POST2013</v>
          </cell>
          <cell r="I25" t="str">
            <v>POST2013</v>
          </cell>
          <cell r="J25" t="str">
            <v>POST2013</v>
          </cell>
          <cell r="K25" t="str">
            <v>POST2013</v>
          </cell>
          <cell r="L25" t="str">
            <v>POST2013</v>
          </cell>
          <cell r="M25" t="str">
            <v>POST2013</v>
          </cell>
          <cell r="N25" t="str">
            <v>POST2013</v>
          </cell>
          <cell r="O25" t="str">
            <v>POST2013</v>
          </cell>
          <cell r="P25" t="str">
            <v>POST2013</v>
          </cell>
          <cell r="Q25" t="str">
            <v>POST2013</v>
          </cell>
          <cell r="R25" t="str">
            <v>POST2013</v>
          </cell>
          <cell r="S25" t="str">
            <v>POST2013</v>
          </cell>
          <cell r="T25" t="str">
            <v>POST2013</v>
          </cell>
          <cell r="W25" t="str">
            <v>POST2013</v>
          </cell>
          <cell r="X25" t="str">
            <v>NR</v>
          </cell>
          <cell r="Y25" t="str">
            <v>POST2013</v>
          </cell>
        </row>
        <row r="26">
          <cell r="B26" t="str">
            <v>Glass-Retro</v>
          </cell>
          <cell r="C26" t="str">
            <v>_PRE2013</v>
          </cell>
          <cell r="D26" t="str">
            <v>_PRE2013</v>
          </cell>
          <cell r="E26" t="str">
            <v>_PRE2013</v>
          </cell>
          <cell r="F26" t="str">
            <v>_PRE2013</v>
          </cell>
          <cell r="G26" t="str">
            <v>_PRE2013</v>
          </cell>
          <cell r="H26" t="str">
            <v>_PRE2013</v>
          </cell>
          <cell r="I26" t="str">
            <v>_PRE2013</v>
          </cell>
          <cell r="J26" t="str">
            <v>_PRE2013</v>
          </cell>
          <cell r="K26" t="str">
            <v>_PRE2013</v>
          </cell>
          <cell r="L26" t="str">
            <v>_PRE2013</v>
          </cell>
          <cell r="M26" t="str">
            <v>_PRE2013</v>
          </cell>
          <cell r="N26" t="str">
            <v>_PRE2013</v>
          </cell>
          <cell r="O26" t="str">
            <v>_PRE2013</v>
          </cell>
          <cell r="P26" t="str">
            <v>_PRE2013</v>
          </cell>
          <cell r="Q26" t="str">
            <v>_PRE2013</v>
          </cell>
          <cell r="R26" t="str">
            <v>_PRE2013</v>
          </cell>
          <cell r="S26" t="str">
            <v>_PRE2013</v>
          </cell>
          <cell r="T26" t="str">
            <v>_PRE2013</v>
          </cell>
          <cell r="W26" t="str">
            <v>_PRE2013</v>
          </cell>
          <cell r="X26" t="str">
            <v>Retro</v>
          </cell>
          <cell r="Y26" t="str">
            <v>_PRE2013</v>
          </cell>
        </row>
        <row r="27">
          <cell r="B27" t="str">
            <v>Advanced Rooftop Controller-New</v>
          </cell>
          <cell r="C27" t="str">
            <v>POST2013</v>
          </cell>
          <cell r="D27" t="str">
            <v>POST2013</v>
          </cell>
          <cell r="E27" t="str">
            <v>POST2013</v>
          </cell>
          <cell r="F27" t="str">
            <v>POST2013</v>
          </cell>
          <cell r="G27" t="str">
            <v>POST2013</v>
          </cell>
          <cell r="H27" t="str">
            <v>POST2013</v>
          </cell>
          <cell r="I27" t="str">
            <v>POST2013</v>
          </cell>
          <cell r="J27" t="str">
            <v>POST2013</v>
          </cell>
          <cell r="K27" t="str">
            <v>POST2013</v>
          </cell>
          <cell r="L27" t="str">
            <v>POST2013</v>
          </cell>
          <cell r="M27" t="str">
            <v>POST2013</v>
          </cell>
          <cell r="N27" t="str">
            <v>POST2013</v>
          </cell>
          <cell r="O27" t="str">
            <v>POST2013</v>
          </cell>
          <cell r="P27" t="str">
            <v>POST2013</v>
          </cell>
          <cell r="Q27" t="str">
            <v>POST2013</v>
          </cell>
          <cell r="R27" t="str">
            <v>POST2013</v>
          </cell>
          <cell r="S27" t="str">
            <v>POST2013</v>
          </cell>
          <cell r="T27" t="str">
            <v>POST2013</v>
          </cell>
          <cell r="W27" t="str">
            <v>POST2013</v>
          </cell>
          <cell r="X27" t="str">
            <v>New</v>
          </cell>
          <cell r="Y27" t="str">
            <v>POST2013</v>
          </cell>
        </row>
        <row r="28">
          <cell r="B28" t="str">
            <v>Advanced Rooftop Controller-NR</v>
          </cell>
          <cell r="C28" t="str">
            <v>POST2013</v>
          </cell>
          <cell r="D28" t="str">
            <v>POST2013</v>
          </cell>
          <cell r="E28" t="str">
            <v>POST2013</v>
          </cell>
          <cell r="F28" t="str">
            <v>POST2013</v>
          </cell>
          <cell r="G28" t="str">
            <v>POST2013</v>
          </cell>
          <cell r="H28" t="str">
            <v>POST2013</v>
          </cell>
          <cell r="I28" t="str">
            <v>POST2013</v>
          </cell>
          <cell r="J28" t="str">
            <v>POST2013</v>
          </cell>
          <cell r="K28" t="str">
            <v>POST2013</v>
          </cell>
          <cell r="L28" t="str">
            <v>POST2013</v>
          </cell>
          <cell r="M28" t="str">
            <v>POST2013</v>
          </cell>
          <cell r="N28" t="str">
            <v>POST2013</v>
          </cell>
          <cell r="O28" t="str">
            <v>POST2013</v>
          </cell>
          <cell r="P28" t="str">
            <v>POST2013</v>
          </cell>
          <cell r="Q28" t="str">
            <v>POST2013</v>
          </cell>
          <cell r="R28" t="str">
            <v>POST2013</v>
          </cell>
          <cell r="S28" t="str">
            <v>POST2013</v>
          </cell>
          <cell r="T28" t="str">
            <v>POST2013</v>
          </cell>
          <cell r="W28" t="str">
            <v>POST2013</v>
          </cell>
          <cell r="X28" t="str">
            <v>NR</v>
          </cell>
          <cell r="Y28" t="str">
            <v>POST2013</v>
          </cell>
        </row>
        <row r="29">
          <cell r="B29" t="str">
            <v>Advanced Rooftop Controller-Retro</v>
          </cell>
          <cell r="C29" t="str">
            <v>_PRE2013</v>
          </cell>
          <cell r="D29" t="str">
            <v>_PRE2013</v>
          </cell>
          <cell r="E29" t="str">
            <v>_PRE2013</v>
          </cell>
          <cell r="F29" t="str">
            <v>_PRE2013</v>
          </cell>
          <cell r="G29" t="str">
            <v>_PRE2013</v>
          </cell>
          <cell r="H29" t="str">
            <v>_PRE2013</v>
          </cell>
          <cell r="I29" t="str">
            <v>_PRE2013</v>
          </cell>
          <cell r="J29" t="str">
            <v>_PRE2013</v>
          </cell>
          <cell r="K29" t="str">
            <v>_PRE2013</v>
          </cell>
          <cell r="L29" t="str">
            <v>_PRE2013</v>
          </cell>
          <cell r="M29" t="str">
            <v>_PRE2013</v>
          </cell>
          <cell r="N29" t="str">
            <v>_PRE2013</v>
          </cell>
          <cell r="O29" t="str">
            <v>_PRE2013</v>
          </cell>
          <cell r="P29" t="str">
            <v>_PRE2013</v>
          </cell>
          <cell r="Q29" t="str">
            <v>_PRE2013</v>
          </cell>
          <cell r="R29" t="str">
            <v>_PRE2013</v>
          </cell>
          <cell r="S29" t="str">
            <v>_PRE2013</v>
          </cell>
          <cell r="T29" t="str">
            <v>_PRE2013</v>
          </cell>
          <cell r="W29" t="str">
            <v>_PRE2013</v>
          </cell>
          <cell r="X29" t="str">
            <v>Retro</v>
          </cell>
          <cell r="Y29" t="str">
            <v>_PRE2013</v>
          </cell>
        </row>
        <row r="30">
          <cell r="B30" t="str">
            <v>Variable Speed Chiller-New</v>
          </cell>
          <cell r="C30" t="str">
            <v>POST2013</v>
          </cell>
          <cell r="D30" t="str">
            <v>POST2013</v>
          </cell>
          <cell r="E30" t="str">
            <v>POST2013</v>
          </cell>
          <cell r="F30" t="str">
            <v>POST2013</v>
          </cell>
          <cell r="G30" t="str">
            <v>POST2013</v>
          </cell>
          <cell r="H30" t="str">
            <v>POST2013</v>
          </cell>
          <cell r="I30" t="str">
            <v>POST2013</v>
          </cell>
          <cell r="J30" t="str">
            <v>POST2013</v>
          </cell>
          <cell r="K30" t="str">
            <v>POST2013</v>
          </cell>
          <cell r="L30" t="str">
            <v>POST2013</v>
          </cell>
          <cell r="M30" t="str">
            <v>POST2013</v>
          </cell>
          <cell r="N30" t="str">
            <v>POST2013</v>
          </cell>
          <cell r="O30" t="str">
            <v>POST2013</v>
          </cell>
          <cell r="P30" t="str">
            <v>POST2013</v>
          </cell>
          <cell r="Q30" t="str">
            <v>POST2013</v>
          </cell>
          <cell r="R30" t="str">
            <v>POST2013</v>
          </cell>
          <cell r="S30" t="str">
            <v>POST2013</v>
          </cell>
          <cell r="T30" t="str">
            <v>POST2013</v>
          </cell>
          <cell r="W30" t="str">
            <v>POST2013</v>
          </cell>
          <cell r="X30" t="str">
            <v>New</v>
          </cell>
          <cell r="Y30" t="str">
            <v>POST2013</v>
          </cell>
        </row>
        <row r="31">
          <cell r="B31" t="str">
            <v>Variable Speed Chiller-NR</v>
          </cell>
          <cell r="C31" t="str">
            <v>POST2013</v>
          </cell>
          <cell r="D31" t="str">
            <v>POST2013</v>
          </cell>
          <cell r="E31" t="str">
            <v>POST2013</v>
          </cell>
          <cell r="F31" t="str">
            <v>POST2013</v>
          </cell>
          <cell r="G31" t="str">
            <v>POST2013</v>
          </cell>
          <cell r="H31" t="str">
            <v>POST2013</v>
          </cell>
          <cell r="I31" t="str">
            <v>POST2013</v>
          </cell>
          <cell r="J31" t="str">
            <v>POST2013</v>
          </cell>
          <cell r="K31" t="str">
            <v>POST2013</v>
          </cell>
          <cell r="L31" t="str">
            <v>POST2013</v>
          </cell>
          <cell r="M31" t="str">
            <v>POST2013</v>
          </cell>
          <cell r="N31" t="str">
            <v>POST2013</v>
          </cell>
          <cell r="O31" t="str">
            <v>POST2013</v>
          </cell>
          <cell r="P31" t="str">
            <v>POST2013</v>
          </cell>
          <cell r="Q31" t="str">
            <v>POST2013</v>
          </cell>
          <cell r="R31" t="str">
            <v>POST2013</v>
          </cell>
          <cell r="S31" t="str">
            <v>POST2013</v>
          </cell>
          <cell r="T31" t="str">
            <v>POST2013</v>
          </cell>
          <cell r="W31" t="str">
            <v>POST2013</v>
          </cell>
          <cell r="X31" t="str">
            <v>NR</v>
          </cell>
          <cell r="Y31" t="str">
            <v>POST2013</v>
          </cell>
        </row>
        <row r="32">
          <cell r="B32" t="str">
            <v>Commercial EM-New</v>
          </cell>
          <cell r="C32" t="str">
            <v>POST2013</v>
          </cell>
          <cell r="D32" t="str">
            <v>POST2013</v>
          </cell>
          <cell r="E32" t="str">
            <v>POST2013</v>
          </cell>
          <cell r="F32" t="str">
            <v>POST2013</v>
          </cell>
          <cell r="G32" t="str">
            <v>POST2013</v>
          </cell>
          <cell r="H32" t="str">
            <v>POST2013</v>
          </cell>
          <cell r="I32" t="str">
            <v>POST2013</v>
          </cell>
          <cell r="J32" t="str">
            <v>POST2013</v>
          </cell>
          <cell r="K32" t="str">
            <v>POST2013</v>
          </cell>
          <cell r="L32" t="str">
            <v>POST2013</v>
          </cell>
          <cell r="M32" t="str">
            <v>POST2013</v>
          </cell>
          <cell r="N32" t="str">
            <v>POST2013</v>
          </cell>
          <cell r="O32" t="str">
            <v>POST2013</v>
          </cell>
          <cell r="P32" t="str">
            <v>POST2013</v>
          </cell>
          <cell r="Q32" t="str">
            <v>POST2013</v>
          </cell>
          <cell r="R32" t="str">
            <v>POST2013</v>
          </cell>
          <cell r="S32" t="str">
            <v>POST2013</v>
          </cell>
          <cell r="T32" t="str">
            <v>POST2013</v>
          </cell>
          <cell r="W32" t="str">
            <v>POST2013</v>
          </cell>
          <cell r="X32" t="str">
            <v>New</v>
          </cell>
          <cell r="Y32" t="str">
            <v>POST2013</v>
          </cell>
        </row>
        <row r="33">
          <cell r="B33" t="str">
            <v>Commercial EM-NR</v>
          </cell>
          <cell r="C33" t="str">
            <v>POST2013</v>
          </cell>
          <cell r="D33" t="str">
            <v>POST2013</v>
          </cell>
          <cell r="E33" t="str">
            <v>POST2013</v>
          </cell>
          <cell r="F33" t="str">
            <v>POST2013</v>
          </cell>
          <cell r="G33" t="str">
            <v>POST2013</v>
          </cell>
          <cell r="H33" t="str">
            <v>POST2013</v>
          </cell>
          <cell r="I33" t="str">
            <v>POST2013</v>
          </cell>
          <cell r="J33" t="str">
            <v>POST2013</v>
          </cell>
          <cell r="K33" t="str">
            <v>POST2013</v>
          </cell>
          <cell r="L33" t="str">
            <v>POST2013</v>
          </cell>
          <cell r="M33" t="str">
            <v>POST2013</v>
          </cell>
          <cell r="N33" t="str">
            <v>POST2013</v>
          </cell>
          <cell r="O33" t="str">
            <v>POST2013</v>
          </cell>
          <cell r="P33" t="str">
            <v>POST2013</v>
          </cell>
          <cell r="Q33" t="str">
            <v>POST2013</v>
          </cell>
          <cell r="R33" t="str">
            <v>POST2013</v>
          </cell>
          <cell r="S33" t="str">
            <v>POST2013</v>
          </cell>
          <cell r="T33" t="str">
            <v>POST2013</v>
          </cell>
          <cell r="W33" t="str">
            <v>POST2013</v>
          </cell>
          <cell r="X33" t="str">
            <v>NR</v>
          </cell>
          <cell r="Y33" t="str">
            <v>POST2013</v>
          </cell>
        </row>
        <row r="34">
          <cell r="B34" t="str">
            <v>Commercial EM-Retro</v>
          </cell>
          <cell r="C34" t="str">
            <v>_PRE2013</v>
          </cell>
          <cell r="D34" t="str">
            <v>_PRE2013</v>
          </cell>
          <cell r="E34" t="str">
            <v>_PRE2013</v>
          </cell>
          <cell r="F34" t="str">
            <v>_PRE2013</v>
          </cell>
          <cell r="G34" t="str">
            <v>_PRE2013</v>
          </cell>
          <cell r="H34" t="str">
            <v>_PRE2013</v>
          </cell>
          <cell r="I34" t="str">
            <v>_PRE2013</v>
          </cell>
          <cell r="J34" t="str">
            <v>_PRE2013</v>
          </cell>
          <cell r="K34" t="str">
            <v>_PRE2013</v>
          </cell>
          <cell r="L34" t="str">
            <v>_PRE2013</v>
          </cell>
          <cell r="M34" t="str">
            <v>_PRE2013</v>
          </cell>
          <cell r="N34" t="str">
            <v>_PRE2013</v>
          </cell>
          <cell r="O34" t="str">
            <v>_PRE2013</v>
          </cell>
          <cell r="P34" t="str">
            <v>_PRE2013</v>
          </cell>
          <cell r="Q34" t="str">
            <v>_PRE2013</v>
          </cell>
          <cell r="R34" t="str">
            <v>_PRE2013</v>
          </cell>
          <cell r="S34" t="str">
            <v>_PRE2013</v>
          </cell>
          <cell r="T34" t="str">
            <v>_PRE2013</v>
          </cell>
          <cell r="W34" t="str">
            <v>_PRE2013</v>
          </cell>
          <cell r="X34" t="str">
            <v>Retro</v>
          </cell>
          <cell r="Y34" t="str">
            <v>_PRE2013</v>
          </cell>
        </row>
        <row r="35">
          <cell r="B35" t="str">
            <v>Evaporative Assist Cooling-New</v>
          </cell>
          <cell r="C35" t="str">
            <v>POST2013</v>
          </cell>
          <cell r="D35" t="str">
            <v>POST2013</v>
          </cell>
          <cell r="E35" t="str">
            <v>POST2013</v>
          </cell>
          <cell r="F35" t="str">
            <v>POST2013</v>
          </cell>
          <cell r="G35" t="str">
            <v>POST2013</v>
          </cell>
          <cell r="H35" t="str">
            <v>POST2013</v>
          </cell>
          <cell r="I35" t="str">
            <v>POST2013</v>
          </cell>
          <cell r="J35" t="str">
            <v>POST2013</v>
          </cell>
          <cell r="K35" t="str">
            <v>POST2013</v>
          </cell>
          <cell r="L35" t="str">
            <v>POST2013</v>
          </cell>
          <cell r="M35" t="str">
            <v>POST2013</v>
          </cell>
          <cell r="N35" t="str">
            <v>POST2013</v>
          </cell>
          <cell r="O35" t="str">
            <v>POST2013</v>
          </cell>
          <cell r="P35" t="str">
            <v>POST2013</v>
          </cell>
          <cell r="Q35" t="str">
            <v>POST2013</v>
          </cell>
          <cell r="R35" t="str">
            <v>POST2013</v>
          </cell>
          <cell r="S35" t="str">
            <v>POST2013</v>
          </cell>
          <cell r="T35" t="str">
            <v>POST2013</v>
          </cell>
          <cell r="W35" t="str">
            <v>POST2013</v>
          </cell>
          <cell r="X35" t="str">
            <v>New</v>
          </cell>
          <cell r="Y35" t="str">
            <v>POST2013</v>
          </cell>
        </row>
        <row r="36">
          <cell r="B36" t="str">
            <v>Evaporative Assist Cooling-NR</v>
          </cell>
          <cell r="C36" t="str">
            <v>POST2013</v>
          </cell>
          <cell r="D36" t="str">
            <v>POST2013</v>
          </cell>
          <cell r="E36" t="str">
            <v>POST2013</v>
          </cell>
          <cell r="F36" t="str">
            <v>POST2013</v>
          </cell>
          <cell r="G36" t="str">
            <v>POST2013</v>
          </cell>
          <cell r="H36" t="str">
            <v>POST2013</v>
          </cell>
          <cell r="I36" t="str">
            <v>POST2013</v>
          </cell>
          <cell r="J36" t="str">
            <v>POST2013</v>
          </cell>
          <cell r="K36" t="str">
            <v>POST2013</v>
          </cell>
          <cell r="L36" t="str">
            <v>POST2013</v>
          </cell>
          <cell r="M36" t="str">
            <v>POST2013</v>
          </cell>
          <cell r="N36" t="str">
            <v>POST2013</v>
          </cell>
          <cell r="O36" t="str">
            <v>POST2013</v>
          </cell>
          <cell r="P36" t="str">
            <v>POST2013</v>
          </cell>
          <cell r="Q36" t="str">
            <v>POST2013</v>
          </cell>
          <cell r="R36" t="str">
            <v>POST2013</v>
          </cell>
          <cell r="S36" t="str">
            <v>POST2013</v>
          </cell>
          <cell r="T36" t="str">
            <v>POST2013</v>
          </cell>
          <cell r="W36" t="str">
            <v>POST2013</v>
          </cell>
          <cell r="X36" t="str">
            <v>NR</v>
          </cell>
          <cell r="Y36" t="str">
            <v>POST2013</v>
          </cell>
        </row>
        <row r="37">
          <cell r="B37" t="str">
            <v>Economizer-Retro</v>
          </cell>
          <cell r="C37" t="str">
            <v>POST2013</v>
          </cell>
          <cell r="D37" t="str">
            <v>POST2013</v>
          </cell>
          <cell r="E37" t="str">
            <v>POST2013</v>
          </cell>
          <cell r="F37" t="str">
            <v>POST2013</v>
          </cell>
          <cell r="G37" t="str">
            <v>POST2013</v>
          </cell>
          <cell r="H37" t="str">
            <v>POST2013</v>
          </cell>
          <cell r="I37" t="str">
            <v>POST2013</v>
          </cell>
          <cell r="J37" t="str">
            <v>POST2013</v>
          </cell>
          <cell r="K37" t="str">
            <v>POST2013</v>
          </cell>
          <cell r="L37" t="str">
            <v>POST2013</v>
          </cell>
          <cell r="M37" t="str">
            <v>POST2013</v>
          </cell>
          <cell r="N37" t="str">
            <v>POST2013</v>
          </cell>
          <cell r="O37" t="str">
            <v>POST2013</v>
          </cell>
          <cell r="P37" t="str">
            <v>POST2013</v>
          </cell>
          <cell r="Q37" t="str">
            <v>POST2013</v>
          </cell>
          <cell r="R37" t="str">
            <v>POST2013</v>
          </cell>
          <cell r="S37" t="str">
            <v>POST2013</v>
          </cell>
          <cell r="T37" t="str">
            <v>POST2013</v>
          </cell>
          <cell r="W37" t="str">
            <v>POST2013</v>
          </cell>
          <cell r="X37" t="str">
            <v>Retro</v>
          </cell>
          <cell r="Y37" t="str">
            <v>_PRE2013</v>
          </cell>
        </row>
        <row r="38">
          <cell r="B38" t="str">
            <v>Demand Control Ventilation-New</v>
          </cell>
          <cell r="C38" t="str">
            <v>POST2013</v>
          </cell>
          <cell r="D38" t="str">
            <v>POST2013</v>
          </cell>
          <cell r="E38" t="str">
            <v>POST2013</v>
          </cell>
          <cell r="F38" t="str">
            <v>POST2013</v>
          </cell>
          <cell r="G38" t="str">
            <v>POST2013</v>
          </cell>
          <cell r="H38" t="str">
            <v>POST2013</v>
          </cell>
          <cell r="I38" t="str">
            <v>POST2013</v>
          </cell>
          <cell r="J38" t="str">
            <v>POST2013</v>
          </cell>
          <cell r="K38" t="str">
            <v>POST2013</v>
          </cell>
          <cell r="L38" t="str">
            <v>POST2013</v>
          </cell>
          <cell r="M38" t="str">
            <v>POST2013</v>
          </cell>
          <cell r="N38" t="str">
            <v>POST2013</v>
          </cell>
          <cell r="O38" t="str">
            <v>POST2013</v>
          </cell>
          <cell r="P38" t="str">
            <v>POST2013</v>
          </cell>
          <cell r="Q38" t="str">
            <v>POST2013</v>
          </cell>
          <cell r="R38" t="str">
            <v>POST2013</v>
          </cell>
          <cell r="S38" t="str">
            <v>POST2013</v>
          </cell>
          <cell r="T38" t="str">
            <v>POST2013</v>
          </cell>
          <cell r="W38" t="str">
            <v>POST2013</v>
          </cell>
          <cell r="X38" t="str">
            <v>New</v>
          </cell>
          <cell r="Y38" t="str">
            <v>POST2013</v>
          </cell>
        </row>
        <row r="39">
          <cell r="B39" t="str">
            <v>Demand Control Ventilation-NR</v>
          </cell>
          <cell r="C39" t="str">
            <v>POST2013</v>
          </cell>
          <cell r="D39" t="str">
            <v>POST2013</v>
          </cell>
          <cell r="E39" t="str">
            <v>POST2013</v>
          </cell>
          <cell r="F39" t="str">
            <v>POST2013</v>
          </cell>
          <cell r="G39" t="str">
            <v>POST2013</v>
          </cell>
          <cell r="H39" t="str">
            <v>POST2013</v>
          </cell>
          <cell r="I39" t="str">
            <v>POST2013</v>
          </cell>
          <cell r="J39" t="str">
            <v>POST2013</v>
          </cell>
          <cell r="K39" t="str">
            <v>POST2013</v>
          </cell>
          <cell r="L39" t="str">
            <v>POST2013</v>
          </cell>
          <cell r="M39" t="str">
            <v>POST2013</v>
          </cell>
          <cell r="N39" t="str">
            <v>POST2013</v>
          </cell>
          <cell r="O39" t="str">
            <v>POST2013</v>
          </cell>
          <cell r="P39" t="str">
            <v>POST2013</v>
          </cell>
          <cell r="Q39" t="str">
            <v>POST2013</v>
          </cell>
          <cell r="R39" t="str">
            <v>POST2013</v>
          </cell>
          <cell r="S39" t="str">
            <v>POST2013</v>
          </cell>
          <cell r="T39" t="str">
            <v>POST2013</v>
          </cell>
          <cell r="W39" t="str">
            <v>POST2013</v>
          </cell>
          <cell r="X39" t="str">
            <v>NR</v>
          </cell>
          <cell r="Y39" t="str">
            <v>POST2013</v>
          </cell>
        </row>
        <row r="40">
          <cell r="B40" t="str">
            <v>Demand Control Ventilation-Retro</v>
          </cell>
          <cell r="C40" t="str">
            <v>_PRE2013</v>
          </cell>
          <cell r="D40" t="str">
            <v>_PRE2013</v>
          </cell>
          <cell r="E40" t="str">
            <v>_PRE2013</v>
          </cell>
          <cell r="F40" t="str">
            <v>_PRE2013</v>
          </cell>
          <cell r="G40" t="str">
            <v>_PRE2013</v>
          </cell>
          <cell r="H40" t="str">
            <v>_PRE2013</v>
          </cell>
          <cell r="I40" t="str">
            <v>_PRE2013</v>
          </cell>
          <cell r="J40" t="str">
            <v>_PRE2013</v>
          </cell>
          <cell r="K40" t="str">
            <v>_PRE2013</v>
          </cell>
          <cell r="L40" t="str">
            <v>_PRE2013</v>
          </cell>
          <cell r="M40" t="str">
            <v>_PRE2013</v>
          </cell>
          <cell r="N40" t="str">
            <v>_PRE2013</v>
          </cell>
          <cell r="O40" t="str">
            <v>_PRE2013</v>
          </cell>
          <cell r="P40" t="str">
            <v>_PRE2013</v>
          </cell>
          <cell r="Q40" t="str">
            <v>_PRE2013</v>
          </cell>
          <cell r="R40" t="str">
            <v>_PRE2013</v>
          </cell>
          <cell r="S40" t="str">
            <v>_PRE2013</v>
          </cell>
          <cell r="T40" t="str">
            <v>_PRE2013</v>
          </cell>
          <cell r="W40" t="str">
            <v>_PRE2013</v>
          </cell>
          <cell r="X40" t="str">
            <v>Retro</v>
          </cell>
          <cell r="Y40" t="str">
            <v>_PRE2013</v>
          </cell>
        </row>
        <row r="41">
          <cell r="B41" t="str">
            <v>Premium Fume Hood-NR</v>
          </cell>
          <cell r="C41" t="str">
            <v>POST2013</v>
          </cell>
          <cell r="D41" t="str">
            <v>POST2013</v>
          </cell>
          <cell r="E41" t="str">
            <v>POST2013</v>
          </cell>
          <cell r="F41" t="str">
            <v>POST2013</v>
          </cell>
          <cell r="G41" t="str">
            <v>POST2013</v>
          </cell>
          <cell r="H41" t="str">
            <v>POST2013</v>
          </cell>
          <cell r="I41" t="str">
            <v>POST2013</v>
          </cell>
          <cell r="J41" t="str">
            <v>POST2013</v>
          </cell>
          <cell r="K41" t="str">
            <v>POST2013</v>
          </cell>
          <cell r="L41" t="str">
            <v>POST2013</v>
          </cell>
          <cell r="M41" t="str">
            <v>POST2013</v>
          </cell>
          <cell r="N41" t="str">
            <v>POST2013</v>
          </cell>
          <cell r="O41" t="str">
            <v>POST2013</v>
          </cell>
          <cell r="P41" t="str">
            <v>POST2013</v>
          </cell>
          <cell r="Q41" t="str">
            <v>POST2013</v>
          </cell>
          <cell r="R41" t="str">
            <v>POST2013</v>
          </cell>
          <cell r="S41" t="str">
            <v>POST2013</v>
          </cell>
          <cell r="T41" t="str">
            <v>POST2013</v>
          </cell>
          <cell r="W41" t="str">
            <v>POST2013</v>
          </cell>
          <cell r="X41" t="str">
            <v>NR</v>
          </cell>
          <cell r="Y41" t="str">
            <v>POST2013</v>
          </cell>
        </row>
        <row r="42">
          <cell r="B42" t="str">
            <v>DCV Restaurant Hood-Retro</v>
          </cell>
          <cell r="C42" t="str">
            <v>_PRE2013</v>
          </cell>
          <cell r="D42" t="str">
            <v>_PRE2013</v>
          </cell>
          <cell r="E42" t="str">
            <v>_PRE2013</v>
          </cell>
          <cell r="F42" t="str">
            <v>_PRE2013</v>
          </cell>
          <cell r="G42" t="str">
            <v>_PRE2013</v>
          </cell>
          <cell r="H42" t="str">
            <v>_PRE2013</v>
          </cell>
          <cell r="I42" t="str">
            <v>_PRE2013</v>
          </cell>
          <cell r="J42" t="str">
            <v>_PRE2013</v>
          </cell>
          <cell r="K42" t="str">
            <v>_PRE2013</v>
          </cell>
          <cell r="L42" t="str">
            <v>_PRE2013</v>
          </cell>
          <cell r="M42" t="str">
            <v>_PRE2013</v>
          </cell>
          <cell r="N42" t="str">
            <v>_PRE2013</v>
          </cell>
          <cell r="O42" t="str">
            <v>_PRE2013</v>
          </cell>
          <cell r="P42" t="str">
            <v>_PRE2013</v>
          </cell>
          <cell r="Q42" t="str">
            <v>_PRE2013</v>
          </cell>
          <cell r="R42" t="str">
            <v>_PRE2013</v>
          </cell>
          <cell r="S42" t="str">
            <v>_PRE2013</v>
          </cell>
          <cell r="T42" t="str">
            <v>_PRE2013</v>
          </cell>
          <cell r="W42" t="str">
            <v>_PRE2013</v>
          </cell>
          <cell r="X42" t="str">
            <v>Retro</v>
          </cell>
          <cell r="Y42" t="str">
            <v>_PRE2013</v>
          </cell>
        </row>
        <row r="43">
          <cell r="B43" t="str">
            <v>DCV Parking Garage-Retro</v>
          </cell>
          <cell r="C43" t="str">
            <v>_PRE2013</v>
          </cell>
          <cell r="D43" t="str">
            <v>_PRE2013</v>
          </cell>
          <cell r="E43" t="str">
            <v>_PRE2013</v>
          </cell>
          <cell r="F43" t="str">
            <v>_PRE2013</v>
          </cell>
          <cell r="G43" t="str">
            <v>_PRE2013</v>
          </cell>
          <cell r="H43" t="str">
            <v>_PRE2013</v>
          </cell>
          <cell r="I43" t="str">
            <v>_PRE2013</v>
          </cell>
          <cell r="J43" t="str">
            <v>_PRE2013</v>
          </cell>
          <cell r="K43" t="str">
            <v>_PRE2013</v>
          </cell>
          <cell r="L43" t="str">
            <v>_PRE2013</v>
          </cell>
          <cell r="M43" t="str">
            <v>_PRE2013</v>
          </cell>
          <cell r="N43" t="str">
            <v>_PRE2013</v>
          </cell>
          <cell r="O43" t="str">
            <v>_PRE2013</v>
          </cell>
          <cell r="P43" t="str">
            <v>_PRE2013</v>
          </cell>
          <cell r="Q43" t="str">
            <v>_PRE2013</v>
          </cell>
          <cell r="R43" t="str">
            <v>_PRE2013</v>
          </cell>
          <cell r="S43" t="str">
            <v>_PRE2013</v>
          </cell>
          <cell r="T43" t="str">
            <v>_PRE2013</v>
          </cell>
          <cell r="W43" t="str">
            <v>_PRE2013</v>
          </cell>
          <cell r="X43" t="str">
            <v>Retro</v>
          </cell>
          <cell r="Y43" t="str">
            <v>_PRE2013</v>
          </cell>
        </row>
        <row r="44">
          <cell r="B44" t="str">
            <v>Weatherization - School-Retro</v>
          </cell>
          <cell r="C44" t="str">
            <v>_PRE2013</v>
          </cell>
          <cell r="D44" t="str">
            <v>_PRE2013</v>
          </cell>
          <cell r="E44" t="str">
            <v>_PRE2013</v>
          </cell>
          <cell r="F44" t="str">
            <v>_PRE2013</v>
          </cell>
          <cell r="G44" t="str">
            <v>_PRE2013</v>
          </cell>
          <cell r="H44" t="str">
            <v>_PRE2013</v>
          </cell>
          <cell r="I44" t="str">
            <v>_PRE2013</v>
          </cell>
          <cell r="J44" t="str">
            <v>_PRE2013</v>
          </cell>
          <cell r="K44" t="str">
            <v>_PRE2013</v>
          </cell>
          <cell r="L44" t="str">
            <v>_PRE2013</v>
          </cell>
          <cell r="M44" t="str">
            <v>_PRE2013</v>
          </cell>
          <cell r="N44" t="str">
            <v>_PRE2013</v>
          </cell>
          <cell r="O44" t="str">
            <v>_PRE2013</v>
          </cell>
          <cell r="P44" t="str">
            <v>_PRE2013</v>
          </cell>
          <cell r="Q44" t="str">
            <v>_PRE2013</v>
          </cell>
          <cell r="R44" t="str">
            <v>_PRE2013</v>
          </cell>
          <cell r="S44" t="str">
            <v>_PRE2013</v>
          </cell>
          <cell r="T44" t="str">
            <v>_PRE2013</v>
          </cell>
          <cell r="W44" t="str">
            <v>_PRE2013</v>
          </cell>
          <cell r="X44" t="str">
            <v>Retro</v>
          </cell>
          <cell r="Y44" t="str">
            <v>_PRE2013</v>
          </cell>
        </row>
        <row r="45">
          <cell r="B45" t="str">
            <v>Energy Recovery Ventilator-NR</v>
          </cell>
          <cell r="C45" t="str">
            <v>POST2013</v>
          </cell>
          <cell r="D45" t="str">
            <v>POST2013</v>
          </cell>
          <cell r="E45" t="str">
            <v>POST2013</v>
          </cell>
          <cell r="F45" t="str">
            <v>POST2013</v>
          </cell>
          <cell r="G45" t="str">
            <v>POST2013</v>
          </cell>
          <cell r="H45" t="str">
            <v>POST2013</v>
          </cell>
          <cell r="I45" t="str">
            <v>POST2013</v>
          </cell>
          <cell r="J45" t="str">
            <v>POST2013</v>
          </cell>
          <cell r="K45" t="str">
            <v>POST2013</v>
          </cell>
          <cell r="L45" t="str">
            <v>POST2013</v>
          </cell>
          <cell r="M45" t="str">
            <v>POST2013</v>
          </cell>
          <cell r="N45" t="str">
            <v>POST2013</v>
          </cell>
          <cell r="O45" t="str">
            <v>POST2013</v>
          </cell>
          <cell r="P45" t="str">
            <v>POST2013</v>
          </cell>
          <cell r="Q45" t="str">
            <v>POST2013</v>
          </cell>
          <cell r="R45" t="str">
            <v>POST2013</v>
          </cell>
          <cell r="S45" t="str">
            <v>POST2013</v>
          </cell>
          <cell r="T45" t="str">
            <v>POST2013</v>
          </cell>
          <cell r="W45" t="str">
            <v>POST2013</v>
          </cell>
          <cell r="X45" t="str">
            <v>NR</v>
          </cell>
          <cell r="Y45" t="str">
            <v>POST2013</v>
          </cell>
        </row>
        <row r="46">
          <cell r="B46" t="str">
            <v>AC Heat Recovery for Water Heating-NR</v>
          </cell>
          <cell r="C46" t="str">
            <v>POST2013</v>
          </cell>
          <cell r="D46" t="str">
            <v>POST2013</v>
          </cell>
          <cell r="E46" t="str">
            <v>POST2013</v>
          </cell>
          <cell r="F46" t="str">
            <v>POST2013</v>
          </cell>
          <cell r="G46" t="str">
            <v>POST2013</v>
          </cell>
          <cell r="H46" t="str">
            <v>POST2013</v>
          </cell>
          <cell r="I46" t="str">
            <v>POST2013</v>
          </cell>
          <cell r="J46" t="str">
            <v>POST2013</v>
          </cell>
          <cell r="K46" t="str">
            <v>POST2013</v>
          </cell>
          <cell r="L46" t="str">
            <v>POST2013</v>
          </cell>
          <cell r="M46" t="str">
            <v>POST2013</v>
          </cell>
          <cell r="N46" t="str">
            <v>POST2013</v>
          </cell>
          <cell r="O46" t="str">
            <v>POST2013</v>
          </cell>
          <cell r="P46" t="str">
            <v>POST2013</v>
          </cell>
          <cell r="Q46" t="str">
            <v>POST2013</v>
          </cell>
          <cell r="R46" t="str">
            <v>POST2013</v>
          </cell>
          <cell r="S46" t="str">
            <v>POST2013</v>
          </cell>
          <cell r="T46" t="str">
            <v>POST2013</v>
          </cell>
          <cell r="W46" t="str">
            <v>POST2013</v>
          </cell>
          <cell r="X46" t="str">
            <v>NR</v>
          </cell>
          <cell r="Y46" t="str">
            <v>POST2013</v>
          </cell>
        </row>
        <row r="47">
          <cell r="B47" t="str">
            <v>Room Occupancy Sensors in Lodging-Retro</v>
          </cell>
          <cell r="C47" t="str">
            <v>_PRE2013</v>
          </cell>
          <cell r="D47" t="str">
            <v>_PRE2013</v>
          </cell>
          <cell r="E47" t="str">
            <v>_PRE2013</v>
          </cell>
          <cell r="F47" t="str">
            <v>_PRE2013</v>
          </cell>
          <cell r="G47" t="str">
            <v>_PRE2013</v>
          </cell>
          <cell r="H47" t="str">
            <v>_PRE2013</v>
          </cell>
          <cell r="I47" t="str">
            <v>_PRE2013</v>
          </cell>
          <cell r="J47" t="str">
            <v>_PRE2013</v>
          </cell>
          <cell r="K47" t="str">
            <v>_PRE2013</v>
          </cell>
          <cell r="L47" t="str">
            <v>_PRE2013</v>
          </cell>
          <cell r="M47" t="str">
            <v>_PRE2013</v>
          </cell>
          <cell r="N47" t="str">
            <v>_PRE2013</v>
          </cell>
          <cell r="O47" t="str">
            <v>_PRE2013</v>
          </cell>
          <cell r="P47" t="str">
            <v>_PRE2013</v>
          </cell>
          <cell r="Q47" t="str">
            <v>_PRE2013</v>
          </cell>
          <cell r="R47" t="str">
            <v>_PRE2013</v>
          </cell>
          <cell r="S47" t="str">
            <v>_PRE2013</v>
          </cell>
          <cell r="T47" t="str">
            <v>_PRE2013</v>
          </cell>
          <cell r="W47" t="str">
            <v>_PRE2013</v>
          </cell>
          <cell r="X47" t="str">
            <v>Retro</v>
          </cell>
          <cell r="Y47" t="str">
            <v>_PRE2013</v>
          </cell>
        </row>
        <row r="48">
          <cell r="B48" t="str">
            <v>Chiller - chilled water retrofit-Retro</v>
          </cell>
          <cell r="C48" t="str">
            <v>_PRE2013</v>
          </cell>
          <cell r="D48" t="str">
            <v>_PRE2013</v>
          </cell>
          <cell r="E48" t="str">
            <v>_PRE2013</v>
          </cell>
          <cell r="F48" t="str">
            <v>_PRE2013</v>
          </cell>
          <cell r="G48" t="str">
            <v>_PRE2013</v>
          </cell>
          <cell r="H48" t="str">
            <v>_PRE2013</v>
          </cell>
          <cell r="I48" t="str">
            <v>_PRE2013</v>
          </cell>
          <cell r="J48" t="str">
            <v>_PRE2013</v>
          </cell>
          <cell r="K48" t="str">
            <v>_PRE2013</v>
          </cell>
          <cell r="L48" t="str">
            <v>_PRE2013</v>
          </cell>
          <cell r="M48" t="str">
            <v>_PRE2013</v>
          </cell>
          <cell r="N48" t="str">
            <v>_PRE2013</v>
          </cell>
          <cell r="O48" t="str">
            <v>_PRE2013</v>
          </cell>
          <cell r="P48" t="str">
            <v>_PRE2013</v>
          </cell>
          <cell r="Q48" t="str">
            <v>_PRE2013</v>
          </cell>
          <cell r="R48" t="str">
            <v>_PRE2013</v>
          </cell>
          <cell r="S48" t="str">
            <v>_PRE2013</v>
          </cell>
          <cell r="T48" t="str">
            <v>_PRE2013</v>
          </cell>
          <cell r="W48" t="str">
            <v>_PRE2013</v>
          </cell>
          <cell r="X48" t="str">
            <v>Retro</v>
          </cell>
          <cell r="Y48" t="str">
            <v>_PRE2013</v>
          </cell>
        </row>
        <row r="49">
          <cell r="B49" t="str">
            <v>Chiller - equip retrofits-Retro</v>
          </cell>
          <cell r="C49" t="str">
            <v>_PRE2013</v>
          </cell>
          <cell r="D49" t="str">
            <v>_PRE2013</v>
          </cell>
          <cell r="E49" t="str">
            <v>_PRE2013</v>
          </cell>
          <cell r="F49" t="str">
            <v>_PRE2013</v>
          </cell>
          <cell r="G49" t="str">
            <v>_PRE2013</v>
          </cell>
          <cell r="H49" t="str">
            <v>_PRE2013</v>
          </cell>
          <cell r="I49" t="str">
            <v>_PRE2013</v>
          </cell>
          <cell r="J49" t="str">
            <v>_PRE2013</v>
          </cell>
          <cell r="K49" t="str">
            <v>_PRE2013</v>
          </cell>
          <cell r="L49" t="str">
            <v>_PRE2013</v>
          </cell>
          <cell r="M49" t="str">
            <v>_PRE2013</v>
          </cell>
          <cell r="N49" t="str">
            <v>_PRE2013</v>
          </cell>
          <cell r="O49" t="str">
            <v>_PRE2013</v>
          </cell>
          <cell r="P49" t="str">
            <v>_PRE2013</v>
          </cell>
          <cell r="Q49" t="str">
            <v>_PRE2013</v>
          </cell>
          <cell r="R49" t="str">
            <v>_PRE2013</v>
          </cell>
          <cell r="S49" t="str">
            <v>_PRE2013</v>
          </cell>
          <cell r="T49" t="str">
            <v>_PRE2013</v>
          </cell>
          <cell r="W49" t="str">
            <v>_PRE2013</v>
          </cell>
          <cell r="X49" t="str">
            <v>Retro</v>
          </cell>
          <cell r="Y49" t="str">
            <v>_PRE2013</v>
          </cell>
        </row>
        <row r="50">
          <cell r="B50" t="str">
            <v>Pool Blankets-Retro</v>
          </cell>
          <cell r="C50" t="str">
            <v>_PRE2013</v>
          </cell>
          <cell r="D50" t="str">
            <v>_PRE2013</v>
          </cell>
          <cell r="E50" t="str">
            <v>_PRE2013</v>
          </cell>
          <cell r="F50" t="str">
            <v>_PRE2013</v>
          </cell>
          <cell r="G50" t="str">
            <v>_PRE2013</v>
          </cell>
          <cell r="H50" t="str">
            <v>_PRE2013</v>
          </cell>
          <cell r="I50" t="str">
            <v>_PRE2013</v>
          </cell>
          <cell r="J50" t="str">
            <v>_PRE2013</v>
          </cell>
          <cell r="K50" t="str">
            <v>_PRE2013</v>
          </cell>
          <cell r="L50" t="str">
            <v>_PRE2013</v>
          </cell>
          <cell r="M50" t="str">
            <v>_PRE2013</v>
          </cell>
          <cell r="N50" t="str">
            <v>_PRE2013</v>
          </cell>
          <cell r="O50" t="str">
            <v>_PRE2013</v>
          </cell>
          <cell r="P50" t="str">
            <v>_PRE2013</v>
          </cell>
          <cell r="Q50" t="str">
            <v>_PRE2013</v>
          </cell>
          <cell r="R50" t="str">
            <v>_PRE2013</v>
          </cell>
          <cell r="S50" t="str">
            <v>_PRE2013</v>
          </cell>
          <cell r="T50" t="str">
            <v>_PRE2013</v>
          </cell>
          <cell r="W50" t="str">
            <v>_PRE2013</v>
          </cell>
          <cell r="X50" t="str">
            <v>Retro</v>
          </cell>
          <cell r="Y50" t="str">
            <v>_PRE2013</v>
          </cell>
        </row>
        <row r="51">
          <cell r="B51" t="str">
            <v>Web-Enabled Thermostats-Retro</v>
          </cell>
          <cell r="C51" t="str">
            <v>_PRE2013</v>
          </cell>
          <cell r="D51" t="str">
            <v>_PRE2013</v>
          </cell>
          <cell r="E51" t="str">
            <v>_PRE2013</v>
          </cell>
          <cell r="F51" t="str">
            <v>_PRE2013</v>
          </cell>
          <cell r="G51" t="str">
            <v>_PRE2013</v>
          </cell>
          <cell r="H51" t="str">
            <v>_PRE2013</v>
          </cell>
          <cell r="I51" t="str">
            <v>_PRE2013</v>
          </cell>
          <cell r="J51" t="str">
            <v>_PRE2013</v>
          </cell>
          <cell r="K51" t="str">
            <v>_PRE2013</v>
          </cell>
          <cell r="L51" t="str">
            <v>_PRE2013</v>
          </cell>
          <cell r="M51" t="str">
            <v>_PRE2013</v>
          </cell>
          <cell r="N51" t="str">
            <v>_PRE2013</v>
          </cell>
          <cell r="O51" t="str">
            <v>_PRE2013</v>
          </cell>
          <cell r="P51" t="str">
            <v>_PRE2013</v>
          </cell>
          <cell r="Q51" t="str">
            <v>_PRE2013</v>
          </cell>
          <cell r="R51" t="str">
            <v>_PRE2013</v>
          </cell>
          <cell r="S51" t="str">
            <v>_PRE2013</v>
          </cell>
          <cell r="T51" t="str">
            <v>_PRE2013</v>
          </cell>
          <cell r="W51" t="str">
            <v>_PRE2013</v>
          </cell>
          <cell r="X51" t="str">
            <v>Retro</v>
          </cell>
          <cell r="Y51" t="str">
            <v>_PRE2013</v>
          </cell>
        </row>
        <row r="52">
          <cell r="B52" t="str">
            <v>Garage CO2 ventilation-Retro</v>
          </cell>
          <cell r="C52" t="str">
            <v>_PRE2013</v>
          </cell>
          <cell r="D52" t="str">
            <v>_PRE2013</v>
          </cell>
          <cell r="E52" t="str">
            <v>_PRE2013</v>
          </cell>
          <cell r="F52" t="str">
            <v>_PRE2013</v>
          </cell>
          <cell r="G52" t="str">
            <v>_PRE2013</v>
          </cell>
          <cell r="H52" t="str">
            <v>_PRE2013</v>
          </cell>
          <cell r="I52" t="str">
            <v>_PRE2013</v>
          </cell>
          <cell r="J52" t="str">
            <v>_PRE2013</v>
          </cell>
          <cell r="K52" t="str">
            <v>_PRE2013</v>
          </cell>
          <cell r="L52" t="str">
            <v>_PRE2013</v>
          </cell>
          <cell r="M52" t="str">
            <v>_PRE2013</v>
          </cell>
          <cell r="N52" t="str">
            <v>_PRE2013</v>
          </cell>
          <cell r="O52" t="str">
            <v>_PRE2013</v>
          </cell>
          <cell r="P52" t="str">
            <v>_PRE2013</v>
          </cell>
          <cell r="Q52" t="str">
            <v>_PRE2013</v>
          </cell>
          <cell r="R52" t="str">
            <v>_PRE2013</v>
          </cell>
          <cell r="S52" t="str">
            <v>_PRE2013</v>
          </cell>
          <cell r="T52" t="str">
            <v>_PRE2013</v>
          </cell>
          <cell r="W52" t="str">
            <v>_PRE2013</v>
          </cell>
          <cell r="X52" t="str">
            <v>Retro</v>
          </cell>
          <cell r="Y52" t="str">
            <v>_PRE2013</v>
          </cell>
        </row>
        <row r="53">
          <cell r="B53" t="str">
            <v>Circ Pump ECM and drive-Retro</v>
          </cell>
          <cell r="C53" t="str">
            <v>_PRE2013</v>
          </cell>
          <cell r="D53" t="str">
            <v>_PRE2013</v>
          </cell>
          <cell r="E53" t="str">
            <v>_PRE2013</v>
          </cell>
          <cell r="F53" t="str">
            <v>_PRE2013</v>
          </cell>
          <cell r="G53" t="str">
            <v>_PRE2013</v>
          </cell>
          <cell r="H53" t="str">
            <v>_PRE2013</v>
          </cell>
          <cell r="I53" t="str">
            <v>_PRE2013</v>
          </cell>
          <cell r="J53" t="str">
            <v>_PRE2013</v>
          </cell>
          <cell r="K53" t="str">
            <v>_PRE2013</v>
          </cell>
          <cell r="L53" t="str">
            <v>_PRE2013</v>
          </cell>
          <cell r="M53" t="str">
            <v>_PRE2013</v>
          </cell>
          <cell r="N53" t="str">
            <v>_PRE2013</v>
          </cell>
          <cell r="O53" t="str">
            <v>_PRE2013</v>
          </cell>
          <cell r="P53" t="str">
            <v>_PRE2013</v>
          </cell>
          <cell r="Q53" t="str">
            <v>_PRE2013</v>
          </cell>
          <cell r="R53" t="str">
            <v>_PRE2013</v>
          </cell>
          <cell r="S53" t="str">
            <v>_PRE2013</v>
          </cell>
          <cell r="T53" t="str">
            <v>_PRE2013</v>
          </cell>
          <cell r="W53" t="str">
            <v>_PRE2013</v>
          </cell>
          <cell r="X53" t="str">
            <v>Retro</v>
          </cell>
          <cell r="Y53" t="str">
            <v>_PRE2013</v>
          </cell>
        </row>
        <row r="54">
          <cell r="B54" t="str">
            <v>VRF-New</v>
          </cell>
          <cell r="C54" t="str">
            <v>_PRE2013</v>
          </cell>
          <cell r="D54" t="str">
            <v>_PRE2013</v>
          </cell>
          <cell r="E54" t="str">
            <v>_PRE2013</v>
          </cell>
          <cell r="F54" t="str">
            <v>_PRE2013</v>
          </cell>
          <cell r="G54" t="str">
            <v>_PRE2013</v>
          </cell>
          <cell r="H54" t="str">
            <v>_PRE2013</v>
          </cell>
          <cell r="I54" t="str">
            <v>_PRE2013</v>
          </cell>
          <cell r="J54" t="str">
            <v>_PRE2013</v>
          </cell>
          <cell r="K54" t="str">
            <v>_PRE2013</v>
          </cell>
          <cell r="L54" t="str">
            <v>_PRE2013</v>
          </cell>
          <cell r="M54" t="str">
            <v>_PRE2013</v>
          </cell>
          <cell r="N54" t="str">
            <v>_PRE2013</v>
          </cell>
          <cell r="O54" t="str">
            <v>_PRE2013</v>
          </cell>
          <cell r="P54" t="str">
            <v>_PRE2013</v>
          </cell>
          <cell r="Q54" t="str">
            <v>_PRE2013</v>
          </cell>
          <cell r="R54" t="str">
            <v>_PRE2013</v>
          </cell>
          <cell r="S54" t="str">
            <v>_PRE2013</v>
          </cell>
          <cell r="T54" t="str">
            <v>_PRE2013</v>
          </cell>
          <cell r="W54" t="str">
            <v>_PRE2013</v>
          </cell>
          <cell r="X54" t="str">
            <v>New</v>
          </cell>
          <cell r="Y54" t="str">
            <v>POST2013</v>
          </cell>
        </row>
        <row r="55">
          <cell r="B55" t="str">
            <v>VRF-Retro</v>
          </cell>
          <cell r="C55" t="str">
            <v>_PRE2013</v>
          </cell>
          <cell r="D55" t="str">
            <v>_PRE2013</v>
          </cell>
          <cell r="E55" t="str">
            <v>_PRE2013</v>
          </cell>
          <cell r="F55" t="str">
            <v>_PRE2013</v>
          </cell>
          <cell r="G55" t="str">
            <v>_PRE2013</v>
          </cell>
          <cell r="H55" t="str">
            <v>_PRE2013</v>
          </cell>
          <cell r="I55" t="str">
            <v>_PRE2013</v>
          </cell>
          <cell r="J55" t="str">
            <v>_PRE2013</v>
          </cell>
          <cell r="K55" t="str">
            <v>_PRE2013</v>
          </cell>
          <cell r="L55" t="str">
            <v>_PRE2013</v>
          </cell>
          <cell r="M55" t="str">
            <v>_PRE2013</v>
          </cell>
          <cell r="N55" t="str">
            <v>_PRE2013</v>
          </cell>
          <cell r="O55" t="str">
            <v>_PRE2013</v>
          </cell>
          <cell r="P55" t="str">
            <v>_PRE2013</v>
          </cell>
          <cell r="Q55" t="str">
            <v>_PRE2013</v>
          </cell>
          <cell r="R55" t="str">
            <v>_PRE2013</v>
          </cell>
          <cell r="S55" t="str">
            <v>_PRE2013</v>
          </cell>
          <cell r="T55" t="str">
            <v>_PRE2013</v>
          </cell>
          <cell r="W55" t="str">
            <v>_PRE2013</v>
          </cell>
          <cell r="X55" t="str">
            <v>Retro</v>
          </cell>
          <cell r="Y55" t="str">
            <v>_PRE2013</v>
          </cell>
        </row>
        <row r="56">
          <cell r="B56" t="str">
            <v>Evaporator Roof Top HVAC-Retro</v>
          </cell>
          <cell r="C56" t="str">
            <v>_PRE2013</v>
          </cell>
          <cell r="D56" t="str">
            <v>_PRE2013</v>
          </cell>
          <cell r="E56" t="str">
            <v>_PRE2013</v>
          </cell>
          <cell r="F56" t="str">
            <v>_PRE2013</v>
          </cell>
          <cell r="G56" t="str">
            <v>_PRE2013</v>
          </cell>
          <cell r="H56" t="str">
            <v>_PRE2013</v>
          </cell>
          <cell r="I56" t="str">
            <v>_PRE2013</v>
          </cell>
          <cell r="J56" t="str">
            <v>_PRE2013</v>
          </cell>
          <cell r="K56" t="str">
            <v>_PRE2013</v>
          </cell>
          <cell r="L56" t="str">
            <v>_PRE2013</v>
          </cell>
          <cell r="M56" t="str">
            <v>_PRE2013</v>
          </cell>
          <cell r="N56" t="str">
            <v>_PRE2013</v>
          </cell>
          <cell r="O56" t="str">
            <v>_PRE2013</v>
          </cell>
          <cell r="P56" t="str">
            <v>_PRE2013</v>
          </cell>
          <cell r="Q56" t="str">
            <v>_PRE2013</v>
          </cell>
          <cell r="R56" t="str">
            <v>_PRE2013</v>
          </cell>
          <cell r="S56" t="str">
            <v>_PRE2013</v>
          </cell>
          <cell r="T56" t="str">
            <v>_PRE2013</v>
          </cell>
          <cell r="W56" t="str">
            <v>_PRE2013</v>
          </cell>
          <cell r="X56" t="str">
            <v>Retro</v>
          </cell>
          <cell r="Y56" t="str">
            <v>_PRE2013</v>
          </cell>
        </row>
        <row r="57">
          <cell r="B57" t="str">
            <v>Secondary Glazing Systems-Retro</v>
          </cell>
          <cell r="C57" t="str">
            <v>_PRE2013</v>
          </cell>
          <cell r="D57" t="str">
            <v>_PRE2013</v>
          </cell>
          <cell r="E57" t="str">
            <v>_PRE2013</v>
          </cell>
          <cell r="F57" t="str">
            <v>_PRE2013</v>
          </cell>
          <cell r="G57" t="str">
            <v>_PRE2013</v>
          </cell>
          <cell r="H57" t="str">
            <v>_PRE2013</v>
          </cell>
          <cell r="I57" t="str">
            <v>_PRE2013</v>
          </cell>
          <cell r="J57" t="str">
            <v>_PRE2013</v>
          </cell>
          <cell r="K57" t="str">
            <v>_PRE2013</v>
          </cell>
          <cell r="L57" t="str">
            <v>_PRE2013</v>
          </cell>
          <cell r="M57" t="str">
            <v>_PRE2013</v>
          </cell>
          <cell r="N57" t="str">
            <v>_PRE2013</v>
          </cell>
          <cell r="O57" t="str">
            <v>_PRE2013</v>
          </cell>
          <cell r="P57" t="str">
            <v>_PRE2013</v>
          </cell>
          <cell r="Q57" t="str">
            <v>_PRE2013</v>
          </cell>
          <cell r="R57" t="str">
            <v>_PRE2013</v>
          </cell>
          <cell r="S57" t="str">
            <v>_PRE2013</v>
          </cell>
          <cell r="T57" t="str">
            <v>_PRE2013</v>
          </cell>
          <cell r="W57" t="str">
            <v>_PRE2013</v>
          </cell>
          <cell r="X57" t="str">
            <v>Retro</v>
          </cell>
          <cell r="Y57" t="str">
            <v>_PRE2013</v>
          </cell>
        </row>
        <row r="58">
          <cell r="B58" t="str">
            <v>LPD Package-New</v>
          </cell>
          <cell r="C58" t="str">
            <v>POST2013</v>
          </cell>
          <cell r="D58" t="str">
            <v>POST2013</v>
          </cell>
          <cell r="E58" t="str">
            <v>POST2013</v>
          </cell>
          <cell r="F58" t="str">
            <v>POST2013</v>
          </cell>
          <cell r="G58" t="str">
            <v>POST2013</v>
          </cell>
          <cell r="H58" t="str">
            <v>POST2013</v>
          </cell>
          <cell r="I58" t="str">
            <v>POST2013</v>
          </cell>
          <cell r="J58" t="str">
            <v>POST2013</v>
          </cell>
          <cell r="K58" t="str">
            <v>POST2013</v>
          </cell>
          <cell r="L58" t="str">
            <v>POST2013</v>
          </cell>
          <cell r="M58" t="str">
            <v>POST2013</v>
          </cell>
          <cell r="N58" t="str">
            <v>POST2013</v>
          </cell>
          <cell r="O58" t="str">
            <v>POST2013</v>
          </cell>
          <cell r="P58" t="str">
            <v>POST2013</v>
          </cell>
          <cell r="Q58" t="str">
            <v>POST2013</v>
          </cell>
          <cell r="R58" t="str">
            <v>POST2013</v>
          </cell>
          <cell r="S58" t="str">
            <v>POST2013</v>
          </cell>
          <cell r="T58" t="str">
            <v>POST2013</v>
          </cell>
          <cell r="W58" t="str">
            <v>POST2013</v>
          </cell>
          <cell r="X58" t="str">
            <v>New</v>
          </cell>
          <cell r="Y58" t="str">
            <v>POST2013</v>
          </cell>
        </row>
        <row r="59">
          <cell r="B59" t="str">
            <v>LPD Package-NR</v>
          </cell>
          <cell r="C59" t="str">
            <v>_PRE2013</v>
          </cell>
          <cell r="D59" t="str">
            <v>_PRE2013</v>
          </cell>
          <cell r="E59" t="str">
            <v>_PRE2013</v>
          </cell>
          <cell r="F59" t="str">
            <v>_PRE2013</v>
          </cell>
          <cell r="G59" t="str">
            <v>_PRE2013</v>
          </cell>
          <cell r="H59" t="str">
            <v>_PRE2013</v>
          </cell>
          <cell r="I59" t="str">
            <v>_PRE2013</v>
          </cell>
          <cell r="J59" t="str">
            <v>_PRE2013</v>
          </cell>
          <cell r="K59" t="str">
            <v>_PRE2013</v>
          </cell>
          <cell r="L59" t="str">
            <v>_PRE2013</v>
          </cell>
          <cell r="M59" t="str">
            <v>_PRE2013</v>
          </cell>
          <cell r="N59" t="str">
            <v>_PRE2013</v>
          </cell>
          <cell r="O59" t="str">
            <v>_PRE2013</v>
          </cell>
          <cell r="P59" t="str">
            <v>_PRE2013</v>
          </cell>
          <cell r="Q59" t="str">
            <v>_PRE2013</v>
          </cell>
          <cell r="R59" t="str">
            <v>_PRE2013</v>
          </cell>
          <cell r="S59" t="str">
            <v>_PRE2013</v>
          </cell>
          <cell r="T59" t="str">
            <v>_PRE2013</v>
          </cell>
          <cell r="W59" t="str">
            <v>_PRE2013</v>
          </cell>
          <cell r="X59" t="str">
            <v>NR</v>
          </cell>
          <cell r="Y59" t="str">
            <v>_PRE2013</v>
          </cell>
        </row>
        <row r="60">
          <cell r="B60" t="str">
            <v>LPD Package-Retro</v>
          </cell>
          <cell r="C60" t="str">
            <v>_PRE2013</v>
          </cell>
          <cell r="D60" t="str">
            <v>_PRE2013</v>
          </cell>
          <cell r="E60" t="str">
            <v>_PRE2013</v>
          </cell>
          <cell r="F60" t="str">
            <v>_PRE2013</v>
          </cell>
          <cell r="G60" t="str">
            <v>_PRE2013</v>
          </cell>
          <cell r="H60" t="str">
            <v>_PRE2013</v>
          </cell>
          <cell r="I60" t="str">
            <v>_PRE2013</v>
          </cell>
          <cell r="J60" t="str">
            <v>_PRE2013</v>
          </cell>
          <cell r="K60" t="str">
            <v>_PRE2013</v>
          </cell>
          <cell r="L60" t="str">
            <v>_PRE2013</v>
          </cell>
          <cell r="M60" t="str">
            <v>_PRE2013</v>
          </cell>
          <cell r="N60" t="str">
            <v>_PRE2013</v>
          </cell>
          <cell r="O60" t="str">
            <v>_PRE2013</v>
          </cell>
          <cell r="P60" t="str">
            <v>_PRE2013</v>
          </cell>
          <cell r="Q60" t="str">
            <v>_PRE2013</v>
          </cell>
          <cell r="R60" t="str">
            <v>_PRE2013</v>
          </cell>
          <cell r="S60" t="str">
            <v>_PRE2013</v>
          </cell>
          <cell r="T60" t="str">
            <v>_PRE2013</v>
          </cell>
          <cell r="W60" t="str">
            <v>_PRE2013</v>
          </cell>
          <cell r="X60" t="str">
            <v>Retro</v>
          </cell>
          <cell r="Y60" t="str">
            <v>_PRE2013</v>
          </cell>
        </row>
        <row r="61">
          <cell r="B61" t="str">
            <v>Top Daylighting-New</v>
          </cell>
          <cell r="C61" t="str">
            <v>POST2013</v>
          </cell>
          <cell r="D61" t="str">
            <v>POST2013</v>
          </cell>
          <cell r="E61" t="str">
            <v>POST2013</v>
          </cell>
          <cell r="F61" t="str">
            <v>POST2013</v>
          </cell>
          <cell r="G61" t="str">
            <v>POST2013</v>
          </cell>
          <cell r="H61" t="str">
            <v>POST2013</v>
          </cell>
          <cell r="I61" t="str">
            <v>POST2013</v>
          </cell>
          <cell r="J61" t="str">
            <v>POST2013</v>
          </cell>
          <cell r="K61" t="str">
            <v>POST2013</v>
          </cell>
          <cell r="L61" t="str">
            <v>POST2013</v>
          </cell>
          <cell r="M61" t="str">
            <v>POST2013</v>
          </cell>
          <cell r="N61" t="str">
            <v>POST2013</v>
          </cell>
          <cell r="O61" t="str">
            <v>POST2013</v>
          </cell>
          <cell r="P61" t="str">
            <v>POST2013</v>
          </cell>
          <cell r="Q61" t="str">
            <v>POST2013</v>
          </cell>
          <cell r="R61" t="str">
            <v>POST2013</v>
          </cell>
          <cell r="S61" t="str">
            <v>POST2013</v>
          </cell>
          <cell r="T61" t="str">
            <v>POST2013</v>
          </cell>
          <cell r="W61" t="str">
            <v>POST2013</v>
          </cell>
          <cell r="X61" t="str">
            <v>New</v>
          </cell>
          <cell r="Y61" t="str">
            <v>POST2013</v>
          </cell>
        </row>
        <row r="62">
          <cell r="B62" t="str">
            <v>Perimeter Daylighting Controls Advanced-New</v>
          </cell>
          <cell r="C62" t="str">
            <v>POST2013</v>
          </cell>
          <cell r="D62" t="str">
            <v>POST2013</v>
          </cell>
          <cell r="E62" t="str">
            <v>POST2013</v>
          </cell>
          <cell r="F62" t="str">
            <v>POST2013</v>
          </cell>
          <cell r="G62" t="str">
            <v>POST2013</v>
          </cell>
          <cell r="H62" t="str">
            <v>POST2013</v>
          </cell>
          <cell r="I62" t="str">
            <v>POST2013</v>
          </cell>
          <cell r="J62" t="str">
            <v>POST2013</v>
          </cell>
          <cell r="K62" t="str">
            <v>POST2013</v>
          </cell>
          <cell r="L62" t="str">
            <v>POST2013</v>
          </cell>
          <cell r="M62" t="str">
            <v>POST2013</v>
          </cell>
          <cell r="N62" t="str">
            <v>POST2013</v>
          </cell>
          <cell r="O62" t="str">
            <v>POST2013</v>
          </cell>
          <cell r="P62" t="str">
            <v>POST2013</v>
          </cell>
          <cell r="Q62" t="str">
            <v>POST2013</v>
          </cell>
          <cell r="R62" t="str">
            <v>POST2013</v>
          </cell>
          <cell r="S62" t="str">
            <v>POST2013</v>
          </cell>
          <cell r="T62" t="str">
            <v>POST2013</v>
          </cell>
          <cell r="W62" t="str">
            <v>POST2013</v>
          </cell>
          <cell r="X62" t="str">
            <v>New</v>
          </cell>
          <cell r="Y62" t="str">
            <v>POST2013</v>
          </cell>
        </row>
        <row r="63">
          <cell r="B63" t="str">
            <v>Perimeter Daylighting Controls Advanced-NR</v>
          </cell>
          <cell r="C63" t="str">
            <v>POST2013</v>
          </cell>
          <cell r="D63" t="str">
            <v>POST2013</v>
          </cell>
          <cell r="E63" t="str">
            <v>POST2013</v>
          </cell>
          <cell r="F63" t="str">
            <v>POST2013</v>
          </cell>
          <cell r="G63" t="str">
            <v>POST2013</v>
          </cell>
          <cell r="H63" t="str">
            <v>POST2013</v>
          </cell>
          <cell r="I63" t="str">
            <v>POST2013</v>
          </cell>
          <cell r="J63" t="str">
            <v>POST2013</v>
          </cell>
          <cell r="K63" t="str">
            <v>POST2013</v>
          </cell>
          <cell r="L63" t="str">
            <v>POST2013</v>
          </cell>
          <cell r="M63" t="str">
            <v>POST2013</v>
          </cell>
          <cell r="N63" t="str">
            <v>POST2013</v>
          </cell>
          <cell r="O63" t="str">
            <v>POST2013</v>
          </cell>
          <cell r="P63" t="str">
            <v>POST2013</v>
          </cell>
          <cell r="Q63" t="str">
            <v>POST2013</v>
          </cell>
          <cell r="R63" t="str">
            <v>POST2013</v>
          </cell>
          <cell r="S63" t="str">
            <v>POST2013</v>
          </cell>
          <cell r="T63" t="str">
            <v>POST2013</v>
          </cell>
          <cell r="W63" t="str">
            <v>POST2013</v>
          </cell>
          <cell r="X63" t="str">
            <v>NR</v>
          </cell>
          <cell r="Y63" t="str">
            <v>POST2013</v>
          </cell>
        </row>
        <row r="64">
          <cell r="B64" t="str">
            <v>Lighting Controls Interior-New</v>
          </cell>
          <cell r="C64" t="str">
            <v>POST2013</v>
          </cell>
          <cell r="D64" t="str">
            <v>POST2013</v>
          </cell>
          <cell r="E64" t="str">
            <v>POST2013</v>
          </cell>
          <cell r="F64" t="str">
            <v>POST2013</v>
          </cell>
          <cell r="G64" t="str">
            <v>POST2013</v>
          </cell>
          <cell r="H64" t="str">
            <v>POST2013</v>
          </cell>
          <cell r="I64" t="str">
            <v>POST2013</v>
          </cell>
          <cell r="J64" t="str">
            <v>POST2013</v>
          </cell>
          <cell r="K64" t="str">
            <v>POST2013</v>
          </cell>
          <cell r="L64" t="str">
            <v>POST2013</v>
          </cell>
          <cell r="M64" t="str">
            <v>POST2013</v>
          </cell>
          <cell r="N64" t="str">
            <v>POST2013</v>
          </cell>
          <cell r="O64" t="str">
            <v>POST2013</v>
          </cell>
          <cell r="P64" t="str">
            <v>POST2013</v>
          </cell>
          <cell r="Q64" t="str">
            <v>POST2013</v>
          </cell>
          <cell r="R64" t="str">
            <v>POST2013</v>
          </cell>
          <cell r="S64" t="str">
            <v>POST2013</v>
          </cell>
          <cell r="T64" t="str">
            <v>POST2013</v>
          </cell>
          <cell r="W64" t="str">
            <v>POST2013</v>
          </cell>
          <cell r="X64" t="str">
            <v>New</v>
          </cell>
          <cell r="Y64" t="str">
            <v>POST2013</v>
          </cell>
        </row>
        <row r="65">
          <cell r="B65" t="str">
            <v>Lighting Controls Interior-NR</v>
          </cell>
          <cell r="C65" t="str">
            <v>_PRE2013</v>
          </cell>
          <cell r="D65" t="str">
            <v>_PRE2013</v>
          </cell>
          <cell r="E65" t="str">
            <v>_PRE2013</v>
          </cell>
          <cell r="F65" t="str">
            <v>_PRE2013</v>
          </cell>
          <cell r="G65" t="str">
            <v>_PRE2013</v>
          </cell>
          <cell r="H65" t="str">
            <v>_PRE2013</v>
          </cell>
          <cell r="I65" t="str">
            <v>_PRE2013</v>
          </cell>
          <cell r="J65" t="str">
            <v>_PRE2013</v>
          </cell>
          <cell r="K65" t="str">
            <v>_PRE2013</v>
          </cell>
          <cell r="L65" t="str">
            <v>_PRE2013</v>
          </cell>
          <cell r="M65" t="str">
            <v>_PRE2013</v>
          </cell>
          <cell r="N65" t="str">
            <v>_PRE2013</v>
          </cell>
          <cell r="O65" t="str">
            <v>_PRE2013</v>
          </cell>
          <cell r="P65" t="str">
            <v>_PRE2013</v>
          </cell>
          <cell r="Q65" t="str">
            <v>_PRE2013</v>
          </cell>
          <cell r="R65" t="str">
            <v>_PRE2013</v>
          </cell>
          <cell r="S65" t="str">
            <v>_PRE2013</v>
          </cell>
          <cell r="T65" t="str">
            <v>_PRE2013</v>
          </cell>
          <cell r="W65" t="str">
            <v>_PRE2013</v>
          </cell>
          <cell r="X65" t="str">
            <v>NR</v>
          </cell>
          <cell r="Y65" t="str">
            <v>_PRE2013</v>
          </cell>
        </row>
        <row r="66">
          <cell r="B66" t="str">
            <v>Exterior Building Lighting-New</v>
          </cell>
          <cell r="C66" t="str">
            <v>POST2013</v>
          </cell>
          <cell r="D66" t="str">
            <v>POST2013</v>
          </cell>
          <cell r="E66" t="str">
            <v>POST2013</v>
          </cell>
          <cell r="F66" t="str">
            <v>POST2013</v>
          </cell>
          <cell r="G66" t="str">
            <v>POST2013</v>
          </cell>
          <cell r="H66" t="str">
            <v>POST2013</v>
          </cell>
          <cell r="I66" t="str">
            <v>POST2013</v>
          </cell>
          <cell r="J66" t="str">
            <v>POST2013</v>
          </cell>
          <cell r="K66" t="str">
            <v>POST2013</v>
          </cell>
          <cell r="L66" t="str">
            <v>POST2013</v>
          </cell>
          <cell r="M66" t="str">
            <v>POST2013</v>
          </cell>
          <cell r="N66" t="str">
            <v>POST2013</v>
          </cell>
          <cell r="O66" t="str">
            <v>POST2013</v>
          </cell>
          <cell r="P66" t="str">
            <v>POST2013</v>
          </cell>
          <cell r="Q66" t="str">
            <v>POST2013</v>
          </cell>
          <cell r="R66" t="str">
            <v>POST2013</v>
          </cell>
          <cell r="S66" t="str">
            <v>POST2013</v>
          </cell>
          <cell r="T66" t="str">
            <v>POST2013</v>
          </cell>
          <cell r="W66" t="str">
            <v>POST2013</v>
          </cell>
          <cell r="X66" t="str">
            <v>New</v>
          </cell>
          <cell r="Y66" t="str">
            <v>POST2013</v>
          </cell>
        </row>
        <row r="67">
          <cell r="B67" t="str">
            <v>Exterior Building Lighting-NR</v>
          </cell>
          <cell r="C67" t="str">
            <v>POST2013</v>
          </cell>
          <cell r="D67" t="str">
            <v>POST2013</v>
          </cell>
          <cell r="E67" t="str">
            <v>POST2013</v>
          </cell>
          <cell r="F67" t="str">
            <v>POST2013</v>
          </cell>
          <cell r="G67" t="str">
            <v>POST2013</v>
          </cell>
          <cell r="H67" t="str">
            <v>POST2013</v>
          </cell>
          <cell r="I67" t="str">
            <v>POST2013</v>
          </cell>
          <cell r="J67" t="str">
            <v>POST2013</v>
          </cell>
          <cell r="K67" t="str">
            <v>POST2013</v>
          </cell>
          <cell r="L67" t="str">
            <v>POST2013</v>
          </cell>
          <cell r="M67" t="str">
            <v>POST2013</v>
          </cell>
          <cell r="N67" t="str">
            <v>POST2013</v>
          </cell>
          <cell r="O67" t="str">
            <v>POST2013</v>
          </cell>
          <cell r="P67" t="str">
            <v>POST2013</v>
          </cell>
          <cell r="Q67" t="str">
            <v>POST2013</v>
          </cell>
          <cell r="R67" t="str">
            <v>POST2013</v>
          </cell>
          <cell r="S67" t="str">
            <v>POST2013</v>
          </cell>
          <cell r="T67" t="str">
            <v>POST2013</v>
          </cell>
          <cell r="W67" t="str">
            <v>POST2013</v>
          </cell>
          <cell r="X67" t="str">
            <v>NR</v>
          </cell>
          <cell r="Y67" t="str">
            <v>POST2013</v>
          </cell>
        </row>
        <row r="68">
          <cell r="B68" t="str">
            <v>Street and Roadway Lighting-New</v>
          </cell>
          <cell r="C68" t="str">
            <v>POST2013</v>
          </cell>
          <cell r="D68" t="str">
            <v>POST2013</v>
          </cell>
          <cell r="E68" t="str">
            <v>POST2013</v>
          </cell>
          <cell r="F68" t="str">
            <v>POST2013</v>
          </cell>
          <cell r="G68" t="str">
            <v>POST2013</v>
          </cell>
          <cell r="H68" t="str">
            <v>POST2013</v>
          </cell>
          <cell r="I68" t="str">
            <v>POST2013</v>
          </cell>
          <cell r="J68" t="str">
            <v>POST2013</v>
          </cell>
          <cell r="K68" t="str">
            <v>POST2013</v>
          </cell>
          <cell r="L68" t="str">
            <v>POST2013</v>
          </cell>
          <cell r="M68" t="str">
            <v>POST2013</v>
          </cell>
          <cell r="N68" t="str">
            <v>POST2013</v>
          </cell>
          <cell r="O68" t="str">
            <v>POST2013</v>
          </cell>
          <cell r="P68" t="str">
            <v>POST2013</v>
          </cell>
          <cell r="Q68" t="str">
            <v>POST2013</v>
          </cell>
          <cell r="R68" t="str">
            <v>POST2013</v>
          </cell>
          <cell r="S68" t="str">
            <v>POST2013</v>
          </cell>
          <cell r="T68" t="str">
            <v>POST2013</v>
          </cell>
          <cell r="W68" t="str">
            <v>POST2013</v>
          </cell>
          <cell r="X68" t="str">
            <v>New</v>
          </cell>
          <cell r="Y68" t="str">
            <v>POST2013</v>
          </cell>
        </row>
        <row r="69">
          <cell r="B69" t="str">
            <v>Street and Roadway Lighting-NR</v>
          </cell>
          <cell r="C69" t="str">
            <v>POST2013</v>
          </cell>
          <cell r="D69" t="str">
            <v>POST2013</v>
          </cell>
          <cell r="E69" t="str">
            <v>POST2013</v>
          </cell>
          <cell r="F69" t="str">
            <v>POST2013</v>
          </cell>
          <cell r="G69" t="str">
            <v>POST2013</v>
          </cell>
          <cell r="H69" t="str">
            <v>POST2013</v>
          </cell>
          <cell r="I69" t="str">
            <v>POST2013</v>
          </cell>
          <cell r="J69" t="str">
            <v>POST2013</v>
          </cell>
          <cell r="K69" t="str">
            <v>POST2013</v>
          </cell>
          <cell r="L69" t="str">
            <v>POST2013</v>
          </cell>
          <cell r="M69" t="str">
            <v>POST2013</v>
          </cell>
          <cell r="N69" t="str">
            <v>POST2013</v>
          </cell>
          <cell r="O69" t="str">
            <v>POST2013</v>
          </cell>
          <cell r="P69" t="str">
            <v>POST2013</v>
          </cell>
          <cell r="Q69" t="str">
            <v>POST2013</v>
          </cell>
          <cell r="R69" t="str">
            <v>POST2013</v>
          </cell>
          <cell r="S69" t="str">
            <v>POST2013</v>
          </cell>
          <cell r="T69" t="str">
            <v>POST2013</v>
          </cell>
          <cell r="W69" t="str">
            <v>POST2013</v>
          </cell>
          <cell r="X69" t="str">
            <v>NR</v>
          </cell>
          <cell r="Y69" t="str">
            <v>POST2013</v>
          </cell>
        </row>
        <row r="70">
          <cell r="B70" t="str">
            <v>Parking Lighting-New</v>
          </cell>
          <cell r="C70" t="str">
            <v>POST2013</v>
          </cell>
          <cell r="D70" t="str">
            <v>POST2013</v>
          </cell>
          <cell r="E70" t="str">
            <v>POST2013</v>
          </cell>
          <cell r="F70" t="str">
            <v>POST2013</v>
          </cell>
          <cell r="G70" t="str">
            <v>POST2013</v>
          </cell>
          <cell r="H70" t="str">
            <v>POST2013</v>
          </cell>
          <cell r="I70" t="str">
            <v>POST2013</v>
          </cell>
          <cell r="J70" t="str">
            <v>POST2013</v>
          </cell>
          <cell r="K70" t="str">
            <v>POST2013</v>
          </cell>
          <cell r="L70" t="str">
            <v>POST2013</v>
          </cell>
          <cell r="M70" t="str">
            <v>POST2013</v>
          </cell>
          <cell r="N70" t="str">
            <v>POST2013</v>
          </cell>
          <cell r="O70" t="str">
            <v>POST2013</v>
          </cell>
          <cell r="P70" t="str">
            <v>POST2013</v>
          </cell>
          <cell r="Q70" t="str">
            <v>POST2013</v>
          </cell>
          <cell r="R70" t="str">
            <v>POST2013</v>
          </cell>
          <cell r="S70" t="str">
            <v>POST2013</v>
          </cell>
          <cell r="T70" t="str">
            <v>POST2013</v>
          </cell>
          <cell r="W70" t="str">
            <v>POST2013</v>
          </cell>
          <cell r="X70" t="str">
            <v>New</v>
          </cell>
          <cell r="Y70" t="str">
            <v>POST2013</v>
          </cell>
        </row>
        <row r="71">
          <cell r="B71" t="str">
            <v>Parking Lighting-NR</v>
          </cell>
          <cell r="C71" t="str">
            <v>POST2013</v>
          </cell>
          <cell r="D71" t="str">
            <v>POST2013</v>
          </cell>
          <cell r="E71" t="str">
            <v>POST2013</v>
          </cell>
          <cell r="F71" t="str">
            <v>POST2013</v>
          </cell>
          <cell r="G71" t="str">
            <v>POST2013</v>
          </cell>
          <cell r="H71" t="str">
            <v>POST2013</v>
          </cell>
          <cell r="I71" t="str">
            <v>POST2013</v>
          </cell>
          <cell r="J71" t="str">
            <v>POST2013</v>
          </cell>
          <cell r="K71" t="str">
            <v>POST2013</v>
          </cell>
          <cell r="L71" t="str">
            <v>POST2013</v>
          </cell>
          <cell r="M71" t="str">
            <v>POST2013</v>
          </cell>
          <cell r="N71" t="str">
            <v>POST2013</v>
          </cell>
          <cell r="O71" t="str">
            <v>POST2013</v>
          </cell>
          <cell r="P71" t="str">
            <v>POST2013</v>
          </cell>
          <cell r="Q71" t="str">
            <v>POST2013</v>
          </cell>
          <cell r="R71" t="str">
            <v>POST2013</v>
          </cell>
          <cell r="S71" t="str">
            <v>POST2013</v>
          </cell>
          <cell r="T71" t="str">
            <v>POST2013</v>
          </cell>
          <cell r="W71" t="str">
            <v>POST2013</v>
          </cell>
          <cell r="X71" t="str">
            <v>NR</v>
          </cell>
          <cell r="Y71" t="str">
            <v>POST2013</v>
          </cell>
        </row>
        <row r="72">
          <cell r="B72" t="str">
            <v>Bi-Level Stairwell Lighting-NR</v>
          </cell>
          <cell r="C72" t="str">
            <v>_PRE2013</v>
          </cell>
          <cell r="D72" t="str">
            <v>_PRE2013</v>
          </cell>
          <cell r="E72" t="str">
            <v>_PRE2013</v>
          </cell>
          <cell r="F72" t="str">
            <v>_PRE2013</v>
          </cell>
          <cell r="G72" t="str">
            <v>_PRE2013</v>
          </cell>
          <cell r="H72" t="str">
            <v>_PRE2013</v>
          </cell>
          <cell r="I72" t="str">
            <v>_PRE2013</v>
          </cell>
          <cell r="J72" t="str">
            <v>_PRE2013</v>
          </cell>
          <cell r="K72" t="str">
            <v>_PRE2013</v>
          </cell>
          <cell r="L72" t="str">
            <v>_PRE2013</v>
          </cell>
          <cell r="M72" t="str">
            <v>_PRE2013</v>
          </cell>
          <cell r="N72" t="str">
            <v>_PRE2013</v>
          </cell>
          <cell r="O72" t="str">
            <v>_PRE2013</v>
          </cell>
          <cell r="P72" t="str">
            <v>_PRE2013</v>
          </cell>
          <cell r="Q72" t="str">
            <v>_PRE2013</v>
          </cell>
          <cell r="R72" t="str">
            <v>_PRE2013</v>
          </cell>
          <cell r="S72" t="str">
            <v>_PRE2013</v>
          </cell>
          <cell r="T72" t="str">
            <v>_PRE2013</v>
          </cell>
          <cell r="W72" t="str">
            <v>_PRE2013</v>
          </cell>
          <cell r="X72" t="str">
            <v>NR</v>
          </cell>
          <cell r="Y72" t="str">
            <v>POST2013</v>
          </cell>
        </row>
        <row r="73">
          <cell r="B73" t="str">
            <v>ECM-VAV-New</v>
          </cell>
          <cell r="C73" t="str">
            <v>POST2013</v>
          </cell>
          <cell r="D73" t="str">
            <v>POST2013</v>
          </cell>
          <cell r="E73" t="str">
            <v>POST2013</v>
          </cell>
          <cell r="F73" t="str">
            <v>POST2013</v>
          </cell>
          <cell r="G73" t="str">
            <v>POST2013</v>
          </cell>
          <cell r="H73" t="str">
            <v>POST2013</v>
          </cell>
          <cell r="I73" t="str">
            <v>POST2013</v>
          </cell>
          <cell r="J73" t="str">
            <v>POST2013</v>
          </cell>
          <cell r="K73" t="str">
            <v>POST2013</v>
          </cell>
          <cell r="L73" t="str">
            <v>POST2013</v>
          </cell>
          <cell r="M73" t="str">
            <v>POST2013</v>
          </cell>
          <cell r="N73" t="str">
            <v>POST2013</v>
          </cell>
          <cell r="O73" t="str">
            <v>POST2013</v>
          </cell>
          <cell r="P73" t="str">
            <v>POST2013</v>
          </cell>
          <cell r="Q73" t="str">
            <v>POST2013</v>
          </cell>
          <cell r="R73" t="str">
            <v>POST2013</v>
          </cell>
          <cell r="S73" t="str">
            <v>POST2013</v>
          </cell>
          <cell r="T73" t="str">
            <v>POST2013</v>
          </cell>
          <cell r="W73" t="str">
            <v>POST2013</v>
          </cell>
          <cell r="X73" t="str">
            <v>New</v>
          </cell>
          <cell r="Y73" t="str">
            <v>POST2013</v>
          </cell>
        </row>
        <row r="74">
          <cell r="B74" t="str">
            <v>ECM-VAV-NR</v>
          </cell>
          <cell r="C74" t="str">
            <v>POST2013</v>
          </cell>
          <cell r="D74" t="str">
            <v>POST2013</v>
          </cell>
          <cell r="E74" t="str">
            <v>POST2013</v>
          </cell>
          <cell r="F74" t="str">
            <v>POST2013</v>
          </cell>
          <cell r="G74" t="str">
            <v>POST2013</v>
          </cell>
          <cell r="H74" t="str">
            <v>POST2013</v>
          </cell>
          <cell r="I74" t="str">
            <v>POST2013</v>
          </cell>
          <cell r="J74" t="str">
            <v>POST2013</v>
          </cell>
          <cell r="K74" t="str">
            <v>POST2013</v>
          </cell>
          <cell r="L74" t="str">
            <v>POST2013</v>
          </cell>
          <cell r="M74" t="str">
            <v>POST2013</v>
          </cell>
          <cell r="N74" t="str">
            <v>POST2013</v>
          </cell>
          <cell r="O74" t="str">
            <v>POST2013</v>
          </cell>
          <cell r="P74" t="str">
            <v>POST2013</v>
          </cell>
          <cell r="Q74" t="str">
            <v>POST2013</v>
          </cell>
          <cell r="R74" t="str">
            <v>POST2013</v>
          </cell>
          <cell r="S74" t="str">
            <v>POST2013</v>
          </cell>
          <cell r="T74" t="str">
            <v>POST2013</v>
          </cell>
          <cell r="W74" t="str">
            <v>POST2013</v>
          </cell>
          <cell r="X74" t="str">
            <v>NR</v>
          </cell>
          <cell r="Y74" t="str">
            <v>POST2013</v>
          </cell>
        </row>
        <row r="75">
          <cell r="B75" t="str">
            <v>Pool pumps-Retro</v>
          </cell>
          <cell r="C75" t="str">
            <v>_PRE2013</v>
          </cell>
          <cell r="D75" t="str">
            <v>_PRE2013</v>
          </cell>
          <cell r="E75" t="str">
            <v>_PRE2013</v>
          </cell>
          <cell r="F75" t="str">
            <v>_PRE2013</v>
          </cell>
          <cell r="G75" t="str">
            <v>_PRE2013</v>
          </cell>
          <cell r="H75" t="str">
            <v>_PRE2013</v>
          </cell>
          <cell r="I75" t="str">
            <v>_PRE2013</v>
          </cell>
          <cell r="J75" t="str">
            <v>_PRE2013</v>
          </cell>
          <cell r="K75" t="str">
            <v>_PRE2013</v>
          </cell>
          <cell r="L75" t="str">
            <v>_PRE2013</v>
          </cell>
          <cell r="M75" t="str">
            <v>_PRE2013</v>
          </cell>
          <cell r="N75" t="str">
            <v>_PRE2013</v>
          </cell>
          <cell r="O75" t="str">
            <v>_PRE2013</v>
          </cell>
          <cell r="P75" t="str">
            <v>_PRE2013</v>
          </cell>
          <cell r="Q75" t="str">
            <v>_PRE2013</v>
          </cell>
          <cell r="R75" t="str">
            <v>_PRE2013</v>
          </cell>
          <cell r="S75" t="str">
            <v>_PRE2013</v>
          </cell>
          <cell r="T75" t="str">
            <v>_PRE2013</v>
          </cell>
          <cell r="W75" t="str">
            <v>_PRE2013</v>
          </cell>
          <cell r="X75" t="str">
            <v>Retro</v>
          </cell>
          <cell r="Y75" t="str">
            <v>_PRE2013</v>
          </cell>
        </row>
        <row r="76">
          <cell r="B76" t="str">
            <v>MotorsRewind-New</v>
          </cell>
          <cell r="C76" t="str">
            <v>_PRE2013</v>
          </cell>
          <cell r="D76" t="str">
            <v>_PRE2013</v>
          </cell>
          <cell r="E76" t="str">
            <v>_PRE2013</v>
          </cell>
          <cell r="F76" t="str">
            <v>_PRE2013</v>
          </cell>
          <cell r="G76" t="str">
            <v>_PRE2013</v>
          </cell>
          <cell r="H76" t="str">
            <v>_PRE2013</v>
          </cell>
          <cell r="I76" t="str">
            <v>_PRE2013</v>
          </cell>
          <cell r="J76" t="str">
            <v>_PRE2013</v>
          </cell>
          <cell r="K76" t="str">
            <v>_PRE2013</v>
          </cell>
          <cell r="L76" t="str">
            <v>_PRE2013</v>
          </cell>
          <cell r="M76" t="str">
            <v>_PRE2013</v>
          </cell>
          <cell r="N76" t="str">
            <v>_PRE2013</v>
          </cell>
          <cell r="O76" t="str">
            <v>_PRE2013</v>
          </cell>
          <cell r="P76" t="str">
            <v>_PRE2013</v>
          </cell>
          <cell r="Q76" t="str">
            <v>_PRE2013</v>
          </cell>
          <cell r="R76" t="str">
            <v>_PRE2013</v>
          </cell>
          <cell r="S76" t="str">
            <v>_PRE2013</v>
          </cell>
          <cell r="T76" t="str">
            <v>_PRE2013</v>
          </cell>
          <cell r="W76" t="str">
            <v>_PRE2013</v>
          </cell>
          <cell r="X76" t="str">
            <v>New</v>
          </cell>
          <cell r="Y76" t="str">
            <v>POST2013</v>
          </cell>
        </row>
        <row r="77">
          <cell r="B77" t="str">
            <v>MotorsRewind-NR</v>
          </cell>
          <cell r="C77" t="str">
            <v>POST2013</v>
          </cell>
          <cell r="D77" t="str">
            <v>POST2013</v>
          </cell>
          <cell r="E77" t="str">
            <v>POST2013</v>
          </cell>
          <cell r="F77" t="str">
            <v>POST2013</v>
          </cell>
          <cell r="G77" t="str">
            <v>POST2013</v>
          </cell>
          <cell r="H77" t="str">
            <v>POST2013</v>
          </cell>
          <cell r="I77" t="str">
            <v>POST2013</v>
          </cell>
          <cell r="J77" t="str">
            <v>POST2013</v>
          </cell>
          <cell r="K77" t="str">
            <v>POST2013</v>
          </cell>
          <cell r="L77" t="str">
            <v>POST2013</v>
          </cell>
          <cell r="M77" t="str">
            <v>POST2013</v>
          </cell>
          <cell r="N77" t="str">
            <v>POST2013</v>
          </cell>
          <cell r="O77" t="str">
            <v>POST2013</v>
          </cell>
          <cell r="P77" t="str">
            <v>POST2013</v>
          </cell>
          <cell r="Q77" t="str">
            <v>POST2013</v>
          </cell>
          <cell r="R77" t="str">
            <v>POST2013</v>
          </cell>
          <cell r="S77" t="str">
            <v>POST2013</v>
          </cell>
          <cell r="T77" t="str">
            <v>POST2013</v>
          </cell>
          <cell r="W77" t="str">
            <v>POST2013</v>
          </cell>
          <cell r="X77" t="str">
            <v>NR</v>
          </cell>
          <cell r="Y77" t="str">
            <v>POST2013</v>
          </cell>
        </row>
        <row r="78">
          <cell r="B78" t="str">
            <v>Municipal Sewage Treatment-Retro</v>
          </cell>
          <cell r="C78" t="str">
            <v>_PRE2013</v>
          </cell>
          <cell r="D78" t="str">
            <v>_PRE2013</v>
          </cell>
          <cell r="E78" t="str">
            <v>_PRE2013</v>
          </cell>
          <cell r="F78" t="str">
            <v>_PRE2013</v>
          </cell>
          <cell r="G78" t="str">
            <v>_PRE2013</v>
          </cell>
          <cell r="H78" t="str">
            <v>_PRE2013</v>
          </cell>
          <cell r="I78" t="str">
            <v>_PRE2013</v>
          </cell>
          <cell r="J78" t="str">
            <v>_PRE2013</v>
          </cell>
          <cell r="K78" t="str">
            <v>_PRE2013</v>
          </cell>
          <cell r="L78" t="str">
            <v>_PRE2013</v>
          </cell>
          <cell r="M78" t="str">
            <v>_PRE2013</v>
          </cell>
          <cell r="N78" t="str">
            <v>_PRE2013</v>
          </cell>
          <cell r="O78" t="str">
            <v>_PRE2013</v>
          </cell>
          <cell r="P78" t="str">
            <v>_PRE2013</v>
          </cell>
          <cell r="Q78" t="str">
            <v>_PRE2013</v>
          </cell>
          <cell r="R78" t="str">
            <v>_PRE2013</v>
          </cell>
          <cell r="S78" t="str">
            <v>_PRE2013</v>
          </cell>
          <cell r="T78" t="str">
            <v>_PRE2013</v>
          </cell>
          <cell r="W78" t="str">
            <v>_PRE2013</v>
          </cell>
          <cell r="X78" t="str">
            <v>Retro</v>
          </cell>
          <cell r="Y78" t="str">
            <v>_PRE2013</v>
          </cell>
        </row>
        <row r="79">
          <cell r="B79" t="str">
            <v>Municipal Water Supply-Retro</v>
          </cell>
          <cell r="C79" t="str">
            <v>_PRE2013</v>
          </cell>
          <cell r="D79" t="str">
            <v>_PRE2013</v>
          </cell>
          <cell r="E79" t="str">
            <v>_PRE2013</v>
          </cell>
          <cell r="F79" t="str">
            <v>_PRE2013</v>
          </cell>
          <cell r="G79" t="str">
            <v>_PRE2013</v>
          </cell>
          <cell r="H79" t="str">
            <v>_PRE2013</v>
          </cell>
          <cell r="I79" t="str">
            <v>_PRE2013</v>
          </cell>
          <cell r="J79" t="str">
            <v>_PRE2013</v>
          </cell>
          <cell r="K79" t="str">
            <v>_PRE2013</v>
          </cell>
          <cell r="L79" t="str">
            <v>_PRE2013</v>
          </cell>
          <cell r="M79" t="str">
            <v>_PRE2013</v>
          </cell>
          <cell r="N79" t="str">
            <v>_PRE2013</v>
          </cell>
          <cell r="O79" t="str">
            <v>_PRE2013</v>
          </cell>
          <cell r="P79" t="str">
            <v>_PRE2013</v>
          </cell>
          <cell r="Q79" t="str">
            <v>_PRE2013</v>
          </cell>
          <cell r="R79" t="str">
            <v>_PRE2013</v>
          </cell>
          <cell r="S79" t="str">
            <v>_PRE2013</v>
          </cell>
          <cell r="T79" t="str">
            <v>_PRE2013</v>
          </cell>
          <cell r="W79" t="str">
            <v>_PRE2013</v>
          </cell>
          <cell r="X79" t="str">
            <v>Retro</v>
          </cell>
          <cell r="Y79" t="str">
            <v>_PRE2013</v>
          </cell>
        </row>
        <row r="80">
          <cell r="B80" t="str">
            <v>Engine Generator Block Heaters-Retro</v>
          </cell>
          <cell r="C80" t="str">
            <v>_PRE2013</v>
          </cell>
          <cell r="D80" t="str">
            <v>_PRE2013</v>
          </cell>
          <cell r="E80" t="str">
            <v>_PRE2013</v>
          </cell>
          <cell r="F80" t="str">
            <v>_PRE2013</v>
          </cell>
          <cell r="G80" t="str">
            <v>_PRE2013</v>
          </cell>
          <cell r="H80" t="str">
            <v>_PRE2013</v>
          </cell>
          <cell r="I80" t="str">
            <v>_PRE2013</v>
          </cell>
          <cell r="J80" t="str">
            <v>_PRE2013</v>
          </cell>
          <cell r="K80" t="str">
            <v>_PRE2013</v>
          </cell>
          <cell r="L80" t="str">
            <v>_PRE2013</v>
          </cell>
          <cell r="M80" t="str">
            <v>_PRE2013</v>
          </cell>
          <cell r="N80" t="str">
            <v>_PRE2013</v>
          </cell>
          <cell r="O80" t="str">
            <v>_PRE2013</v>
          </cell>
          <cell r="P80" t="str">
            <v>_PRE2013</v>
          </cell>
          <cell r="Q80" t="str">
            <v>_PRE2013</v>
          </cell>
          <cell r="R80" t="str">
            <v>_PRE2013</v>
          </cell>
          <cell r="S80" t="str">
            <v>_PRE2013</v>
          </cell>
          <cell r="T80" t="str">
            <v>_PRE2013</v>
          </cell>
          <cell r="W80" t="str">
            <v>_PRE2013</v>
          </cell>
          <cell r="X80" t="str">
            <v>Retro</v>
          </cell>
          <cell r="Y80" t="str">
            <v>_PRE2013</v>
          </cell>
        </row>
        <row r="81">
          <cell r="B81" t="str">
            <v>Grocery Refrigeration Bundle-Retro</v>
          </cell>
          <cell r="C81" t="str">
            <v>_PRE2013</v>
          </cell>
          <cell r="D81" t="str">
            <v>_PRE2013</v>
          </cell>
          <cell r="E81" t="str">
            <v>_PRE2013</v>
          </cell>
          <cell r="F81" t="str">
            <v>_PRE2013</v>
          </cell>
          <cell r="G81" t="str">
            <v>_PRE2013</v>
          </cell>
          <cell r="H81" t="str">
            <v>_PRE2013</v>
          </cell>
          <cell r="I81" t="str">
            <v>_PRE2013</v>
          </cell>
          <cell r="J81" t="str">
            <v>_PRE2013</v>
          </cell>
          <cell r="K81" t="str">
            <v>_PRE2013</v>
          </cell>
          <cell r="L81" t="str">
            <v>_PRE2013</v>
          </cell>
          <cell r="M81" t="str">
            <v>_PRE2013</v>
          </cell>
          <cell r="N81" t="str">
            <v>_PRE2013</v>
          </cell>
          <cell r="O81" t="str">
            <v>_PRE2013</v>
          </cell>
          <cell r="P81" t="str">
            <v>_PRE2013</v>
          </cell>
          <cell r="Q81" t="str">
            <v>_PRE2013</v>
          </cell>
          <cell r="R81" t="str">
            <v>_PRE2013</v>
          </cell>
          <cell r="S81" t="str">
            <v>_PRE2013</v>
          </cell>
          <cell r="T81" t="str">
            <v>_PRE2013</v>
          </cell>
          <cell r="W81" t="str">
            <v>_PRE2013</v>
          </cell>
          <cell r="X81" t="str">
            <v>Retro</v>
          </cell>
          <cell r="Y81" t="str">
            <v>_PRE2013</v>
          </cell>
        </row>
        <row r="82">
          <cell r="B82" t="str">
            <v>Packaged Refrigeration Equipment-New</v>
          </cell>
          <cell r="C82" t="str">
            <v>POST2013</v>
          </cell>
          <cell r="D82" t="str">
            <v>POST2013</v>
          </cell>
          <cell r="E82" t="str">
            <v>POST2013</v>
          </cell>
          <cell r="F82" t="str">
            <v>POST2013</v>
          </cell>
          <cell r="G82" t="str">
            <v>POST2013</v>
          </cell>
          <cell r="H82" t="str">
            <v>POST2013</v>
          </cell>
          <cell r="I82" t="str">
            <v>POST2013</v>
          </cell>
          <cell r="J82" t="str">
            <v>POST2013</v>
          </cell>
          <cell r="K82" t="str">
            <v>POST2013</v>
          </cell>
          <cell r="L82" t="str">
            <v>POST2013</v>
          </cell>
          <cell r="M82" t="str">
            <v>POST2013</v>
          </cell>
          <cell r="N82" t="str">
            <v>POST2013</v>
          </cell>
          <cell r="O82" t="str">
            <v>POST2013</v>
          </cell>
          <cell r="P82" t="str">
            <v>POST2013</v>
          </cell>
          <cell r="Q82" t="str">
            <v>POST2013</v>
          </cell>
          <cell r="R82" t="str">
            <v>POST2013</v>
          </cell>
          <cell r="S82" t="str">
            <v>POST2013</v>
          </cell>
          <cell r="T82" t="str">
            <v>POST2013</v>
          </cell>
          <cell r="W82" t="str">
            <v>POST2013</v>
          </cell>
          <cell r="X82" t="str">
            <v>New</v>
          </cell>
          <cell r="Y82" t="str">
            <v>POST2013</v>
          </cell>
        </row>
        <row r="83">
          <cell r="B83" t="str">
            <v>Appliances - Freezers-NR</v>
          </cell>
          <cell r="C83" t="str">
            <v>POST2013</v>
          </cell>
          <cell r="D83" t="str">
            <v>POST2013</v>
          </cell>
          <cell r="E83" t="str">
            <v>POST2013</v>
          </cell>
          <cell r="F83" t="str">
            <v>POST2013</v>
          </cell>
          <cell r="G83" t="str">
            <v>POST2013</v>
          </cell>
          <cell r="H83" t="str">
            <v>POST2013</v>
          </cell>
          <cell r="I83" t="str">
            <v>POST2013</v>
          </cell>
          <cell r="J83" t="str">
            <v>POST2013</v>
          </cell>
          <cell r="K83" t="str">
            <v>POST2013</v>
          </cell>
          <cell r="L83" t="str">
            <v>POST2013</v>
          </cell>
          <cell r="M83" t="str">
            <v>POST2013</v>
          </cell>
          <cell r="N83" t="str">
            <v>POST2013</v>
          </cell>
          <cell r="O83" t="str">
            <v>POST2013</v>
          </cell>
          <cell r="P83" t="str">
            <v>POST2013</v>
          </cell>
          <cell r="Q83" t="str">
            <v>POST2013</v>
          </cell>
          <cell r="R83" t="str">
            <v>POST2013</v>
          </cell>
          <cell r="S83" t="str">
            <v>POST2013</v>
          </cell>
          <cell r="T83" t="str">
            <v>POST2013</v>
          </cell>
          <cell r="W83" t="str">
            <v>POST2013</v>
          </cell>
          <cell r="X83" t="str">
            <v>NR</v>
          </cell>
          <cell r="Y83" t="str">
            <v>POST2013</v>
          </cell>
        </row>
        <row r="84">
          <cell r="B84" t="str">
            <v>Appliances - Refrigerators-NR</v>
          </cell>
          <cell r="C84" t="str">
            <v>POST2013</v>
          </cell>
          <cell r="D84" t="str">
            <v>POST2013</v>
          </cell>
          <cell r="E84" t="str">
            <v>POST2013</v>
          </cell>
          <cell r="F84" t="str">
            <v>POST2013</v>
          </cell>
          <cell r="G84" t="str">
            <v>POST2013</v>
          </cell>
          <cell r="H84" t="str">
            <v>POST2013</v>
          </cell>
          <cell r="I84" t="str">
            <v>POST2013</v>
          </cell>
          <cell r="J84" t="str">
            <v>POST2013</v>
          </cell>
          <cell r="K84" t="str">
            <v>POST2013</v>
          </cell>
          <cell r="L84" t="str">
            <v>POST2013</v>
          </cell>
          <cell r="M84" t="str">
            <v>POST2013</v>
          </cell>
          <cell r="N84" t="str">
            <v>POST2013</v>
          </cell>
          <cell r="O84" t="str">
            <v>POST2013</v>
          </cell>
          <cell r="P84" t="str">
            <v>POST2013</v>
          </cell>
          <cell r="Q84" t="str">
            <v>POST2013</v>
          </cell>
          <cell r="R84" t="str">
            <v>POST2013</v>
          </cell>
          <cell r="S84" t="str">
            <v>POST2013</v>
          </cell>
          <cell r="T84" t="str">
            <v>POST2013</v>
          </cell>
          <cell r="W84" t="str">
            <v>POST2013</v>
          </cell>
          <cell r="X84" t="str">
            <v>NR</v>
          </cell>
          <cell r="Y84" t="str">
            <v>POST2013</v>
          </cell>
        </row>
        <row r="85">
          <cell r="B85" t="str">
            <v>Water Cooler Controls-NR</v>
          </cell>
          <cell r="C85" t="str">
            <v>_PRE2013</v>
          </cell>
          <cell r="D85" t="str">
            <v>_PRE2013</v>
          </cell>
          <cell r="E85" t="str">
            <v>_PRE2013</v>
          </cell>
          <cell r="F85" t="str">
            <v>_PRE2013</v>
          </cell>
          <cell r="G85" t="str">
            <v>_PRE2013</v>
          </cell>
          <cell r="H85" t="str">
            <v>_PRE2013</v>
          </cell>
          <cell r="I85" t="str">
            <v>_PRE2013</v>
          </cell>
          <cell r="J85" t="str">
            <v>_PRE2013</v>
          </cell>
          <cell r="K85" t="str">
            <v>_PRE2013</v>
          </cell>
          <cell r="L85" t="str">
            <v>_PRE2013</v>
          </cell>
          <cell r="M85" t="str">
            <v>_PRE2013</v>
          </cell>
          <cell r="N85" t="str">
            <v>_PRE2013</v>
          </cell>
          <cell r="O85" t="str">
            <v>_PRE2013</v>
          </cell>
          <cell r="P85" t="str">
            <v>_PRE2013</v>
          </cell>
          <cell r="Q85" t="str">
            <v>_PRE2013</v>
          </cell>
          <cell r="R85" t="str">
            <v>_PRE2013</v>
          </cell>
          <cell r="S85" t="str">
            <v>_PRE2013</v>
          </cell>
          <cell r="T85" t="str">
            <v>_PRE2013</v>
          </cell>
          <cell r="W85" t="str">
            <v>_PRE2013</v>
          </cell>
          <cell r="X85" t="str">
            <v>NR</v>
          </cell>
          <cell r="Y85" t="str">
            <v>POST2013</v>
          </cell>
        </row>
        <row r="86">
          <cell r="B86" t="str">
            <v>WHTanks-New</v>
          </cell>
          <cell r="C86" t="str">
            <v>POST2013</v>
          </cell>
          <cell r="D86" t="str">
            <v>POST2013</v>
          </cell>
          <cell r="E86" t="str">
            <v>POST2013</v>
          </cell>
          <cell r="F86" t="str">
            <v>POST2013</v>
          </cell>
          <cell r="G86" t="str">
            <v>POST2013</v>
          </cell>
          <cell r="H86" t="str">
            <v>POST2013</v>
          </cell>
          <cell r="I86" t="str">
            <v>POST2013</v>
          </cell>
          <cell r="J86" t="str">
            <v>POST2013</v>
          </cell>
          <cell r="K86" t="str">
            <v>POST2013</v>
          </cell>
          <cell r="L86" t="str">
            <v>POST2013</v>
          </cell>
          <cell r="M86" t="str">
            <v>POST2013</v>
          </cell>
          <cell r="N86" t="str">
            <v>POST2013</v>
          </cell>
          <cell r="O86" t="str">
            <v>POST2013</v>
          </cell>
          <cell r="P86" t="str">
            <v>POST2013</v>
          </cell>
          <cell r="Q86" t="str">
            <v>POST2013</v>
          </cell>
          <cell r="R86" t="str">
            <v>POST2013</v>
          </cell>
          <cell r="S86" t="str">
            <v>POST2013</v>
          </cell>
          <cell r="T86" t="str">
            <v>POST2013</v>
          </cell>
          <cell r="W86" t="str">
            <v>POST2013</v>
          </cell>
          <cell r="X86" t="str">
            <v>New</v>
          </cell>
          <cell r="Y86" t="str">
            <v>POST2013</v>
          </cell>
        </row>
        <row r="87">
          <cell r="B87" t="str">
            <v>WHTanks-NR</v>
          </cell>
          <cell r="C87" t="str">
            <v>_PRE2013</v>
          </cell>
          <cell r="D87" t="str">
            <v>_PRE2013</v>
          </cell>
          <cell r="E87" t="str">
            <v>_PRE2013</v>
          </cell>
          <cell r="F87" t="str">
            <v>_PRE2013</v>
          </cell>
          <cell r="G87" t="str">
            <v>_PRE2013</v>
          </cell>
          <cell r="H87" t="str">
            <v>_PRE2013</v>
          </cell>
          <cell r="I87" t="str">
            <v>_PRE2013</v>
          </cell>
          <cell r="J87" t="str">
            <v>_PRE2013</v>
          </cell>
          <cell r="K87" t="str">
            <v>_PRE2013</v>
          </cell>
          <cell r="L87" t="str">
            <v>_PRE2013</v>
          </cell>
          <cell r="M87" t="str">
            <v>_PRE2013</v>
          </cell>
          <cell r="N87" t="str">
            <v>_PRE2013</v>
          </cell>
          <cell r="O87" t="str">
            <v>_PRE2013</v>
          </cell>
          <cell r="P87" t="str">
            <v>_PRE2013</v>
          </cell>
          <cell r="Q87" t="str">
            <v>_PRE2013</v>
          </cell>
          <cell r="R87" t="str">
            <v>_PRE2013</v>
          </cell>
          <cell r="S87" t="str">
            <v>_PRE2013</v>
          </cell>
          <cell r="T87" t="str">
            <v>_PRE2013</v>
          </cell>
          <cell r="W87" t="str">
            <v>_PRE2013</v>
          </cell>
          <cell r="X87" t="str">
            <v>NR</v>
          </cell>
          <cell r="Y87" t="str">
            <v>POST2013</v>
          </cell>
        </row>
        <row r="88">
          <cell r="B88" t="str">
            <v>Appliances - Clothes Washers-NR</v>
          </cell>
          <cell r="C88" t="str">
            <v>POST2013</v>
          </cell>
          <cell r="D88" t="str">
            <v>POST2013</v>
          </cell>
          <cell r="E88" t="str">
            <v>POST2013</v>
          </cell>
          <cell r="F88" t="str">
            <v>POST2013</v>
          </cell>
          <cell r="G88" t="str">
            <v>POST2013</v>
          </cell>
          <cell r="H88" t="str">
            <v>POST2013</v>
          </cell>
          <cell r="I88" t="str">
            <v>POST2013</v>
          </cell>
          <cell r="J88" t="str">
            <v>POST2013</v>
          </cell>
          <cell r="K88" t="str">
            <v>POST2013</v>
          </cell>
          <cell r="L88" t="str">
            <v>POST2013</v>
          </cell>
          <cell r="M88" t="str">
            <v>POST2013</v>
          </cell>
          <cell r="N88" t="str">
            <v>POST2013</v>
          </cell>
          <cell r="O88" t="str">
            <v>POST2013</v>
          </cell>
          <cell r="P88" t="str">
            <v>POST2013</v>
          </cell>
          <cell r="Q88" t="str">
            <v>POST2013</v>
          </cell>
          <cell r="R88" t="str">
            <v>POST2013</v>
          </cell>
          <cell r="S88" t="str">
            <v>POST2013</v>
          </cell>
          <cell r="T88" t="str">
            <v>POST2013</v>
          </cell>
          <cell r="W88" t="str">
            <v>POST2013</v>
          </cell>
          <cell r="X88" t="str">
            <v>NR</v>
          </cell>
          <cell r="Y88" t="str">
            <v>POST2013</v>
          </cell>
        </row>
        <row r="89">
          <cell r="B89" t="str">
            <v>Showerheads-Retro</v>
          </cell>
          <cell r="C89" t="str">
            <v>_PRE2013</v>
          </cell>
          <cell r="D89" t="str">
            <v>_PRE2013</v>
          </cell>
          <cell r="E89" t="str">
            <v>_PRE2013</v>
          </cell>
          <cell r="F89" t="str">
            <v>_PRE2013</v>
          </cell>
          <cell r="G89" t="str">
            <v>_PRE2013</v>
          </cell>
          <cell r="H89" t="str">
            <v>_PRE2013</v>
          </cell>
          <cell r="I89" t="str">
            <v>_PRE2013</v>
          </cell>
          <cell r="J89" t="str">
            <v>_PRE2013</v>
          </cell>
          <cell r="K89" t="str">
            <v>_PRE2013</v>
          </cell>
          <cell r="L89" t="str">
            <v>_PRE2013</v>
          </cell>
          <cell r="M89" t="str">
            <v>_PRE2013</v>
          </cell>
          <cell r="N89" t="str">
            <v>_PRE2013</v>
          </cell>
          <cell r="O89" t="str">
            <v>_PRE2013</v>
          </cell>
          <cell r="P89" t="str">
            <v>_PRE2013</v>
          </cell>
          <cell r="Q89" t="str">
            <v>_PRE2013</v>
          </cell>
          <cell r="R89" t="str">
            <v>_PRE2013</v>
          </cell>
          <cell r="S89" t="str">
            <v>_PRE2013</v>
          </cell>
          <cell r="T89" t="str">
            <v>_PRE2013</v>
          </cell>
          <cell r="W89" t="str">
            <v>_PRE2013</v>
          </cell>
          <cell r="X89" t="str">
            <v>Retro</v>
          </cell>
          <cell r="Y89" t="str">
            <v>_PRE2013</v>
          </cell>
        </row>
        <row r="90">
          <cell r="B90" t="str">
            <v>Water Heating - GFHX-New</v>
          </cell>
          <cell r="C90" t="str">
            <v>POST2013</v>
          </cell>
          <cell r="D90" t="str">
            <v>POST2013</v>
          </cell>
          <cell r="E90" t="str">
            <v>POST2013</v>
          </cell>
          <cell r="F90" t="str">
            <v>POST2013</v>
          </cell>
          <cell r="G90" t="str">
            <v>POST2013</v>
          </cell>
          <cell r="H90" t="str">
            <v>POST2013</v>
          </cell>
          <cell r="I90" t="str">
            <v>POST2013</v>
          </cell>
          <cell r="J90" t="str">
            <v>POST2013</v>
          </cell>
          <cell r="K90" t="str">
            <v>POST2013</v>
          </cell>
          <cell r="L90" t="str">
            <v>POST2013</v>
          </cell>
          <cell r="M90" t="str">
            <v>POST2013</v>
          </cell>
          <cell r="N90" t="str">
            <v>POST2013</v>
          </cell>
          <cell r="O90" t="str">
            <v>POST2013</v>
          </cell>
          <cell r="P90" t="str">
            <v>POST2013</v>
          </cell>
          <cell r="Q90" t="str">
            <v>POST2013</v>
          </cell>
          <cell r="R90" t="str">
            <v>POST2013</v>
          </cell>
          <cell r="S90" t="str">
            <v>POST2013</v>
          </cell>
          <cell r="T90" t="str">
            <v>POST2013</v>
          </cell>
          <cell r="W90" t="str">
            <v>POST2013</v>
          </cell>
          <cell r="X90" t="str">
            <v>New</v>
          </cell>
          <cell r="Y90" t="str">
            <v>POST2013</v>
          </cell>
        </row>
        <row r="91">
          <cell r="B91" t="str">
            <v>Demand Control Circulating system DHW-Retro</v>
          </cell>
          <cell r="C91" t="str">
            <v>_PRE2013</v>
          </cell>
          <cell r="D91" t="str">
            <v>_PRE2013</v>
          </cell>
          <cell r="E91" t="str">
            <v>_PRE2013</v>
          </cell>
          <cell r="F91" t="str">
            <v>_PRE2013</v>
          </cell>
          <cell r="G91" t="str">
            <v>_PRE2013</v>
          </cell>
          <cell r="H91" t="str">
            <v>_PRE2013</v>
          </cell>
          <cell r="I91" t="str">
            <v>_PRE2013</v>
          </cell>
          <cell r="J91" t="str">
            <v>_PRE2013</v>
          </cell>
          <cell r="K91" t="str">
            <v>_PRE2013</v>
          </cell>
          <cell r="L91" t="str">
            <v>_PRE2013</v>
          </cell>
          <cell r="M91" t="str">
            <v>_PRE2013</v>
          </cell>
          <cell r="N91" t="str">
            <v>_PRE2013</v>
          </cell>
          <cell r="O91" t="str">
            <v>_PRE2013</v>
          </cell>
          <cell r="P91" t="str">
            <v>_PRE2013</v>
          </cell>
          <cell r="Q91" t="str">
            <v>_PRE2013</v>
          </cell>
          <cell r="R91" t="str">
            <v>_PRE2013</v>
          </cell>
          <cell r="S91" t="str">
            <v>_PRE2013</v>
          </cell>
          <cell r="T91" t="str">
            <v>_PRE2013</v>
          </cell>
          <cell r="W91" t="str">
            <v>_PRE2013</v>
          </cell>
          <cell r="X91" t="str">
            <v>Retro</v>
          </cell>
          <cell r="Y91" t="str">
            <v>_PRE2013</v>
          </cell>
        </row>
        <row r="92">
          <cell r="B92" t="str">
            <v>Central HPWH MF-Retro</v>
          </cell>
          <cell r="C92" t="str">
            <v>_PRE2013</v>
          </cell>
          <cell r="D92" t="str">
            <v>_PRE2013</v>
          </cell>
          <cell r="E92" t="str">
            <v>_PRE2013</v>
          </cell>
          <cell r="F92" t="str">
            <v>_PRE2013</v>
          </cell>
          <cell r="G92" t="str">
            <v>_PRE2013</v>
          </cell>
          <cell r="H92" t="str">
            <v>_PRE2013</v>
          </cell>
          <cell r="I92" t="str">
            <v>_PRE2013</v>
          </cell>
          <cell r="J92" t="str">
            <v>_PRE2013</v>
          </cell>
          <cell r="K92" t="str">
            <v>_PRE2013</v>
          </cell>
          <cell r="L92" t="str">
            <v>_PRE2013</v>
          </cell>
          <cell r="M92" t="str">
            <v>_PRE2013</v>
          </cell>
          <cell r="N92" t="str">
            <v>_PRE2013</v>
          </cell>
          <cell r="O92" t="str">
            <v>_PRE2013</v>
          </cell>
          <cell r="P92" t="str">
            <v>_PRE2013</v>
          </cell>
          <cell r="Q92" t="str">
            <v>_PRE2013</v>
          </cell>
          <cell r="R92" t="str">
            <v>_PRE2013</v>
          </cell>
          <cell r="S92" t="str">
            <v>_PRE2013</v>
          </cell>
          <cell r="T92" t="str">
            <v>_PRE2013</v>
          </cell>
          <cell r="W92" t="str">
            <v>_PRE2013</v>
          </cell>
          <cell r="X92" t="str">
            <v>Retro</v>
          </cell>
          <cell r="Y92" t="str">
            <v>_PRE2013</v>
          </cell>
        </row>
        <row r="93">
          <cell r="B93" t="str">
            <v>Ultra Low Energy Building-New</v>
          </cell>
          <cell r="C93" t="str">
            <v>POST2013</v>
          </cell>
          <cell r="D93" t="str">
            <v>POST2013</v>
          </cell>
          <cell r="E93" t="str">
            <v>POST2013</v>
          </cell>
          <cell r="F93" t="str">
            <v>POST2013</v>
          </cell>
          <cell r="G93" t="str">
            <v>POST2013</v>
          </cell>
          <cell r="H93" t="str">
            <v>POST2013</v>
          </cell>
          <cell r="I93" t="str">
            <v>POST2013</v>
          </cell>
          <cell r="J93" t="str">
            <v>POST2013</v>
          </cell>
          <cell r="K93" t="str">
            <v>POST2013</v>
          </cell>
          <cell r="L93" t="str">
            <v>POST2013</v>
          </cell>
          <cell r="M93" t="str">
            <v>POST2013</v>
          </cell>
          <cell r="N93" t="str">
            <v>POST2013</v>
          </cell>
          <cell r="O93" t="str">
            <v>POST2013</v>
          </cell>
          <cell r="P93" t="str">
            <v>POST2013</v>
          </cell>
          <cell r="Q93" t="str">
            <v>POST2013</v>
          </cell>
          <cell r="R93" t="str">
            <v>POST2013</v>
          </cell>
          <cell r="S93" t="str">
            <v>POST2013</v>
          </cell>
          <cell r="T93" t="str">
            <v>POST2013</v>
          </cell>
          <cell r="W93" t="str">
            <v>POST2013</v>
          </cell>
          <cell r="X93" t="str">
            <v>New</v>
          </cell>
          <cell r="Y93" t="str">
            <v>POST2013</v>
          </cell>
        </row>
        <row r="94">
          <cell r="B94" t="str">
            <v>Low Power LF Lamps-NR</v>
          </cell>
          <cell r="C94" t="str">
            <v>_PRE2013</v>
          </cell>
          <cell r="D94" t="str">
            <v>_PRE2013</v>
          </cell>
          <cell r="W94" t="str">
            <v>_PRE2013</v>
          </cell>
          <cell r="X94" t="str">
            <v>Retro</v>
          </cell>
          <cell r="Y94" t="str">
            <v>_PRE2013</v>
          </cell>
        </row>
      </sheetData>
      <sheetData sheetId="6">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Air-Retro</v>
          </cell>
        </row>
        <row r="13">
          <cell r="B13" t="str">
            <v>Compressed Air-NR</v>
          </cell>
        </row>
        <row r="14">
          <cell r="B14" t="str">
            <v>Network PC Power Management-Retro</v>
          </cell>
        </row>
        <row r="15">
          <cell r="B15" t="str">
            <v>Laptop-NR</v>
          </cell>
          <cell r="U15">
            <v>0.25</v>
          </cell>
        </row>
        <row r="16">
          <cell r="B16" t="str">
            <v>Smart Plug Power Strips-Retro</v>
          </cell>
          <cell r="U16">
            <v>0.2</v>
          </cell>
        </row>
        <row r="17">
          <cell r="B17" t="str">
            <v>Data Centers-NR</v>
          </cell>
          <cell r="U17">
            <v>0.2</v>
          </cell>
        </row>
        <row r="18">
          <cell r="B18" t="str">
            <v>Monitor-NR</v>
          </cell>
          <cell r="U18">
            <v>0.2</v>
          </cell>
        </row>
        <row r="19">
          <cell r="B19" t="str">
            <v>Desktop-NR</v>
          </cell>
          <cell r="U19">
            <v>0.25</v>
          </cell>
        </row>
        <row r="20">
          <cell r="B20" t="str">
            <v>Pre-Rinse Spray Valve-Retro</v>
          </cell>
          <cell r="U20">
            <v>0.2</v>
          </cell>
        </row>
        <row r="21">
          <cell r="B21" t="str">
            <v>Cooking Equipment-NR</v>
          </cell>
          <cell r="U21">
            <v>0.08</v>
          </cell>
        </row>
        <row r="22">
          <cell r="B22" t="str">
            <v>Premium HVAC Equipment-New</v>
          </cell>
          <cell r="C22">
            <v>3.3333333333333333E-2</v>
          </cell>
          <cell r="D22">
            <v>0.04</v>
          </cell>
          <cell r="E22">
            <v>0.05</v>
          </cell>
          <cell r="F22">
            <v>0.05</v>
          </cell>
          <cell r="G22">
            <v>0.05</v>
          </cell>
          <cell r="H22">
            <v>0.05</v>
          </cell>
          <cell r="I22">
            <v>3.3333333333333333E-2</v>
          </cell>
          <cell r="J22">
            <v>3.3333333333333333E-2</v>
          </cell>
          <cell r="K22">
            <v>3.3333333333333333E-2</v>
          </cell>
          <cell r="L22">
            <v>0.05</v>
          </cell>
          <cell r="M22">
            <v>0.05</v>
          </cell>
          <cell r="N22">
            <v>0.05</v>
          </cell>
          <cell r="O22">
            <v>0.05</v>
          </cell>
          <cell r="P22">
            <v>0.05</v>
          </cell>
          <cell r="Q22">
            <v>0.04</v>
          </cell>
          <cell r="R22">
            <v>0.04</v>
          </cell>
          <cell r="S22">
            <v>0.04</v>
          </cell>
          <cell r="T22">
            <v>0.04</v>
          </cell>
          <cell r="V22" t="str">
            <v>20, 25 or 30 year equipment life</v>
          </cell>
        </row>
        <row r="23">
          <cell r="B23" t="str">
            <v>Premium HVAC Equipment-NR</v>
          </cell>
          <cell r="C23">
            <v>3.3333333333333333E-2</v>
          </cell>
          <cell r="D23">
            <v>0.04</v>
          </cell>
          <cell r="E23">
            <v>0.05</v>
          </cell>
          <cell r="F23">
            <v>0.05</v>
          </cell>
          <cell r="G23">
            <v>0.05</v>
          </cell>
          <cell r="H23">
            <v>0.05</v>
          </cell>
          <cell r="I23">
            <v>3.3333333333333333E-2</v>
          </cell>
          <cell r="J23">
            <v>3.3333333333333333E-2</v>
          </cell>
          <cell r="K23">
            <v>3.3333333333333333E-2</v>
          </cell>
          <cell r="L23">
            <v>0.05</v>
          </cell>
          <cell r="M23">
            <v>0.05</v>
          </cell>
          <cell r="N23">
            <v>0.05</v>
          </cell>
          <cell r="O23">
            <v>0.05</v>
          </cell>
          <cell r="P23">
            <v>0.05</v>
          </cell>
          <cell r="Q23">
            <v>0.04</v>
          </cell>
          <cell r="R23">
            <v>0.04</v>
          </cell>
          <cell r="S23">
            <v>0.04</v>
          </cell>
          <cell r="T23">
            <v>0.04</v>
          </cell>
          <cell r="V23" t="str">
            <v>20, 25 or 30 year equipment life</v>
          </cell>
        </row>
        <row r="24">
          <cell r="B24" t="str">
            <v>Glass-New</v>
          </cell>
        </row>
        <row r="25">
          <cell r="B25" t="str">
            <v>Glass-NR</v>
          </cell>
        </row>
        <row r="26">
          <cell r="B26" t="str">
            <v>Glass-Retro</v>
          </cell>
        </row>
        <row r="27">
          <cell r="B27" t="str">
            <v>Advanced Rooftop Controller-New</v>
          </cell>
          <cell r="C27">
            <v>6.6666666666666666E-2</v>
          </cell>
          <cell r="D27">
            <v>6.6666666666666666E-2</v>
          </cell>
          <cell r="E27">
            <v>6.6666666666666666E-2</v>
          </cell>
          <cell r="F27">
            <v>6.6666666666666666E-2</v>
          </cell>
          <cell r="G27">
            <v>6.6666666666666666E-2</v>
          </cell>
          <cell r="H27">
            <v>6.6666666666666666E-2</v>
          </cell>
          <cell r="I27">
            <v>6.6666666666666666E-2</v>
          </cell>
          <cell r="J27">
            <v>6.6666666666666666E-2</v>
          </cell>
          <cell r="K27">
            <v>6.6666666666666666E-2</v>
          </cell>
          <cell r="L27">
            <v>6.6666666666666666E-2</v>
          </cell>
          <cell r="M27">
            <v>6.6666666666666666E-2</v>
          </cell>
          <cell r="N27">
            <v>6.6666666666666666E-2</v>
          </cell>
          <cell r="O27">
            <v>6.6666666666666666E-2</v>
          </cell>
          <cell r="P27">
            <v>6.6666666666666666E-2</v>
          </cell>
          <cell r="Q27">
            <v>6.6666666666666666E-2</v>
          </cell>
          <cell r="R27">
            <v>6.6666666666666666E-2</v>
          </cell>
          <cell r="S27">
            <v>6.6666666666666666E-2</v>
          </cell>
          <cell r="T27">
            <v>6.6666666666666666E-2</v>
          </cell>
        </row>
        <row r="28">
          <cell r="B28" t="str">
            <v>Advanced Rooftop Controller-NR</v>
          </cell>
          <cell r="C28">
            <v>6.6666666666666666E-2</v>
          </cell>
          <cell r="D28">
            <v>6.6666666666666666E-2</v>
          </cell>
          <cell r="E28">
            <v>6.6666666666666666E-2</v>
          </cell>
          <cell r="F28">
            <v>6.6666666666666666E-2</v>
          </cell>
          <cell r="G28">
            <v>6.6666666666666666E-2</v>
          </cell>
          <cell r="H28">
            <v>6.6666666666666666E-2</v>
          </cell>
          <cell r="I28">
            <v>6.6666666666666666E-2</v>
          </cell>
          <cell r="J28">
            <v>6.6666666666666666E-2</v>
          </cell>
          <cell r="K28">
            <v>6.6666666666666666E-2</v>
          </cell>
          <cell r="L28">
            <v>6.6666666666666666E-2</v>
          </cell>
          <cell r="M28">
            <v>6.6666666666666666E-2</v>
          </cell>
          <cell r="N28">
            <v>6.6666666666666666E-2</v>
          </cell>
          <cell r="O28">
            <v>6.6666666666666666E-2</v>
          </cell>
          <cell r="P28">
            <v>6.6666666666666666E-2</v>
          </cell>
          <cell r="Q28">
            <v>6.6666666666666666E-2</v>
          </cell>
          <cell r="R28">
            <v>6.6666666666666666E-2</v>
          </cell>
          <cell r="S28">
            <v>6.6666666666666666E-2</v>
          </cell>
          <cell r="T28">
            <v>6.6666666666666666E-2</v>
          </cell>
        </row>
        <row r="29">
          <cell r="B29" t="str">
            <v>Advanced Rooftop Controller-Retro</v>
          </cell>
          <cell r="C29">
            <v>6.6666666666666666E-2</v>
          </cell>
          <cell r="D29">
            <v>6.6666666666666666E-2</v>
          </cell>
          <cell r="E29">
            <v>6.6666666666666666E-2</v>
          </cell>
          <cell r="F29">
            <v>6.6666666666666666E-2</v>
          </cell>
          <cell r="G29">
            <v>6.6666666666666666E-2</v>
          </cell>
          <cell r="H29">
            <v>6.6666666666666666E-2</v>
          </cell>
          <cell r="I29">
            <v>6.6666666666666666E-2</v>
          </cell>
          <cell r="J29">
            <v>6.6666666666666666E-2</v>
          </cell>
          <cell r="K29">
            <v>6.6666666666666666E-2</v>
          </cell>
          <cell r="L29">
            <v>6.6666666666666666E-2</v>
          </cell>
          <cell r="M29">
            <v>6.6666666666666666E-2</v>
          </cell>
          <cell r="N29">
            <v>6.6666666666666666E-2</v>
          </cell>
          <cell r="O29">
            <v>6.6666666666666666E-2</v>
          </cell>
          <cell r="P29">
            <v>6.6666666666666666E-2</v>
          </cell>
          <cell r="Q29">
            <v>6.6666666666666666E-2</v>
          </cell>
          <cell r="R29">
            <v>6.6666666666666666E-2</v>
          </cell>
          <cell r="S29">
            <v>6.6666666666666666E-2</v>
          </cell>
          <cell r="T29">
            <v>6.6666666666666666E-2</v>
          </cell>
        </row>
        <row r="30">
          <cell r="B30" t="str">
            <v>Variable Speed Chiller-New</v>
          </cell>
        </row>
        <row r="31">
          <cell r="B31" t="str">
            <v>Variable Speed Chiller-NR</v>
          </cell>
        </row>
        <row r="32">
          <cell r="B32" t="str">
            <v>Commercial EM-New</v>
          </cell>
          <cell r="C32">
            <v>0.15</v>
          </cell>
          <cell r="D32">
            <v>0.15</v>
          </cell>
          <cell r="E32">
            <v>0.15</v>
          </cell>
          <cell r="F32">
            <v>0.15</v>
          </cell>
          <cell r="G32">
            <v>0.15</v>
          </cell>
          <cell r="H32">
            <v>0.15</v>
          </cell>
          <cell r="I32">
            <v>0.15</v>
          </cell>
          <cell r="J32">
            <v>0.15</v>
          </cell>
          <cell r="K32">
            <v>0.15</v>
          </cell>
          <cell r="L32">
            <v>0.15</v>
          </cell>
          <cell r="M32">
            <v>0.15</v>
          </cell>
          <cell r="N32">
            <v>0.15</v>
          </cell>
          <cell r="O32">
            <v>0.15</v>
          </cell>
          <cell r="P32">
            <v>0.15</v>
          </cell>
          <cell r="Q32">
            <v>0.15</v>
          </cell>
          <cell r="R32">
            <v>0.15</v>
          </cell>
          <cell r="S32">
            <v>0.15</v>
          </cell>
          <cell r="T32">
            <v>0.15</v>
          </cell>
        </row>
        <row r="33">
          <cell r="B33" t="str">
            <v>Commercial EM-NR</v>
          </cell>
          <cell r="C33">
            <v>0.15</v>
          </cell>
          <cell r="D33">
            <v>0.15</v>
          </cell>
          <cell r="E33">
            <v>0.15</v>
          </cell>
          <cell r="F33">
            <v>0.15</v>
          </cell>
          <cell r="G33">
            <v>0.15</v>
          </cell>
          <cell r="H33">
            <v>0.15</v>
          </cell>
          <cell r="I33">
            <v>0.15</v>
          </cell>
          <cell r="J33">
            <v>0.15</v>
          </cell>
          <cell r="K33">
            <v>0.15</v>
          </cell>
          <cell r="L33">
            <v>0.15</v>
          </cell>
          <cell r="M33">
            <v>0.15</v>
          </cell>
          <cell r="N33">
            <v>0.15</v>
          </cell>
          <cell r="O33">
            <v>0.15</v>
          </cell>
          <cell r="P33">
            <v>0.15</v>
          </cell>
          <cell r="Q33">
            <v>0.15</v>
          </cell>
          <cell r="R33">
            <v>0.15</v>
          </cell>
          <cell r="S33">
            <v>0.15</v>
          </cell>
          <cell r="T33">
            <v>0.15</v>
          </cell>
        </row>
        <row r="34">
          <cell r="B34" t="str">
            <v>Commercial EM-Retro</v>
          </cell>
          <cell r="C34">
            <v>0.15</v>
          </cell>
          <cell r="D34">
            <v>0.15</v>
          </cell>
          <cell r="E34">
            <v>0.15</v>
          </cell>
          <cell r="F34">
            <v>0.15</v>
          </cell>
          <cell r="G34">
            <v>0.15</v>
          </cell>
          <cell r="H34">
            <v>0.15</v>
          </cell>
          <cell r="I34">
            <v>0.15</v>
          </cell>
          <cell r="J34">
            <v>0.15</v>
          </cell>
          <cell r="K34">
            <v>0.15</v>
          </cell>
          <cell r="L34">
            <v>0.15</v>
          </cell>
          <cell r="M34">
            <v>0.15</v>
          </cell>
          <cell r="N34">
            <v>0.15</v>
          </cell>
          <cell r="O34">
            <v>0.15</v>
          </cell>
          <cell r="P34">
            <v>0.15</v>
          </cell>
          <cell r="Q34">
            <v>0.15</v>
          </cell>
          <cell r="R34">
            <v>0.15</v>
          </cell>
          <cell r="S34">
            <v>0.15</v>
          </cell>
          <cell r="T34">
            <v>0.15</v>
          </cell>
        </row>
        <row r="35">
          <cell r="B35" t="str">
            <v>Evaporative Assist Cooling-New</v>
          </cell>
        </row>
        <row r="36">
          <cell r="B36" t="str">
            <v>Evaporative Assist Cooling-NR</v>
          </cell>
        </row>
        <row r="37">
          <cell r="B37" t="str">
            <v>Economizer-Retro</v>
          </cell>
        </row>
        <row r="38">
          <cell r="B38" t="str">
            <v>Demand Control Ventilation-New</v>
          </cell>
        </row>
        <row r="39">
          <cell r="B39" t="str">
            <v>Demand Control Ventilation-NR</v>
          </cell>
        </row>
        <row r="40">
          <cell r="B40" t="str">
            <v>Demand Control Ventilation-Retro</v>
          </cell>
        </row>
        <row r="41">
          <cell r="B41" t="str">
            <v>Premium Fume Hood-NR</v>
          </cell>
          <cell r="C41">
            <v>0.06</v>
          </cell>
          <cell r="D41">
            <v>0.06</v>
          </cell>
          <cell r="E41">
            <v>0.06</v>
          </cell>
          <cell r="F41">
            <v>0.06</v>
          </cell>
          <cell r="G41">
            <v>0.06</v>
          </cell>
          <cell r="H41">
            <v>0.06</v>
          </cell>
          <cell r="I41">
            <v>0.06</v>
          </cell>
          <cell r="J41">
            <v>0.06</v>
          </cell>
          <cell r="K41">
            <v>0.06</v>
          </cell>
          <cell r="L41">
            <v>0.06</v>
          </cell>
          <cell r="M41">
            <v>0.06</v>
          </cell>
          <cell r="N41">
            <v>0.06</v>
          </cell>
          <cell r="O41">
            <v>0.06</v>
          </cell>
          <cell r="P41">
            <v>0.06</v>
          </cell>
          <cell r="Q41">
            <v>0.06</v>
          </cell>
          <cell r="R41">
            <v>0.06</v>
          </cell>
          <cell r="S41">
            <v>0.06</v>
          </cell>
          <cell r="T41">
            <v>0.06</v>
          </cell>
          <cell r="U41">
            <v>0.06</v>
          </cell>
        </row>
        <row r="42">
          <cell r="B42" t="str">
            <v>DCV Restaurant Hood-Retro</v>
          </cell>
        </row>
        <row r="43">
          <cell r="B43" t="str">
            <v>DCV Parking Garage-Retro</v>
          </cell>
        </row>
        <row r="44">
          <cell r="B44" t="str">
            <v>Weatherization - School-Retro</v>
          </cell>
        </row>
        <row r="45">
          <cell r="B45" t="str">
            <v>Energy Recovery Ventilator-NR</v>
          </cell>
          <cell r="U45">
            <v>0.25</v>
          </cell>
        </row>
        <row r="46">
          <cell r="B46" t="str">
            <v>AC Heat Recovery for Water Heating-NR</v>
          </cell>
        </row>
        <row r="47">
          <cell r="B47" t="str">
            <v>Room Occupancy Sensors in Lodging-Retro</v>
          </cell>
        </row>
        <row r="48">
          <cell r="B48" t="str">
            <v>Chiller - chilled water retrofit-Retro</v>
          </cell>
        </row>
        <row r="49">
          <cell r="B49" t="str">
            <v>Chiller - equip retrofits-Retro</v>
          </cell>
        </row>
        <row r="50">
          <cell r="B50" t="str">
            <v>Pool Blankets-Retro</v>
          </cell>
        </row>
        <row r="51">
          <cell r="B51" t="str">
            <v>Web-Enabled Thermostats-Retro</v>
          </cell>
        </row>
        <row r="52">
          <cell r="B52" t="str">
            <v>Garage CO2 ventilation-Retro</v>
          </cell>
        </row>
        <row r="53">
          <cell r="B53" t="str">
            <v>Circ Pump ECM and drive-Retro</v>
          </cell>
        </row>
        <row r="54">
          <cell r="B54" t="str">
            <v>VRF-New</v>
          </cell>
        </row>
        <row r="55">
          <cell r="B55" t="str">
            <v>VRF-Retro</v>
          </cell>
        </row>
        <row r="56">
          <cell r="B56" t="str">
            <v>Evaporator Roof Top HVAC-Retro</v>
          </cell>
        </row>
        <row r="57">
          <cell r="B57" t="str">
            <v>Secondary Glazing Systems-Retro</v>
          </cell>
        </row>
        <row r="58">
          <cell r="B58" t="str">
            <v>LPD Package-New</v>
          </cell>
        </row>
        <row r="59">
          <cell r="B59" t="str">
            <v>LPD Package-NR</v>
          </cell>
        </row>
        <row r="60">
          <cell r="B60" t="str">
            <v>LPD Package-Retro</v>
          </cell>
        </row>
        <row r="61">
          <cell r="B61" t="str">
            <v>Top Daylighting-New</v>
          </cell>
        </row>
        <row r="62">
          <cell r="B62" t="str">
            <v>Perimeter Daylighting Controls Advanced-New</v>
          </cell>
        </row>
        <row r="63">
          <cell r="B63" t="str">
            <v>Perimeter Daylighting Controls Advanced-NR</v>
          </cell>
        </row>
        <row r="64">
          <cell r="B64" t="str">
            <v>Lighting Controls Interior-New</v>
          </cell>
        </row>
        <row r="65">
          <cell r="B65" t="str">
            <v>Lighting Controls Interior-NR</v>
          </cell>
          <cell r="C65">
            <v>0.06</v>
          </cell>
          <cell r="D65">
            <v>0.06</v>
          </cell>
          <cell r="E65">
            <v>0.06</v>
          </cell>
          <cell r="F65">
            <v>0.06</v>
          </cell>
          <cell r="G65">
            <v>0.06</v>
          </cell>
          <cell r="H65">
            <v>0.06</v>
          </cell>
          <cell r="I65">
            <v>0.06</v>
          </cell>
          <cell r="J65">
            <v>0.06</v>
          </cell>
          <cell r="K65">
            <v>0.06</v>
          </cell>
          <cell r="L65">
            <v>0.06</v>
          </cell>
          <cell r="M65">
            <v>0.06</v>
          </cell>
          <cell r="N65">
            <v>0.06</v>
          </cell>
          <cell r="O65">
            <v>0.06</v>
          </cell>
          <cell r="P65">
            <v>0.06</v>
          </cell>
          <cell r="Q65">
            <v>0.06</v>
          </cell>
          <cell r="R65">
            <v>0.06</v>
          </cell>
          <cell r="S65">
            <v>0.06</v>
          </cell>
          <cell r="T65">
            <v>0.06</v>
          </cell>
          <cell r="V65" t="str">
            <v>Fixture or Ballast Replacement Cycle</v>
          </cell>
        </row>
        <row r="66">
          <cell r="B66" t="str">
            <v>Exterior Building Lighting-New</v>
          </cell>
          <cell r="U66">
            <v>0.2</v>
          </cell>
          <cell r="V66" t="str">
            <v xml:space="preserve">5-year cycle (lamp cycle) for luminiares requiring bucket truck.  </v>
          </cell>
        </row>
        <row r="67">
          <cell r="B67" t="str">
            <v>Exterior Building Lighting-NR</v>
          </cell>
          <cell r="U67">
            <v>0.2</v>
          </cell>
          <cell r="V67" t="str">
            <v>20-Year Fixture Life from CBSA REN RATE</v>
          </cell>
        </row>
        <row r="68">
          <cell r="B68" t="str">
            <v>Street and Roadway Lighting-New</v>
          </cell>
          <cell r="U68">
            <v>0.2</v>
          </cell>
          <cell r="V68" t="str">
            <v>Five year cycle for streetlight relamp (DOE &amp; Tarioffs)</v>
          </cell>
        </row>
        <row r="69">
          <cell r="B69" t="str">
            <v>Street and Roadway Lighting-NR</v>
          </cell>
          <cell r="U69">
            <v>0.2</v>
          </cell>
          <cell r="V69" t="str">
            <v>Five year cycle for streetlight relamp (DOE &amp; Tarioffs)</v>
          </cell>
        </row>
        <row r="70">
          <cell r="B70" t="str">
            <v>Parking Lighting-New</v>
          </cell>
        </row>
        <row r="71">
          <cell r="B71" t="str">
            <v>Parking Lighting-NR</v>
          </cell>
        </row>
        <row r="72">
          <cell r="B72" t="str">
            <v>Bi-Level Stairwell Lighting-NR</v>
          </cell>
        </row>
        <row r="73">
          <cell r="B73" t="str">
            <v>ECM-VAV-New</v>
          </cell>
        </row>
        <row r="74">
          <cell r="B74" t="str">
            <v>ECM-VAV-NR</v>
          </cell>
        </row>
        <row r="75">
          <cell r="B75" t="str">
            <v>Pool pumps-Retro</v>
          </cell>
        </row>
        <row r="76">
          <cell r="B76" t="str">
            <v>MotorsRewind-New</v>
          </cell>
        </row>
        <row r="77">
          <cell r="B77" t="str">
            <v>MotorsRewind-NR</v>
          </cell>
        </row>
        <row r="78">
          <cell r="B78" t="str">
            <v>Municipal Sewage Treatment-Retro</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row>
        <row r="79">
          <cell r="B79" t="str">
            <v>Municipal Water Supply-Retro</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row>
        <row r="80">
          <cell r="B80" t="str">
            <v>Engine Generator Block Heaters-Retro</v>
          </cell>
        </row>
        <row r="81">
          <cell r="B81" t="str">
            <v>Grocery Refrigeration Bundle-Retro</v>
          </cell>
        </row>
        <row r="82">
          <cell r="B82" t="str">
            <v>Packaged Refrigeration Equipment-New</v>
          </cell>
        </row>
        <row r="83">
          <cell r="B83" t="str">
            <v>Appliances - Freezers-NR</v>
          </cell>
        </row>
        <row r="84">
          <cell r="B84" t="str">
            <v>Appliances - Refrigerators-NR</v>
          </cell>
        </row>
        <row r="85">
          <cell r="B85" t="str">
            <v>Water Cooler Controls-NR</v>
          </cell>
        </row>
        <row r="86">
          <cell r="B86" t="str">
            <v>WHTanks-New</v>
          </cell>
        </row>
        <row r="87">
          <cell r="B87" t="str">
            <v>WHTanks-NR</v>
          </cell>
        </row>
        <row r="88">
          <cell r="B88" t="str">
            <v>Appliances - Clothes Washers-NR</v>
          </cell>
        </row>
        <row r="89">
          <cell r="B89" t="str">
            <v>Showerheads-Retro</v>
          </cell>
        </row>
        <row r="90">
          <cell r="B90" t="str">
            <v>Water Heating - GFHX-New</v>
          </cell>
        </row>
        <row r="91">
          <cell r="B91" t="str">
            <v>Demand Control Circulating system DHW-Retro</v>
          </cell>
        </row>
        <row r="92">
          <cell r="B92" t="str">
            <v>Central HPWH MF-Retro</v>
          </cell>
        </row>
        <row r="93">
          <cell r="B93" t="str">
            <v>Ultra Low Energy Building-New</v>
          </cell>
        </row>
        <row r="94">
          <cell r="B94" t="str">
            <v>Low Power LF Lamps-NR</v>
          </cell>
        </row>
      </sheetData>
      <sheetData sheetId="7">
        <row r="11">
          <cell r="C11" t="str">
            <v>LO1Slow</v>
          </cell>
          <cell r="D11">
            <v>2.5643970768378654E-3</v>
          </cell>
          <cell r="E11">
            <v>7.6904586297764643E-3</v>
          </cell>
          <cell r="F11">
            <v>1.6792013047419844E-2</v>
          </cell>
          <cell r="G11">
            <v>3.15969387774655E-2</v>
          </cell>
          <cell r="H11">
            <v>5.406874819795171E-2</v>
          </cell>
          <cell r="I11">
            <v>8.6253181011834101E-2</v>
          </cell>
          <cell r="J11">
            <v>0.1300328481838382</v>
          </cell>
          <cell r="K11">
            <v>0.18678710893858319</v>
          </cell>
          <cell r="L11">
            <v>0.2569823480072907</v>
          </cell>
          <cell r="M11">
            <v>0.33975920985004748</v>
          </cell>
          <cell r="N11">
            <v>0.43262946935754232</v>
          </cell>
          <cell r="O11">
            <v>0.53142594003645804</v>
          </cell>
          <cell r="P11">
            <v>0.63063487292644704</v>
          </cell>
          <cell r="Q11">
            <v>0.7241560234206913</v>
          </cell>
          <cell r="R11">
            <v>0.80638203131755359</v>
          </cell>
          <cell r="S11">
            <v>0.87331559734491926</v>
          </cell>
          <cell r="T11">
            <v>0.92334516248836807</v>
          </cell>
          <cell r="U11">
            <v>0.95737002770730018</v>
          </cell>
        </row>
        <row r="12">
          <cell r="C12" t="str">
            <v>LO50Fast</v>
          </cell>
          <cell r="D12">
            <v>0.45</v>
          </cell>
          <cell r="E12">
            <v>0.66</v>
          </cell>
          <cell r="F12">
            <v>0.8</v>
          </cell>
          <cell r="G12">
            <v>0.89</v>
          </cell>
          <cell r="H12">
            <v>0.94954036260972652</v>
          </cell>
          <cell r="I12">
            <v>0.97931054391458994</v>
          </cell>
          <cell r="J12">
            <v>0.99254173560564019</v>
          </cell>
          <cell r="K12">
            <v>0.99783421228206048</v>
          </cell>
          <cell r="L12">
            <v>0.99975874925530417</v>
          </cell>
          <cell r="M12">
            <v>1.0004002615797187</v>
          </cell>
          <cell r="N12">
            <v>1.0005976499872309</v>
          </cell>
          <cell r="O12">
            <v>1.0006540466750915</v>
          </cell>
          <cell r="P12">
            <v>1.0006690857918545</v>
          </cell>
          <cell r="Q12">
            <v>1.000672845571045</v>
          </cell>
          <cell r="R12">
            <v>1.0006737302249724</v>
          </cell>
          <cell r="S12">
            <v>1.0006739268147338</v>
          </cell>
          <cell r="T12">
            <v>1.0006739682020522</v>
          </cell>
          <cell r="U12">
            <v>1.0006739764795158</v>
          </cell>
          <cell r="V12">
            <v>1.0006739780561755</v>
          </cell>
          <cell r="W12">
            <v>1.0006739783428409</v>
          </cell>
        </row>
        <row r="13">
          <cell r="C13" t="str">
            <v>LO20Fast</v>
          </cell>
          <cell r="D13">
            <v>0.22119921692859512</v>
          </cell>
          <cell r="E13">
            <v>0.37624232795148943</v>
          </cell>
          <cell r="F13">
            <v>0.48357361352878442</v>
          </cell>
          <cell r="G13">
            <v>0.56716330278444227</v>
          </cell>
          <cell r="H13">
            <v>0.64040048266456928</v>
          </cell>
          <cell r="I13">
            <v>0.70377511937632964</v>
          </cell>
          <cell r="J13">
            <v>0.7580669577441127</v>
          </cell>
          <cell r="K13">
            <v>0.80419335000071168</v>
          </cell>
          <cell r="L13">
            <v>0.84311022627788457</v>
          </cell>
          <cell r="M13">
            <v>0.87575014259103623</v>
          </cell>
          <cell r="N13">
            <v>0.90298584871682319</v>
          </cell>
          <cell r="O13">
            <v>0.92419703797508856</v>
          </cell>
          <cell r="P13">
            <v>0.94071632877930145</v>
          </cell>
          <cell r="Q13">
            <v>0.95358156539340677</v>
          </cell>
          <cell r="R13">
            <v>0.96360102174287088</v>
          </cell>
          <cell r="S13">
            <v>0.97140418219378311</v>
          </cell>
          <cell r="T13">
            <v>0.97748128966338554</v>
          </cell>
          <cell r="U13">
            <v>0.98221414571952104</v>
          </cell>
          <cell r="V13">
            <v>0.98590009772220355</v>
          </cell>
          <cell r="W13">
            <v>0.98877072002825628</v>
          </cell>
        </row>
        <row r="14">
          <cell r="C14" t="str">
            <v>LOEven20</v>
          </cell>
          <cell r="D14">
            <v>0.05</v>
          </cell>
          <cell r="E14">
            <v>0.1</v>
          </cell>
          <cell r="F14">
            <v>0.15000000000000002</v>
          </cell>
          <cell r="G14">
            <v>0.2</v>
          </cell>
          <cell r="H14">
            <v>0.25</v>
          </cell>
          <cell r="I14">
            <v>0.3</v>
          </cell>
          <cell r="J14">
            <v>0.35</v>
          </cell>
          <cell r="K14">
            <v>0.39999999999999997</v>
          </cell>
          <cell r="L14">
            <v>0.44999999999999996</v>
          </cell>
          <cell r="M14">
            <v>0.49999999999999994</v>
          </cell>
          <cell r="N14">
            <v>0.54999999999999993</v>
          </cell>
          <cell r="O14">
            <v>0.6</v>
          </cell>
          <cell r="P14">
            <v>0.65</v>
          </cell>
          <cell r="Q14">
            <v>0.70000000000000007</v>
          </cell>
          <cell r="R14">
            <v>0.75000000000000011</v>
          </cell>
          <cell r="S14">
            <v>0.80000000000000016</v>
          </cell>
          <cell r="T14">
            <v>0.8500000000000002</v>
          </cell>
          <cell r="U14">
            <v>0.90000000000000024</v>
          </cell>
          <cell r="V14">
            <v>0.95000000000000029</v>
          </cell>
          <cell r="W14">
            <v>1.0000000000000002</v>
          </cell>
        </row>
        <row r="15">
          <cell r="C15" t="str">
            <v>LOMax60</v>
          </cell>
          <cell r="D15">
            <v>0.01</v>
          </cell>
          <cell r="E15">
            <v>2.98E-2</v>
          </cell>
          <cell r="F15">
            <v>5.8906E-2</v>
          </cell>
          <cell r="G15">
            <v>9.6549759999999998E-2</v>
          </cell>
          <cell r="H15">
            <v>0.14172227199999998</v>
          </cell>
          <cell r="I15">
            <v>0.19035800991999999</v>
          </cell>
          <cell r="J15">
            <v>0.2362377226912</v>
          </cell>
          <cell r="K15">
            <v>0.279517585072032</v>
          </cell>
          <cell r="L15">
            <v>0.32034492191795017</v>
          </cell>
          <cell r="M15">
            <v>0.35885870967593297</v>
          </cell>
          <cell r="N15">
            <v>0.39519004946096342</v>
          </cell>
          <cell r="O15">
            <v>0.42946261332484215</v>
          </cell>
          <cell r="P15">
            <v>0.46179306523643443</v>
          </cell>
          <cell r="Q15">
            <v>0.49229145820636983</v>
          </cell>
          <cell r="R15">
            <v>0.5210616089080089</v>
          </cell>
          <cell r="S15">
            <v>0.54820145106988838</v>
          </cell>
          <cell r="T15">
            <v>0.57380336884259475</v>
          </cell>
          <cell r="U15">
            <v>0.59795451127484767</v>
          </cell>
          <cell r="V15">
            <v>0.62073708896927293</v>
          </cell>
          <cell r="W15">
            <v>0.6422286539276808</v>
          </cell>
        </row>
        <row r="16">
          <cell r="C16" t="str">
            <v>LO3Slow</v>
          </cell>
          <cell r="D16">
            <v>5.5320496977002724E-3</v>
          </cell>
          <cell r="E16">
            <v>1.4227918344261844E-2</v>
          </cell>
          <cell r="F16">
            <v>3.1619655637384989E-2</v>
          </cell>
          <cell r="G16">
            <v>6.2055195900350503E-2</v>
          </cell>
          <cell r="H16">
            <v>0.10939936964274129</v>
          </cell>
          <cell r="I16">
            <v>0.17568121288208835</v>
          </cell>
          <cell r="J16">
            <v>0.26003992245943919</v>
          </cell>
          <cell r="K16">
            <v>0.3584584169663485</v>
          </cell>
          <cell r="L16">
            <v>0.46444756489686617</v>
          </cell>
          <cell r="M16">
            <v>0.57043671282738384</v>
          </cell>
          <cell r="N16">
            <v>0.66935991756253377</v>
          </cell>
          <cell r="O16">
            <v>0.75591772170578986</v>
          </cell>
          <cell r="P16">
            <v>0.82720061923553012</v>
          </cell>
          <cell r="Q16">
            <v>0.88264287286977261</v>
          </cell>
          <cell r="R16">
            <v>0.92349505975816193</v>
          </cell>
          <cell r="S16">
            <v>0.95209159058003434</v>
          </cell>
          <cell r="T16">
            <v>0.97115594446128262</v>
          </cell>
          <cell r="U16">
            <v>0.98328780602207699</v>
          </cell>
          <cell r="V16">
            <v>0.99067241740690848</v>
          </cell>
          <cell r="W16">
            <v>0.99498010738139331</v>
          </cell>
        </row>
        <row r="18">
          <cell r="B18" t="str">
            <v>Measure Index Name</v>
          </cell>
          <cell r="C18" t="str">
            <v>Ramp</v>
          </cell>
          <cell r="D18">
            <v>2016</v>
          </cell>
          <cell r="E18">
            <v>2017</v>
          </cell>
          <cell r="F18">
            <v>2018</v>
          </cell>
          <cell r="G18">
            <v>2019</v>
          </cell>
          <cell r="H18">
            <v>2020</v>
          </cell>
          <cell r="I18">
            <v>2021</v>
          </cell>
          <cell r="J18">
            <v>2022</v>
          </cell>
          <cell r="K18">
            <v>2023</v>
          </cell>
          <cell r="L18">
            <v>2024</v>
          </cell>
          <cell r="M18">
            <v>2025</v>
          </cell>
          <cell r="N18">
            <v>2026</v>
          </cell>
          <cell r="O18">
            <v>2027</v>
          </cell>
          <cell r="P18">
            <v>2028</v>
          </cell>
          <cell r="Q18">
            <v>2029</v>
          </cell>
          <cell r="R18">
            <v>2030</v>
          </cell>
          <cell r="S18">
            <v>2031</v>
          </cell>
          <cell r="T18">
            <v>2032</v>
          </cell>
          <cell r="U18">
            <v>2033</v>
          </cell>
          <cell r="V18">
            <v>2034</v>
          </cell>
          <cell r="W18">
            <v>2035</v>
          </cell>
        </row>
        <row r="19">
          <cell r="A19" t="str">
            <v>Compressed Air</v>
          </cell>
          <cell r="B19" t="str">
            <v>Compressed Air-Retro</v>
          </cell>
          <cell r="C19" t="str">
            <v>RetroEven20</v>
          </cell>
          <cell r="D19">
            <v>0.05</v>
          </cell>
          <cell r="E19">
            <v>0.05</v>
          </cell>
          <cell r="F19">
            <v>0.05</v>
          </cell>
          <cell r="G19">
            <v>0.05</v>
          </cell>
          <cell r="H19">
            <v>0.05</v>
          </cell>
          <cell r="I19">
            <v>0.05</v>
          </cell>
          <cell r="J19">
            <v>0.05</v>
          </cell>
          <cell r="K19">
            <v>0.05</v>
          </cell>
          <cell r="L19">
            <v>0.05</v>
          </cell>
          <cell r="M19">
            <v>0.05</v>
          </cell>
          <cell r="N19">
            <v>0.05</v>
          </cell>
          <cell r="O19">
            <v>0.05</v>
          </cell>
          <cell r="P19">
            <v>0.05</v>
          </cell>
          <cell r="Q19">
            <v>0.05</v>
          </cell>
          <cell r="R19">
            <v>0.05</v>
          </cell>
          <cell r="S19">
            <v>0.05</v>
          </cell>
          <cell r="T19">
            <v>0.05</v>
          </cell>
          <cell r="U19">
            <v>0.05</v>
          </cell>
          <cell r="V19">
            <v>0.05</v>
          </cell>
          <cell r="W19">
            <v>0.05</v>
          </cell>
        </row>
        <row r="20">
          <cell r="A20" t="str">
            <v>Compressed Air</v>
          </cell>
          <cell r="B20" t="str">
            <v>Compressed Air-NR</v>
          </cell>
          <cell r="C20" t="str">
            <v>LOEven20</v>
          </cell>
          <cell r="D20">
            <v>0.05</v>
          </cell>
          <cell r="E20">
            <v>0.1</v>
          </cell>
          <cell r="F20">
            <v>0.15000000000000002</v>
          </cell>
          <cell r="G20">
            <v>0.2</v>
          </cell>
          <cell r="H20">
            <v>0.25</v>
          </cell>
          <cell r="I20">
            <v>0.3</v>
          </cell>
          <cell r="J20">
            <v>0.35</v>
          </cell>
          <cell r="K20">
            <v>0.39999999999999997</v>
          </cell>
          <cell r="L20">
            <v>0.44999999999999996</v>
          </cell>
          <cell r="M20">
            <v>0.49999999999999994</v>
          </cell>
          <cell r="N20">
            <v>0.54999999999999993</v>
          </cell>
          <cell r="O20">
            <v>0.6</v>
          </cell>
          <cell r="P20">
            <v>0.65</v>
          </cell>
          <cell r="Q20">
            <v>0.70000000000000007</v>
          </cell>
          <cell r="R20">
            <v>0.75000000000000011</v>
          </cell>
          <cell r="S20">
            <v>0.80000000000000016</v>
          </cell>
          <cell r="T20">
            <v>0.8500000000000002</v>
          </cell>
          <cell r="U20">
            <v>0.90000000000000024</v>
          </cell>
          <cell r="V20">
            <v>0.95000000000000029</v>
          </cell>
          <cell r="W20">
            <v>1.0000000000000002</v>
          </cell>
        </row>
        <row r="21">
          <cell r="A21" t="str">
            <v>Electronics</v>
          </cell>
          <cell r="B21" t="str">
            <v>Network PC Power Management-Retro</v>
          </cell>
          <cell r="C21" t="str">
            <v>Retro20Fast</v>
          </cell>
          <cell r="D21">
            <v>0.22119921692859512</v>
          </cell>
          <cell r="E21">
            <v>0.15504311102289431</v>
          </cell>
          <cell r="F21">
            <v>0.10733128557729499</v>
          </cell>
          <cell r="G21">
            <v>8.3589689255657879E-2</v>
          </cell>
          <cell r="H21">
            <v>7.3237179880126971E-2</v>
          </cell>
          <cell r="I21">
            <v>6.3374636711760357E-2</v>
          </cell>
          <cell r="J21">
            <v>5.4291838367783084E-2</v>
          </cell>
          <cell r="K21">
            <v>4.612639225659896E-2</v>
          </cell>
          <cell r="L21">
            <v>3.8916876277172864E-2</v>
          </cell>
          <cell r="M21">
            <v>3.2639916313151704E-2</v>
          </cell>
          <cell r="N21">
            <v>2.7235706125786907E-2</v>
          </cell>
          <cell r="O21">
            <v>2.1211189258265428E-2</v>
          </cell>
          <cell r="P21">
            <v>1.6519290804212883E-2</v>
          </cell>
          <cell r="Q21">
            <v>1.2865236614105324E-2</v>
          </cell>
          <cell r="R21">
            <v>1.0019456349464106E-2</v>
          </cell>
          <cell r="S21">
            <v>7.8031604509122832E-3</v>
          </cell>
          <cell r="T21">
            <v>6.077107469602494E-3</v>
          </cell>
          <cell r="U21">
            <v>4.7328560561354371E-3</v>
          </cell>
          <cell r="V21">
            <v>3.6859520026825132E-3</v>
          </cell>
          <cell r="W21">
            <v>2.8706223060526725E-3</v>
          </cell>
        </row>
        <row r="22">
          <cell r="A22" t="str">
            <v>Electronics</v>
          </cell>
          <cell r="B22" t="str">
            <v>Laptop-NR</v>
          </cell>
          <cell r="C22" t="str">
            <v>LO5Med</v>
          </cell>
          <cell r="D22">
            <v>4.2999999999999997E-2</v>
          </cell>
          <cell r="E22">
            <v>9.5797142280278316E-2</v>
          </cell>
          <cell r="F22">
            <v>0.16040539374775648</v>
          </cell>
          <cell r="G22">
            <v>0.23540539374775649</v>
          </cell>
          <cell r="H22">
            <v>0.32095239121809005</v>
          </cell>
          <cell r="I22">
            <v>0.42096711425629652</v>
          </cell>
          <cell r="J22">
            <v>0.53068481860864725</v>
          </cell>
          <cell r="K22">
            <v>0.642769203728351</v>
          </cell>
          <cell r="L22">
            <v>0.74839528535557953</v>
          </cell>
          <cell r="M22">
            <v>0.83918984935345187</v>
          </cell>
          <cell r="N22">
            <v>0.90945051634530116</v>
          </cell>
          <cell r="O22">
            <v>0.9576688767502457</v>
          </cell>
          <cell r="P22">
            <v>0.9865231113648858</v>
          </cell>
          <cell r="Q22">
            <v>1.0012970762896924</v>
          </cell>
          <cell r="R22">
            <v>1.0076356106578106</v>
          </cell>
          <cell r="S22">
            <v>1.0098624683774413</v>
          </cell>
          <cell r="T22">
            <v>1.0104871783970797</v>
          </cell>
          <cell r="U22">
            <v>1.010623336815976</v>
          </cell>
          <cell r="V22">
            <v>1.0106457174525985</v>
          </cell>
          <cell r="W22">
            <v>1.0106484038909742</v>
          </cell>
        </row>
        <row r="23">
          <cell r="A23" t="str">
            <v>Electronics</v>
          </cell>
          <cell r="B23" t="str">
            <v>Smart Plug Power Strips-Retro</v>
          </cell>
          <cell r="C23" t="str">
            <v>Retro12Med</v>
          </cell>
          <cell r="D23">
            <v>0.10937459468255628</v>
          </cell>
          <cell r="E23">
            <v>0.10937459468255628</v>
          </cell>
          <cell r="F23">
            <v>0.10937459468255628</v>
          </cell>
          <cell r="G23">
            <v>0.10937459468255628</v>
          </cell>
          <cell r="H23">
            <v>0.10937459468255628</v>
          </cell>
          <cell r="I23">
            <v>9.8437135214300656E-2</v>
          </cell>
          <cell r="J23">
            <v>7.874970817144053E-2</v>
          </cell>
          <cell r="K23">
            <v>6.2999766537152418E-2</v>
          </cell>
          <cell r="L23">
            <v>5.0399813229721938E-2</v>
          </cell>
          <cell r="M23">
            <v>4.0319850583777551E-2</v>
          </cell>
          <cell r="N23">
            <v>3.225588046702204E-2</v>
          </cell>
          <cell r="O23">
            <v>2.5804704373617631E-2</v>
          </cell>
          <cell r="P23">
            <v>2.0643763498894106E-2</v>
          </cell>
          <cell r="Q23">
            <v>1.6515010799115284E-2</v>
          </cell>
          <cell r="R23">
            <v>1.3212008639292228E-2</v>
          </cell>
          <cell r="S23">
            <v>1.0569606911433781E-2</v>
          </cell>
          <cell r="T23">
            <v>7.2092823794611682E-5</v>
          </cell>
          <cell r="U23">
            <v>2.5747437069512102E-5</v>
          </cell>
          <cell r="V23">
            <v>8.7775353646568632E-6</v>
          </cell>
          <cell r="W23">
            <v>2.8622397928446119E-6</v>
          </cell>
        </row>
        <row r="24">
          <cell r="A24" t="str">
            <v>Electronics</v>
          </cell>
          <cell r="B24" t="str">
            <v>Data Centers-NR</v>
          </cell>
          <cell r="C24" t="str">
            <v>LO5Med</v>
          </cell>
          <cell r="D24">
            <v>4.2999999999999997E-2</v>
          </cell>
          <cell r="E24">
            <v>9.5797142280278316E-2</v>
          </cell>
          <cell r="F24">
            <v>0.16040539374775648</v>
          </cell>
          <cell r="G24">
            <v>0.23540539374775649</v>
          </cell>
          <cell r="H24">
            <v>0.32095239121809005</v>
          </cell>
          <cell r="I24">
            <v>0.42096711425629652</v>
          </cell>
          <cell r="J24">
            <v>0.53068481860864725</v>
          </cell>
          <cell r="K24">
            <v>0.642769203728351</v>
          </cell>
          <cell r="L24">
            <v>0.74839528535557953</v>
          </cell>
          <cell r="M24">
            <v>0.83918984935345187</v>
          </cell>
          <cell r="N24">
            <v>0.90945051634530116</v>
          </cell>
          <cell r="O24">
            <v>0.9576688767502457</v>
          </cell>
          <cell r="P24">
            <v>0.9865231113648858</v>
          </cell>
          <cell r="Q24">
            <v>1.0012970762896924</v>
          </cell>
          <cell r="R24">
            <v>1.0076356106578106</v>
          </cell>
          <cell r="S24">
            <v>1.0098624683774413</v>
          </cell>
          <cell r="T24">
            <v>1.0104871783970797</v>
          </cell>
          <cell r="U24">
            <v>1.010623336815976</v>
          </cell>
          <cell r="V24">
            <v>1.0106457174525985</v>
          </cell>
          <cell r="W24">
            <v>1.0106484038909742</v>
          </cell>
        </row>
        <row r="25">
          <cell r="A25" t="str">
            <v>Electronics</v>
          </cell>
          <cell r="B25" t="str">
            <v>Monitor-NR</v>
          </cell>
          <cell r="C25" t="str">
            <v>LO50Fast</v>
          </cell>
          <cell r="D25">
            <v>0.45</v>
          </cell>
          <cell r="E25">
            <v>0.66</v>
          </cell>
          <cell r="F25">
            <v>0.8</v>
          </cell>
          <cell r="G25">
            <v>0.89</v>
          </cell>
          <cell r="H25">
            <v>0.94954036260972652</v>
          </cell>
          <cell r="I25">
            <v>0.97931054391458994</v>
          </cell>
          <cell r="J25">
            <v>0.99254173560564019</v>
          </cell>
          <cell r="K25">
            <v>0.99783421228206048</v>
          </cell>
          <cell r="L25">
            <v>0.99975874925530417</v>
          </cell>
          <cell r="M25">
            <v>1.0004002615797187</v>
          </cell>
          <cell r="N25">
            <v>1.0005976499872309</v>
          </cell>
          <cell r="O25">
            <v>1.0006540466750915</v>
          </cell>
          <cell r="P25">
            <v>1.0006690857918545</v>
          </cell>
          <cell r="Q25">
            <v>1.000672845571045</v>
          </cell>
          <cell r="R25">
            <v>1.0006737302249724</v>
          </cell>
          <cell r="S25">
            <v>1.0006739268147338</v>
          </cell>
          <cell r="T25">
            <v>1.0006739682020522</v>
          </cell>
          <cell r="U25">
            <v>1.0006739764795158</v>
          </cell>
          <cell r="V25">
            <v>1.0006739780561755</v>
          </cell>
          <cell r="W25">
            <v>1.0006739783428409</v>
          </cell>
        </row>
        <row r="26">
          <cell r="A26" t="str">
            <v>Electronics</v>
          </cell>
          <cell r="B26" t="str">
            <v>Desktop-NR</v>
          </cell>
          <cell r="C26" t="str">
            <v>LO50Fast</v>
          </cell>
          <cell r="D26">
            <v>0.45</v>
          </cell>
          <cell r="E26">
            <v>0.66</v>
          </cell>
          <cell r="F26">
            <v>0.8</v>
          </cell>
          <cell r="G26">
            <v>0.89</v>
          </cell>
          <cell r="H26">
            <v>0.94954036260972652</v>
          </cell>
          <cell r="I26">
            <v>0.97931054391458994</v>
          </cell>
          <cell r="J26">
            <v>0.99254173560564019</v>
          </cell>
          <cell r="K26">
            <v>0.99783421228206048</v>
          </cell>
          <cell r="L26">
            <v>0.99975874925530417</v>
          </cell>
          <cell r="M26">
            <v>1.0004002615797187</v>
          </cell>
          <cell r="N26">
            <v>1.0005976499872309</v>
          </cell>
          <cell r="O26">
            <v>1.0006540466750915</v>
          </cell>
          <cell r="P26">
            <v>1.0006690857918545</v>
          </cell>
          <cell r="Q26">
            <v>1.000672845571045</v>
          </cell>
          <cell r="R26">
            <v>1.0006737302249724</v>
          </cell>
          <cell r="S26">
            <v>1.0006739268147338</v>
          </cell>
          <cell r="T26">
            <v>1.0006739682020522</v>
          </cell>
          <cell r="U26">
            <v>1.0006739764795158</v>
          </cell>
          <cell r="V26">
            <v>1.0006739780561755</v>
          </cell>
          <cell r="W26">
            <v>1.0006739783428409</v>
          </cell>
        </row>
        <row r="27">
          <cell r="A27" t="str">
            <v>Food Preparation</v>
          </cell>
          <cell r="B27" t="str">
            <v>Pre-Rinse Spray Valve-Retro</v>
          </cell>
          <cell r="C27" t="str">
            <v>Retro12Med</v>
          </cell>
          <cell r="D27">
            <v>0.10937459468255628</v>
          </cell>
          <cell r="E27">
            <v>0.10937459468255628</v>
          </cell>
          <cell r="F27">
            <v>0.10937459468255628</v>
          </cell>
          <cell r="G27">
            <v>0.10937459468255628</v>
          </cell>
          <cell r="H27">
            <v>0.10937459468255628</v>
          </cell>
          <cell r="I27">
            <v>9.8437135214300656E-2</v>
          </cell>
          <cell r="J27">
            <v>7.874970817144053E-2</v>
          </cell>
          <cell r="K27">
            <v>6.2999766537152418E-2</v>
          </cell>
          <cell r="L27">
            <v>5.0399813229721938E-2</v>
          </cell>
          <cell r="M27">
            <v>4.0319850583777551E-2</v>
          </cell>
          <cell r="N27">
            <v>3.225588046702204E-2</v>
          </cell>
          <cell r="O27">
            <v>2.5804704373617631E-2</v>
          </cell>
          <cell r="P27">
            <v>2.0643763498894106E-2</v>
          </cell>
          <cell r="Q27">
            <v>1.6515010799115284E-2</v>
          </cell>
          <cell r="R27">
            <v>1.3212008639292228E-2</v>
          </cell>
          <cell r="S27">
            <v>1.0569606911433781E-2</v>
          </cell>
          <cell r="T27">
            <v>7.2092823794611682E-5</v>
          </cell>
          <cell r="U27">
            <v>2.5747437069512102E-5</v>
          </cell>
          <cell r="V27">
            <v>8.7775353646568632E-6</v>
          </cell>
          <cell r="W27">
            <v>2.8622397928446119E-6</v>
          </cell>
        </row>
        <row r="28">
          <cell r="A28" t="str">
            <v>Food Preparation</v>
          </cell>
          <cell r="B28" t="str">
            <v>Cooking Equipment-NR</v>
          </cell>
          <cell r="C28" t="str">
            <v>LO5Med</v>
          </cell>
          <cell r="D28">
            <v>4.2999999999999997E-2</v>
          </cell>
          <cell r="E28">
            <v>9.5797142280278316E-2</v>
          </cell>
          <cell r="F28">
            <v>0.16040539374775648</v>
          </cell>
          <cell r="G28">
            <v>0.23540539374775649</v>
          </cell>
          <cell r="H28">
            <v>0.32095239121809005</v>
          </cell>
          <cell r="I28">
            <v>0.42096711425629652</v>
          </cell>
          <cell r="J28">
            <v>0.53068481860864725</v>
          </cell>
          <cell r="K28">
            <v>0.642769203728351</v>
          </cell>
          <cell r="L28">
            <v>0.74839528535557953</v>
          </cell>
          <cell r="M28">
            <v>0.83918984935345187</v>
          </cell>
          <cell r="N28">
            <v>0.90945051634530116</v>
          </cell>
          <cell r="O28">
            <v>0.9576688767502457</v>
          </cell>
          <cell r="P28">
            <v>0.9865231113648858</v>
          </cell>
          <cell r="Q28">
            <v>1.0012970762896924</v>
          </cell>
          <cell r="R28">
            <v>1.0076356106578106</v>
          </cell>
          <cell r="S28">
            <v>1.0098624683774413</v>
          </cell>
          <cell r="T28">
            <v>1.0104871783970797</v>
          </cell>
          <cell r="U28">
            <v>1.010623336815976</v>
          </cell>
          <cell r="V28">
            <v>1.0106457174525985</v>
          </cell>
          <cell r="W28">
            <v>1.0106484038909742</v>
          </cell>
        </row>
        <row r="29">
          <cell r="A29" t="str">
            <v>HVAC</v>
          </cell>
          <cell r="B29" t="str">
            <v>Premium HVAC Equipment-New</v>
          </cell>
          <cell r="C29" t="str">
            <v>LO20Fast</v>
          </cell>
          <cell r="D29">
            <v>0.22119921692859512</v>
          </cell>
          <cell r="E29">
            <v>0.37624232795148943</v>
          </cell>
          <cell r="F29">
            <v>0.48357361352878442</v>
          </cell>
          <cell r="G29">
            <v>0.56716330278444227</v>
          </cell>
          <cell r="H29">
            <v>0.64040048266456928</v>
          </cell>
          <cell r="I29">
            <v>0.70377511937632964</v>
          </cell>
          <cell r="J29">
            <v>0.7580669577441127</v>
          </cell>
          <cell r="K29">
            <v>0.80419335000071168</v>
          </cell>
          <cell r="L29">
            <v>0.84311022627788457</v>
          </cell>
          <cell r="M29">
            <v>0.87575014259103623</v>
          </cell>
          <cell r="N29">
            <v>0.90298584871682319</v>
          </cell>
          <cell r="O29">
            <v>0.92419703797508856</v>
          </cell>
          <cell r="P29">
            <v>0.94071632877930145</v>
          </cell>
          <cell r="Q29">
            <v>0.95358156539340677</v>
          </cell>
          <cell r="R29">
            <v>0.96360102174287088</v>
          </cell>
          <cell r="S29">
            <v>0.97140418219378311</v>
          </cell>
          <cell r="T29">
            <v>0.97748128966338554</v>
          </cell>
          <cell r="U29">
            <v>0.98221414571952104</v>
          </cell>
          <cell r="V29">
            <v>0.98590009772220355</v>
          </cell>
          <cell r="W29">
            <v>0.98877072002825628</v>
          </cell>
        </row>
        <row r="30">
          <cell r="A30" t="str">
            <v>HVAC</v>
          </cell>
          <cell r="B30" t="str">
            <v>Premium HVAC Equipment-NR</v>
          </cell>
          <cell r="C30" t="str">
            <v>LO20Fast</v>
          </cell>
          <cell r="D30">
            <v>0.22119921692859512</v>
          </cell>
          <cell r="E30">
            <v>0.37624232795148943</v>
          </cell>
          <cell r="F30">
            <v>0.48357361352878442</v>
          </cell>
          <cell r="G30">
            <v>0.56716330278444227</v>
          </cell>
          <cell r="H30">
            <v>0.64040048266456928</v>
          </cell>
          <cell r="I30">
            <v>0.70377511937632964</v>
          </cell>
          <cell r="J30">
            <v>0.7580669577441127</v>
          </cell>
          <cell r="K30">
            <v>0.80419335000071168</v>
          </cell>
          <cell r="L30">
            <v>0.84311022627788457</v>
          </cell>
          <cell r="M30">
            <v>0.87575014259103623</v>
          </cell>
          <cell r="N30">
            <v>0.90298584871682319</v>
          </cell>
          <cell r="O30">
            <v>0.92419703797508856</v>
          </cell>
          <cell r="P30">
            <v>0.94071632877930145</v>
          </cell>
          <cell r="Q30">
            <v>0.95358156539340677</v>
          </cell>
          <cell r="R30">
            <v>0.96360102174287088</v>
          </cell>
          <cell r="S30">
            <v>0.97140418219378311</v>
          </cell>
          <cell r="T30">
            <v>0.97748128966338554</v>
          </cell>
          <cell r="U30">
            <v>0.98221414571952104</v>
          </cell>
          <cell r="V30">
            <v>0.98590009772220355</v>
          </cell>
          <cell r="W30">
            <v>0.98877072002825628</v>
          </cell>
        </row>
        <row r="31">
          <cell r="A31" t="str">
            <v>HVAC</v>
          </cell>
          <cell r="B31" t="str">
            <v>Glass-New</v>
          </cell>
          <cell r="C31" t="str">
            <v>LO5Med</v>
          </cell>
          <cell r="D31">
            <v>4.2999999999999997E-2</v>
          </cell>
          <cell r="E31">
            <v>9.5797142280278316E-2</v>
          </cell>
          <cell r="F31">
            <v>0.16040539374775648</v>
          </cell>
          <cell r="G31">
            <v>0.23540539374775649</v>
          </cell>
          <cell r="H31">
            <v>0.32095239121809005</v>
          </cell>
          <cell r="I31">
            <v>0.42096711425629652</v>
          </cell>
          <cell r="J31">
            <v>0.53068481860864725</v>
          </cell>
          <cell r="K31">
            <v>0.642769203728351</v>
          </cell>
          <cell r="L31">
            <v>0.74839528535557953</v>
          </cell>
          <cell r="M31">
            <v>0.83918984935345187</v>
          </cell>
          <cell r="N31">
            <v>0.90945051634530116</v>
          </cell>
          <cell r="O31">
            <v>0.9576688767502457</v>
          </cell>
          <cell r="P31">
            <v>0.9865231113648858</v>
          </cell>
          <cell r="Q31">
            <v>1.0012970762896924</v>
          </cell>
          <cell r="R31">
            <v>1.0076356106578106</v>
          </cell>
          <cell r="S31">
            <v>1.0098624683774413</v>
          </cell>
          <cell r="T31">
            <v>1.0104871783970797</v>
          </cell>
          <cell r="U31">
            <v>1.010623336815976</v>
          </cell>
          <cell r="V31">
            <v>1.0106457174525985</v>
          </cell>
          <cell r="W31">
            <v>1.0106484038909742</v>
          </cell>
        </row>
        <row r="32">
          <cell r="A32" t="str">
            <v>HVAC</v>
          </cell>
          <cell r="B32" t="str">
            <v>Glass-NR</v>
          </cell>
          <cell r="C32" t="str">
            <v>LO5Med</v>
          </cell>
          <cell r="D32">
            <v>4.2999999999999997E-2</v>
          </cell>
          <cell r="E32">
            <v>9.5797142280278316E-2</v>
          </cell>
          <cell r="F32">
            <v>0.16040539374775648</v>
          </cell>
          <cell r="G32">
            <v>0.23540539374775649</v>
          </cell>
          <cell r="H32">
            <v>0.32095239121809005</v>
          </cell>
          <cell r="I32">
            <v>0.42096711425629652</v>
          </cell>
          <cell r="J32">
            <v>0.53068481860864725</v>
          </cell>
          <cell r="K32">
            <v>0.642769203728351</v>
          </cell>
          <cell r="L32">
            <v>0.74839528535557953</v>
          </cell>
          <cell r="M32">
            <v>0.83918984935345187</v>
          </cell>
          <cell r="N32">
            <v>0.90945051634530116</v>
          </cell>
          <cell r="O32">
            <v>0.9576688767502457</v>
          </cell>
          <cell r="P32">
            <v>0.9865231113648858</v>
          </cell>
          <cell r="Q32">
            <v>1.0012970762896924</v>
          </cell>
          <cell r="R32">
            <v>1.0076356106578106</v>
          </cell>
          <cell r="S32">
            <v>1.0098624683774413</v>
          </cell>
          <cell r="T32">
            <v>1.0104871783970797</v>
          </cell>
          <cell r="U32">
            <v>1.010623336815976</v>
          </cell>
          <cell r="V32">
            <v>1.0106457174525985</v>
          </cell>
          <cell r="W32">
            <v>1.0106484038909742</v>
          </cell>
        </row>
        <row r="33">
          <cell r="A33" t="str">
            <v>HVAC</v>
          </cell>
          <cell r="B33" t="str">
            <v>Glass-Retro</v>
          </cell>
          <cell r="C33" t="str">
            <v>Retro1Slow</v>
          </cell>
          <cell r="D33">
            <v>2.5643970768378654E-3</v>
          </cell>
          <cell r="E33">
            <v>5.1260615529385989E-3</v>
          </cell>
          <cell r="F33">
            <v>9.1015544176433795E-3</v>
          </cell>
          <cell r="G33">
            <v>1.4804925730045659E-2</v>
          </cell>
          <cell r="H33">
            <v>2.2471809420486211E-2</v>
          </cell>
          <cell r="I33">
            <v>3.2184432813882391E-2</v>
          </cell>
          <cell r="J33">
            <v>4.3779667172004086E-2</v>
          </cell>
          <cell r="K33">
            <v>5.675426075474499E-2</v>
          </cell>
          <cell r="L33">
            <v>7.0195239068707532E-2</v>
          </cell>
          <cell r="M33">
            <v>8.2776861842756788E-2</v>
          </cell>
          <cell r="N33">
            <v>9.2870259507494834E-2</v>
          </cell>
          <cell r="O33">
            <v>9.8796470678915727E-2</v>
          </cell>
          <cell r="P33">
            <v>9.9208932889988999E-2</v>
          </cell>
          <cell r="Q33">
            <v>9.3521150494244254E-2</v>
          </cell>
          <cell r="R33">
            <v>8.2226007896862296E-2</v>
          </cell>
          <cell r="S33">
            <v>6.6933566027365665E-2</v>
          </cell>
          <cell r="T33">
            <v>5.0029565143448806E-2</v>
          </cell>
          <cell r="U33">
            <v>3.402486521893211E-2</v>
          </cell>
          <cell r="V33">
            <v>2.0846059340774659E-2</v>
          </cell>
          <cell r="W33">
            <v>0.01</v>
          </cell>
        </row>
        <row r="34">
          <cell r="A34" t="str">
            <v>HVAC</v>
          </cell>
          <cell r="B34" t="str">
            <v>Advanced Rooftop Controller-New</v>
          </cell>
          <cell r="C34" t="str">
            <v>LO3Slow</v>
          </cell>
          <cell r="D34">
            <v>5.5320496977002724E-3</v>
          </cell>
          <cell r="E34">
            <v>1.4227918344261844E-2</v>
          </cell>
          <cell r="F34">
            <v>3.1619655637384989E-2</v>
          </cell>
          <cell r="G34">
            <v>6.2055195900350503E-2</v>
          </cell>
          <cell r="H34">
            <v>0.10939936964274129</v>
          </cell>
          <cell r="I34">
            <v>0.17568121288208835</v>
          </cell>
          <cell r="J34">
            <v>0.26003992245943919</v>
          </cell>
          <cell r="K34">
            <v>0.3584584169663485</v>
          </cell>
          <cell r="L34">
            <v>0.46444756489686617</v>
          </cell>
          <cell r="M34">
            <v>0.57043671282738384</v>
          </cell>
          <cell r="N34">
            <v>0.66935991756253377</v>
          </cell>
          <cell r="O34">
            <v>0.75591772170578986</v>
          </cell>
          <cell r="P34">
            <v>0.82720061923553012</v>
          </cell>
          <cell r="Q34">
            <v>0.88264287286977261</v>
          </cell>
          <cell r="R34">
            <v>0.92349505975816193</v>
          </cell>
          <cell r="S34">
            <v>0.95209159058003434</v>
          </cell>
          <cell r="T34">
            <v>0.97115594446128262</v>
          </cell>
          <cell r="U34">
            <v>0.98328780602207699</v>
          </cell>
          <cell r="V34">
            <v>0.99067241740690848</v>
          </cell>
          <cell r="W34">
            <v>0.99498010738139331</v>
          </cell>
        </row>
        <row r="35">
          <cell r="A35" t="str">
            <v>HVAC</v>
          </cell>
          <cell r="B35" t="str">
            <v>Advanced Rooftop Controller-NR</v>
          </cell>
          <cell r="C35" t="str">
            <v>LO3Slow</v>
          </cell>
          <cell r="D35">
            <v>5.5320496977002724E-3</v>
          </cell>
          <cell r="E35">
            <v>1.4227918344261844E-2</v>
          </cell>
          <cell r="F35">
            <v>3.1619655637384989E-2</v>
          </cell>
          <cell r="G35">
            <v>6.2055195900350503E-2</v>
          </cell>
          <cell r="H35">
            <v>0.10939936964274129</v>
          </cell>
          <cell r="I35">
            <v>0.17568121288208835</v>
          </cell>
          <cell r="J35">
            <v>0.26003992245943919</v>
          </cell>
          <cell r="K35">
            <v>0.3584584169663485</v>
          </cell>
          <cell r="L35">
            <v>0.46444756489686617</v>
          </cell>
          <cell r="M35">
            <v>0.57043671282738384</v>
          </cell>
          <cell r="N35">
            <v>0.66935991756253377</v>
          </cell>
          <cell r="O35">
            <v>0.75591772170578986</v>
          </cell>
          <cell r="P35">
            <v>0.82720061923553012</v>
          </cell>
          <cell r="Q35">
            <v>0.88264287286977261</v>
          </cell>
          <cell r="R35">
            <v>0.92349505975816193</v>
          </cell>
          <cell r="S35">
            <v>0.95209159058003434</v>
          </cell>
          <cell r="T35">
            <v>0.97115594446128262</v>
          </cell>
          <cell r="U35">
            <v>0.98328780602207699</v>
          </cell>
          <cell r="V35">
            <v>0.99067241740690848</v>
          </cell>
          <cell r="W35">
            <v>0.99498010738139331</v>
          </cell>
        </row>
        <row r="36">
          <cell r="A36" t="str">
            <v>HVAC</v>
          </cell>
          <cell r="B36" t="str">
            <v>Advanced Rooftop Controller-Retro</v>
          </cell>
          <cell r="C36" t="str">
            <v>Retro3Slow</v>
          </cell>
          <cell r="D36">
            <v>5.5320496977002724E-3</v>
          </cell>
          <cell r="E36">
            <v>8.6958686465615706E-3</v>
          </cell>
          <cell r="F36">
            <v>1.7391737293123145E-2</v>
          </cell>
          <cell r="G36">
            <v>3.0435540262965514E-2</v>
          </cell>
          <cell r="H36">
            <v>4.7344173742390784E-2</v>
          </cell>
          <cell r="I36">
            <v>6.6281843239347063E-2</v>
          </cell>
          <cell r="J36">
            <v>8.4358709577350838E-2</v>
          </cell>
          <cell r="K36">
            <v>9.8418494506909315E-2</v>
          </cell>
          <cell r="L36">
            <v>0.10598914793051767</v>
          </cell>
          <cell r="M36">
            <v>0.10598914793051767</v>
          </cell>
          <cell r="N36">
            <v>9.8923204735149928E-2</v>
          </cell>
          <cell r="O36">
            <v>8.655780414325609E-2</v>
          </cell>
          <cell r="P36">
            <v>7.1282897529740263E-2</v>
          </cell>
          <cell r="Q36">
            <v>5.5442253634242489E-2</v>
          </cell>
          <cell r="R36">
            <v>4.0852186888389319E-2</v>
          </cell>
          <cell r="S36">
            <v>2.8596530821872412E-2</v>
          </cell>
          <cell r="T36">
            <v>1.9064353881248275E-2</v>
          </cell>
          <cell r="U36">
            <v>1.2131861560794377E-2</v>
          </cell>
          <cell r="V36">
            <v>7.3846113848314854E-3</v>
          </cell>
          <cell r="W36">
            <v>4.3076899744848296E-3</v>
          </cell>
        </row>
        <row r="37">
          <cell r="A37" t="str">
            <v>HVAC</v>
          </cell>
          <cell r="B37" t="str">
            <v>Variable Speed Chiller-New</v>
          </cell>
          <cell r="C37" t="str">
            <v>LO50Fast</v>
          </cell>
          <cell r="D37">
            <v>0.45</v>
          </cell>
          <cell r="E37">
            <v>0.66</v>
          </cell>
          <cell r="F37">
            <v>0.8</v>
          </cell>
          <cell r="G37">
            <v>0.89</v>
          </cell>
          <cell r="H37">
            <v>0.94954036260972652</v>
          </cell>
          <cell r="I37">
            <v>0.97931054391458994</v>
          </cell>
          <cell r="J37">
            <v>0.99254173560564019</v>
          </cell>
          <cell r="K37">
            <v>0.99783421228206048</v>
          </cell>
          <cell r="L37">
            <v>0.99975874925530417</v>
          </cell>
          <cell r="M37">
            <v>1.0004002615797187</v>
          </cell>
          <cell r="N37">
            <v>1.0005976499872309</v>
          </cell>
          <cell r="O37">
            <v>1.0006540466750915</v>
          </cell>
          <cell r="P37">
            <v>1.0006690857918545</v>
          </cell>
          <cell r="Q37">
            <v>1.000672845571045</v>
          </cell>
          <cell r="R37">
            <v>1.0006737302249724</v>
          </cell>
          <cell r="S37">
            <v>1.0006739268147338</v>
          </cell>
          <cell r="T37">
            <v>1.0006739682020522</v>
          </cell>
          <cell r="U37">
            <v>1.0006739764795158</v>
          </cell>
          <cell r="V37">
            <v>1.0006739780561755</v>
          </cell>
          <cell r="W37">
            <v>1.0006739783428409</v>
          </cell>
        </row>
        <row r="38">
          <cell r="A38" t="str">
            <v>HVAC</v>
          </cell>
          <cell r="B38" t="str">
            <v>Variable Speed Chiller-NR</v>
          </cell>
          <cell r="C38" t="str">
            <v>LO50Fast</v>
          </cell>
          <cell r="D38">
            <v>0.45</v>
          </cell>
          <cell r="E38">
            <v>0.66</v>
          </cell>
          <cell r="F38">
            <v>0.8</v>
          </cell>
          <cell r="G38">
            <v>0.89</v>
          </cell>
          <cell r="H38">
            <v>0.94954036260972652</v>
          </cell>
          <cell r="I38">
            <v>0.97931054391458994</v>
          </cell>
          <cell r="J38">
            <v>0.99254173560564019</v>
          </cell>
          <cell r="K38">
            <v>0.99783421228206048</v>
          </cell>
          <cell r="L38">
            <v>0.99975874925530417</v>
          </cell>
          <cell r="M38">
            <v>1.0004002615797187</v>
          </cell>
          <cell r="N38">
            <v>1.0005976499872309</v>
          </cell>
          <cell r="O38">
            <v>1.0006540466750915</v>
          </cell>
          <cell r="P38">
            <v>1.0006690857918545</v>
          </cell>
          <cell r="Q38">
            <v>1.000672845571045</v>
          </cell>
          <cell r="R38">
            <v>1.0006737302249724</v>
          </cell>
          <cell r="S38">
            <v>1.0006739268147338</v>
          </cell>
          <cell r="T38">
            <v>1.0006739682020522</v>
          </cell>
          <cell r="U38">
            <v>1.0006739764795158</v>
          </cell>
          <cell r="V38">
            <v>1.0006739780561755</v>
          </cell>
          <cell r="W38">
            <v>1.0006739783428409</v>
          </cell>
        </row>
        <row r="39">
          <cell r="A39" t="str">
            <v>HVAC</v>
          </cell>
          <cell r="B39" t="str">
            <v>Commercial EM-New</v>
          </cell>
          <cell r="C39" t="str">
            <v>LO1Slow</v>
          </cell>
          <cell r="D39">
            <v>2.5643970768378654E-3</v>
          </cell>
          <cell r="E39">
            <v>7.6904586297764643E-3</v>
          </cell>
          <cell r="F39">
            <v>1.6792013047419844E-2</v>
          </cell>
          <cell r="G39">
            <v>3.15969387774655E-2</v>
          </cell>
          <cell r="H39">
            <v>5.406874819795171E-2</v>
          </cell>
          <cell r="I39">
            <v>8.6253181011834101E-2</v>
          </cell>
          <cell r="J39">
            <v>0.1300328481838382</v>
          </cell>
          <cell r="K39">
            <v>0.18678710893858319</v>
          </cell>
          <cell r="L39">
            <v>0.2569823480072907</v>
          </cell>
          <cell r="M39">
            <v>0.33975920985004748</v>
          </cell>
          <cell r="N39">
            <v>0.43262946935754232</v>
          </cell>
          <cell r="O39">
            <v>0.53142594003645804</v>
          </cell>
          <cell r="P39">
            <v>0.63063487292644704</v>
          </cell>
          <cell r="Q39">
            <v>0.7241560234206913</v>
          </cell>
          <cell r="R39">
            <v>0.80638203131755359</v>
          </cell>
          <cell r="S39">
            <v>0.87331559734491926</v>
          </cell>
          <cell r="T39">
            <v>0.92334516248836807</v>
          </cell>
          <cell r="U39">
            <v>0.95737002770730018</v>
          </cell>
          <cell r="V39">
            <v>0.97821608704807483</v>
          </cell>
          <cell r="W39">
            <v>0.98821608704807484</v>
          </cell>
        </row>
        <row r="40">
          <cell r="A40" t="str">
            <v>HVAC</v>
          </cell>
          <cell r="B40" t="str">
            <v>Commercial EM-NR</v>
          </cell>
          <cell r="C40" t="str">
            <v>LO12Med</v>
          </cell>
          <cell r="D40">
            <v>0.10937459468255628</v>
          </cell>
          <cell r="E40">
            <v>0.21874918936511256</v>
          </cell>
          <cell r="F40">
            <v>0.32812378404766884</v>
          </cell>
          <cell r="G40">
            <v>0.43749837873022512</v>
          </cell>
          <cell r="H40">
            <v>0.5468729734127814</v>
          </cell>
          <cell r="I40">
            <v>0.64531010862708205</v>
          </cell>
          <cell r="J40">
            <v>0.7240598167985226</v>
          </cell>
          <cell r="K40">
            <v>0.78705958333567505</v>
          </cell>
          <cell r="L40">
            <v>0.83745939656539703</v>
          </cell>
          <cell r="M40">
            <v>0.87777924714917455</v>
          </cell>
          <cell r="N40">
            <v>0.91003512761619654</v>
          </cell>
          <cell r="O40">
            <v>0.93583983198981413</v>
          </cell>
          <cell r="P40">
            <v>0.9564835954887082</v>
          </cell>
          <cell r="Q40">
            <v>0.97299860628782353</v>
          </cell>
          <cell r="R40">
            <v>0.9862106149271157</v>
          </cell>
          <cell r="S40">
            <v>0.99678022183854953</v>
          </cell>
          <cell r="T40">
            <v>0.99685231466234414</v>
          </cell>
          <cell r="U40">
            <v>0.99687806209941365</v>
          </cell>
          <cell r="V40">
            <v>0.99688683963477831</v>
          </cell>
          <cell r="W40">
            <v>0.99688970187457115</v>
          </cell>
        </row>
        <row r="41">
          <cell r="A41" t="str">
            <v>HVAC</v>
          </cell>
          <cell r="B41" t="str">
            <v>Commercial EM-Retro</v>
          </cell>
          <cell r="C41" t="str">
            <v>Retro12Med</v>
          </cell>
          <cell r="D41">
            <v>0.10937459468255628</v>
          </cell>
          <cell r="E41">
            <v>0.10937459468255628</v>
          </cell>
          <cell r="F41">
            <v>0.10937459468255628</v>
          </cell>
          <cell r="G41">
            <v>0.10937459468255628</v>
          </cell>
          <cell r="H41">
            <v>0.10937459468255628</v>
          </cell>
          <cell r="I41">
            <v>9.8437135214300656E-2</v>
          </cell>
          <cell r="J41">
            <v>7.874970817144053E-2</v>
          </cell>
          <cell r="K41">
            <v>6.2999766537152418E-2</v>
          </cell>
          <cell r="L41">
            <v>5.0399813229721938E-2</v>
          </cell>
          <cell r="M41">
            <v>4.0319850583777551E-2</v>
          </cell>
          <cell r="N41">
            <v>3.225588046702204E-2</v>
          </cell>
          <cell r="O41">
            <v>2.5804704373617631E-2</v>
          </cell>
          <cell r="P41">
            <v>2.0643763498894106E-2</v>
          </cell>
          <cell r="Q41">
            <v>1.6515010799115284E-2</v>
          </cell>
          <cell r="R41">
            <v>1.3212008639292228E-2</v>
          </cell>
          <cell r="S41">
            <v>1.0569606911433781E-2</v>
          </cell>
          <cell r="T41">
            <v>7.2092823794611682E-5</v>
          </cell>
          <cell r="U41">
            <v>2.5747437069512102E-5</v>
          </cell>
          <cell r="V41">
            <v>8.7775353646568632E-6</v>
          </cell>
          <cell r="W41">
            <v>2.8622397928446119E-6</v>
          </cell>
        </row>
        <row r="42">
          <cell r="A42" t="str">
            <v>HVAC</v>
          </cell>
          <cell r="B42" t="str">
            <v>Evaporative Assist Cooling-New</v>
          </cell>
          <cell r="C42" t="str">
            <v>LO1Slow</v>
          </cell>
          <cell r="D42">
            <v>2.5643970768378654E-3</v>
          </cell>
          <cell r="E42">
            <v>7.6904586297764643E-3</v>
          </cell>
          <cell r="F42">
            <v>1.6792013047419844E-2</v>
          </cell>
          <cell r="G42">
            <v>3.15969387774655E-2</v>
          </cell>
          <cell r="H42">
            <v>5.406874819795171E-2</v>
          </cell>
          <cell r="I42">
            <v>8.6253181011834101E-2</v>
          </cell>
          <cell r="J42">
            <v>0.1300328481838382</v>
          </cell>
          <cell r="K42">
            <v>0.18678710893858319</v>
          </cell>
          <cell r="L42">
            <v>0.2569823480072907</v>
          </cell>
          <cell r="M42">
            <v>0.33975920985004748</v>
          </cell>
          <cell r="N42">
            <v>0.43262946935754232</v>
          </cell>
          <cell r="O42">
            <v>0.53142594003645804</v>
          </cell>
          <cell r="P42">
            <v>0.63063487292644704</v>
          </cell>
          <cell r="Q42">
            <v>0.7241560234206913</v>
          </cell>
          <cell r="R42">
            <v>0.80638203131755359</v>
          </cell>
          <cell r="S42">
            <v>0.87331559734491926</v>
          </cell>
          <cell r="T42">
            <v>0.92334516248836807</v>
          </cell>
          <cell r="U42">
            <v>0.95737002770730018</v>
          </cell>
          <cell r="V42">
            <v>0.97821608704807483</v>
          </cell>
          <cell r="W42">
            <v>0.98821608704807484</v>
          </cell>
        </row>
        <row r="43">
          <cell r="A43" t="str">
            <v>HVAC</v>
          </cell>
          <cell r="B43" t="str">
            <v>Evaporative Assist Cooling-NR</v>
          </cell>
          <cell r="C43" t="str">
            <v>LO1Slow</v>
          </cell>
          <cell r="D43">
            <v>2.5643970768378654E-3</v>
          </cell>
          <cell r="E43">
            <v>7.6904586297764643E-3</v>
          </cell>
          <cell r="F43">
            <v>1.6792013047419844E-2</v>
          </cell>
          <cell r="G43">
            <v>3.15969387774655E-2</v>
          </cell>
          <cell r="H43">
            <v>5.406874819795171E-2</v>
          </cell>
          <cell r="I43">
            <v>8.6253181011834101E-2</v>
          </cell>
          <cell r="J43">
            <v>0.1300328481838382</v>
          </cell>
          <cell r="K43">
            <v>0.18678710893858319</v>
          </cell>
          <cell r="L43">
            <v>0.2569823480072907</v>
          </cell>
          <cell r="M43">
            <v>0.33975920985004748</v>
          </cell>
          <cell r="N43">
            <v>0.43262946935754232</v>
          </cell>
          <cell r="O43">
            <v>0.53142594003645804</v>
          </cell>
          <cell r="P43">
            <v>0.63063487292644704</v>
          </cell>
          <cell r="Q43">
            <v>0.7241560234206913</v>
          </cell>
          <cell r="R43">
            <v>0.80638203131755359</v>
          </cell>
          <cell r="S43">
            <v>0.87331559734491926</v>
          </cell>
          <cell r="T43">
            <v>0.92334516248836807</v>
          </cell>
          <cell r="U43">
            <v>0.95737002770730018</v>
          </cell>
          <cell r="V43">
            <v>0.97821608704807483</v>
          </cell>
          <cell r="W43">
            <v>0.98821608704807484</v>
          </cell>
        </row>
        <row r="44">
          <cell r="A44" t="str">
            <v>HVAC</v>
          </cell>
          <cell r="B44" t="str">
            <v>Economizer-Retro</v>
          </cell>
          <cell r="C44" t="str">
            <v>Retro12Med</v>
          </cell>
          <cell r="D44">
            <v>0.10937459468255628</v>
          </cell>
          <cell r="E44">
            <v>0.10937459468255628</v>
          </cell>
          <cell r="F44">
            <v>0.10937459468255628</v>
          </cell>
          <cell r="G44">
            <v>0.10937459468255628</v>
          </cell>
          <cell r="H44">
            <v>0.10937459468255628</v>
          </cell>
          <cell r="I44">
            <v>9.8437135214300656E-2</v>
          </cell>
          <cell r="J44">
            <v>7.874970817144053E-2</v>
          </cell>
          <cell r="K44">
            <v>6.2999766537152418E-2</v>
          </cell>
          <cell r="L44">
            <v>5.0399813229721938E-2</v>
          </cell>
          <cell r="M44">
            <v>4.0319850583777551E-2</v>
          </cell>
          <cell r="N44">
            <v>3.225588046702204E-2</v>
          </cell>
          <cell r="O44">
            <v>2.5804704373617631E-2</v>
          </cell>
          <cell r="P44">
            <v>2.0643763498894106E-2</v>
          </cell>
          <cell r="Q44">
            <v>1.6515010799115284E-2</v>
          </cell>
          <cell r="R44">
            <v>1.3212008639292228E-2</v>
          </cell>
          <cell r="S44">
            <v>1.0569606911433781E-2</v>
          </cell>
          <cell r="T44">
            <v>7.2092823794611682E-5</v>
          </cell>
          <cell r="U44">
            <v>2.5747437069512102E-5</v>
          </cell>
          <cell r="V44">
            <v>8.7775353646568632E-6</v>
          </cell>
          <cell r="W44">
            <v>2.8622397928446119E-6</v>
          </cell>
        </row>
        <row r="45">
          <cell r="A45" t="str">
            <v>HVAC</v>
          </cell>
          <cell r="B45" t="str">
            <v>Demand Control Ventilation-New</v>
          </cell>
          <cell r="C45" t="str">
            <v>LOEven20</v>
          </cell>
          <cell r="D45">
            <v>0.05</v>
          </cell>
          <cell r="E45">
            <v>0.1</v>
          </cell>
          <cell r="F45">
            <v>0.15000000000000002</v>
          </cell>
          <cell r="G45">
            <v>0.2</v>
          </cell>
          <cell r="H45">
            <v>0.25</v>
          </cell>
          <cell r="I45">
            <v>0.3</v>
          </cell>
          <cell r="J45">
            <v>0.35</v>
          </cell>
          <cell r="K45">
            <v>0.39999999999999997</v>
          </cell>
          <cell r="L45">
            <v>0.44999999999999996</v>
          </cell>
          <cell r="M45">
            <v>0.49999999999999994</v>
          </cell>
          <cell r="N45">
            <v>0.54999999999999993</v>
          </cell>
          <cell r="O45">
            <v>0.6</v>
          </cell>
          <cell r="P45">
            <v>0.65</v>
          </cell>
          <cell r="Q45">
            <v>0.70000000000000007</v>
          </cell>
          <cell r="R45">
            <v>0.75000000000000011</v>
          </cell>
          <cell r="S45">
            <v>0.80000000000000016</v>
          </cell>
          <cell r="T45">
            <v>0.8500000000000002</v>
          </cell>
          <cell r="U45">
            <v>0.90000000000000024</v>
          </cell>
          <cell r="V45">
            <v>0.95000000000000029</v>
          </cell>
          <cell r="W45">
            <v>1.0000000000000002</v>
          </cell>
        </row>
        <row r="46">
          <cell r="A46" t="str">
            <v>HVAC</v>
          </cell>
          <cell r="B46" t="str">
            <v>Demand Control Ventilation-NR</v>
          </cell>
          <cell r="C46" t="str">
            <v>LOEven20</v>
          </cell>
          <cell r="D46">
            <v>0.05</v>
          </cell>
          <cell r="E46">
            <v>0.1</v>
          </cell>
          <cell r="F46">
            <v>0.15000000000000002</v>
          </cell>
          <cell r="G46">
            <v>0.2</v>
          </cell>
          <cell r="H46">
            <v>0.25</v>
          </cell>
          <cell r="I46">
            <v>0.3</v>
          </cell>
          <cell r="J46">
            <v>0.35</v>
          </cell>
          <cell r="K46">
            <v>0.39999999999999997</v>
          </cell>
          <cell r="L46">
            <v>0.44999999999999996</v>
          </cell>
          <cell r="M46">
            <v>0.49999999999999994</v>
          </cell>
          <cell r="N46">
            <v>0.54999999999999993</v>
          </cell>
          <cell r="O46">
            <v>0.6</v>
          </cell>
          <cell r="P46">
            <v>0.65</v>
          </cell>
          <cell r="Q46">
            <v>0.70000000000000007</v>
          </cell>
          <cell r="R46">
            <v>0.75000000000000011</v>
          </cell>
          <cell r="S46">
            <v>0.80000000000000016</v>
          </cell>
          <cell r="T46">
            <v>0.8500000000000002</v>
          </cell>
          <cell r="U46">
            <v>0.90000000000000024</v>
          </cell>
          <cell r="V46">
            <v>0.95000000000000029</v>
          </cell>
          <cell r="W46">
            <v>1.0000000000000002</v>
          </cell>
        </row>
        <row r="47">
          <cell r="A47" t="str">
            <v>HVAC</v>
          </cell>
          <cell r="B47" t="str">
            <v>Demand Control Ventilation-Retro</v>
          </cell>
          <cell r="C47" t="str">
            <v>Retro12Med</v>
          </cell>
          <cell r="D47">
            <v>0.10937459468255628</v>
          </cell>
          <cell r="E47">
            <v>0.10937459468255628</v>
          </cell>
          <cell r="F47">
            <v>0.10937459468255628</v>
          </cell>
          <cell r="G47">
            <v>0.10937459468255628</v>
          </cell>
          <cell r="H47">
            <v>0.10937459468255628</v>
          </cell>
          <cell r="I47">
            <v>9.8437135214300656E-2</v>
          </cell>
          <cell r="J47">
            <v>7.874970817144053E-2</v>
          </cell>
          <cell r="K47">
            <v>6.2999766537152418E-2</v>
          </cell>
          <cell r="L47">
            <v>5.0399813229721938E-2</v>
          </cell>
          <cell r="M47">
            <v>4.0319850583777551E-2</v>
          </cell>
          <cell r="N47">
            <v>3.225588046702204E-2</v>
          </cell>
          <cell r="O47">
            <v>2.5804704373617631E-2</v>
          </cell>
          <cell r="P47">
            <v>2.0643763498894106E-2</v>
          </cell>
          <cell r="Q47">
            <v>1.6515010799115284E-2</v>
          </cell>
          <cell r="R47">
            <v>1.3212008639292228E-2</v>
          </cell>
          <cell r="S47">
            <v>1.0569606911433781E-2</v>
          </cell>
          <cell r="T47">
            <v>7.2092823794611682E-5</v>
          </cell>
          <cell r="U47">
            <v>2.5747437069512102E-5</v>
          </cell>
          <cell r="V47">
            <v>8.7775353646568632E-6</v>
          </cell>
          <cell r="W47">
            <v>2.8622397928446119E-6</v>
          </cell>
        </row>
        <row r="48">
          <cell r="A48" t="str">
            <v>HVAC</v>
          </cell>
          <cell r="B48" t="str">
            <v>Premium Fume Hood-NR</v>
          </cell>
          <cell r="C48" t="str">
            <v>LOEven20</v>
          </cell>
          <cell r="D48">
            <v>0.05</v>
          </cell>
          <cell r="E48">
            <v>0.1</v>
          </cell>
          <cell r="F48">
            <v>0.15000000000000002</v>
          </cell>
          <cell r="G48">
            <v>0.2</v>
          </cell>
          <cell r="H48">
            <v>0.25</v>
          </cell>
          <cell r="I48">
            <v>0.3</v>
          </cell>
          <cell r="J48">
            <v>0.35</v>
          </cell>
          <cell r="K48">
            <v>0.39999999999999997</v>
          </cell>
          <cell r="L48">
            <v>0.44999999999999996</v>
          </cell>
          <cell r="M48">
            <v>0.49999999999999994</v>
          </cell>
          <cell r="N48">
            <v>0.54999999999999993</v>
          </cell>
          <cell r="O48">
            <v>0.6</v>
          </cell>
          <cell r="P48">
            <v>0.65</v>
          </cell>
          <cell r="Q48">
            <v>0.70000000000000007</v>
          </cell>
          <cell r="R48">
            <v>0.75000000000000011</v>
          </cell>
          <cell r="S48">
            <v>0.80000000000000016</v>
          </cell>
          <cell r="T48">
            <v>0.8500000000000002</v>
          </cell>
          <cell r="U48">
            <v>0.90000000000000024</v>
          </cell>
          <cell r="V48">
            <v>0.95000000000000029</v>
          </cell>
          <cell r="W48">
            <v>1.0000000000000002</v>
          </cell>
        </row>
        <row r="49">
          <cell r="A49" t="str">
            <v>HVAC</v>
          </cell>
          <cell r="B49" t="str">
            <v>DCV Restaurant Hood-Retro</v>
          </cell>
          <cell r="C49" t="str">
            <v>Retro20Fast</v>
          </cell>
          <cell r="D49">
            <v>0.22119921692859512</v>
          </cell>
          <cell r="E49">
            <v>0.15504311102289431</v>
          </cell>
          <cell r="F49">
            <v>0.10733128557729499</v>
          </cell>
          <cell r="G49">
            <v>8.3589689255657879E-2</v>
          </cell>
          <cell r="H49">
            <v>7.3237179880126971E-2</v>
          </cell>
          <cell r="I49">
            <v>6.3374636711760357E-2</v>
          </cell>
          <cell r="J49">
            <v>5.4291838367783084E-2</v>
          </cell>
          <cell r="K49">
            <v>4.612639225659896E-2</v>
          </cell>
          <cell r="L49">
            <v>3.8916876277172864E-2</v>
          </cell>
          <cell r="M49">
            <v>3.2639916313151704E-2</v>
          </cell>
          <cell r="N49">
            <v>2.7235706125786907E-2</v>
          </cell>
          <cell r="O49">
            <v>2.1211189258265428E-2</v>
          </cell>
          <cell r="P49">
            <v>1.6519290804212883E-2</v>
          </cell>
          <cell r="Q49">
            <v>1.2865236614105324E-2</v>
          </cell>
          <cell r="R49">
            <v>1.0019456349464106E-2</v>
          </cell>
          <cell r="S49">
            <v>7.8031604509122832E-3</v>
          </cell>
          <cell r="T49">
            <v>6.077107469602494E-3</v>
          </cell>
          <cell r="U49">
            <v>4.7328560561354371E-3</v>
          </cell>
          <cell r="V49">
            <v>3.6859520026825132E-3</v>
          </cell>
          <cell r="W49">
            <v>2.8706223060526725E-3</v>
          </cell>
        </row>
        <row r="50">
          <cell r="A50" t="str">
            <v>HVAC</v>
          </cell>
          <cell r="B50" t="str">
            <v>DCV Parking Garage-Retro</v>
          </cell>
          <cell r="C50" t="str">
            <v>Retro12Med</v>
          </cell>
          <cell r="D50">
            <v>0.10937459468255628</v>
          </cell>
          <cell r="E50">
            <v>0.10937459468255628</v>
          </cell>
          <cell r="F50">
            <v>0.10937459468255628</v>
          </cell>
          <cell r="G50">
            <v>0.10937459468255628</v>
          </cell>
          <cell r="H50">
            <v>0.10937459468255628</v>
          </cell>
          <cell r="I50">
            <v>9.8437135214300656E-2</v>
          </cell>
          <cell r="J50">
            <v>7.874970817144053E-2</v>
          </cell>
          <cell r="K50">
            <v>6.2999766537152418E-2</v>
          </cell>
          <cell r="L50">
            <v>5.0399813229721938E-2</v>
          </cell>
          <cell r="M50">
            <v>4.0319850583777551E-2</v>
          </cell>
          <cell r="N50">
            <v>3.225588046702204E-2</v>
          </cell>
          <cell r="O50">
            <v>2.5804704373617631E-2</v>
          </cell>
          <cell r="P50">
            <v>2.0643763498894106E-2</v>
          </cell>
          <cell r="Q50">
            <v>1.6515010799115284E-2</v>
          </cell>
          <cell r="R50">
            <v>1.3212008639292228E-2</v>
          </cell>
          <cell r="S50">
            <v>1.0569606911433781E-2</v>
          </cell>
          <cell r="T50">
            <v>7.2092823794611682E-5</v>
          </cell>
          <cell r="U50">
            <v>2.5747437069512102E-5</v>
          </cell>
          <cell r="V50">
            <v>8.7775353646568632E-6</v>
          </cell>
          <cell r="W50">
            <v>2.8622397928446119E-6</v>
          </cell>
        </row>
        <row r="51">
          <cell r="A51" t="str">
            <v>HVAC</v>
          </cell>
          <cell r="B51" t="str">
            <v>Weatherization - School-Retro</v>
          </cell>
          <cell r="C51" t="str">
            <v>RetroEven20</v>
          </cell>
          <cell r="D51">
            <v>0.05</v>
          </cell>
          <cell r="E51">
            <v>0.05</v>
          </cell>
          <cell r="F51">
            <v>0.05</v>
          </cell>
          <cell r="G51">
            <v>0.05</v>
          </cell>
          <cell r="H51">
            <v>0.05</v>
          </cell>
          <cell r="I51">
            <v>0.05</v>
          </cell>
          <cell r="J51">
            <v>0.05</v>
          </cell>
          <cell r="K51">
            <v>0.05</v>
          </cell>
          <cell r="L51">
            <v>0.05</v>
          </cell>
          <cell r="M51">
            <v>0.05</v>
          </cell>
          <cell r="N51">
            <v>0.05</v>
          </cell>
          <cell r="O51">
            <v>0.05</v>
          </cell>
          <cell r="P51">
            <v>0.05</v>
          </cell>
          <cell r="Q51">
            <v>0.05</v>
          </cell>
          <cell r="R51">
            <v>0.05</v>
          </cell>
          <cell r="S51">
            <v>0.05</v>
          </cell>
          <cell r="T51">
            <v>0.05</v>
          </cell>
          <cell r="U51">
            <v>0.05</v>
          </cell>
          <cell r="V51">
            <v>0.05</v>
          </cell>
          <cell r="W51">
            <v>0.05</v>
          </cell>
        </row>
        <row r="52">
          <cell r="A52" t="str">
            <v>HVAC</v>
          </cell>
          <cell r="B52" t="str">
            <v>Energy Recovery Ventilator-NR</v>
          </cell>
          <cell r="C52" t="str">
            <v>LO5Med</v>
          </cell>
          <cell r="D52">
            <v>4.2999999999999997E-2</v>
          </cell>
          <cell r="E52">
            <v>9.5797142280278316E-2</v>
          </cell>
          <cell r="F52">
            <v>0.16040539374775648</v>
          </cell>
          <cell r="G52">
            <v>0.23540539374775649</v>
          </cell>
          <cell r="H52">
            <v>0.32095239121809005</v>
          </cell>
          <cell r="I52">
            <v>0.42096711425629652</v>
          </cell>
          <cell r="J52">
            <v>0.53068481860864725</v>
          </cell>
          <cell r="K52">
            <v>0.642769203728351</v>
          </cell>
          <cell r="L52">
            <v>0.74839528535557953</v>
          </cell>
          <cell r="M52">
            <v>0.83918984935345187</v>
          </cell>
          <cell r="N52">
            <v>0.90945051634530116</v>
          </cell>
          <cell r="O52">
            <v>0.9576688767502457</v>
          </cell>
          <cell r="P52">
            <v>0.9865231113648858</v>
          </cell>
          <cell r="Q52">
            <v>1.0012970762896924</v>
          </cell>
          <cell r="R52">
            <v>1.0076356106578106</v>
          </cell>
          <cell r="S52">
            <v>1.0098624683774413</v>
          </cell>
          <cell r="T52">
            <v>1.0104871783970797</v>
          </cell>
          <cell r="U52">
            <v>1.010623336815976</v>
          </cell>
          <cell r="V52">
            <v>1.0106457174525985</v>
          </cell>
          <cell r="W52">
            <v>1.0106484038909742</v>
          </cell>
        </row>
        <row r="53">
          <cell r="A53" t="str">
            <v>HVAC</v>
          </cell>
          <cell r="B53" t="str">
            <v>AC Heat Recovery for Water Heating-NR</v>
          </cell>
          <cell r="C53" t="str">
            <v>LO5Med</v>
          </cell>
          <cell r="D53">
            <v>4.2999999999999997E-2</v>
          </cell>
          <cell r="E53">
            <v>9.5797142280278316E-2</v>
          </cell>
          <cell r="F53">
            <v>0.16040539374775648</v>
          </cell>
          <cell r="G53">
            <v>0.23540539374775649</v>
          </cell>
          <cell r="H53">
            <v>0.32095239121809005</v>
          </cell>
          <cell r="I53">
            <v>0.42096711425629652</v>
          </cell>
          <cell r="J53">
            <v>0.53068481860864725</v>
          </cell>
          <cell r="K53">
            <v>0.642769203728351</v>
          </cell>
          <cell r="L53">
            <v>0.74839528535557953</v>
          </cell>
          <cell r="M53">
            <v>0.83918984935345187</v>
          </cell>
          <cell r="N53">
            <v>0.90945051634530116</v>
          </cell>
          <cell r="O53">
            <v>0.9576688767502457</v>
          </cell>
          <cell r="P53">
            <v>0.9865231113648858</v>
          </cell>
          <cell r="Q53">
            <v>1.0012970762896924</v>
          </cell>
          <cell r="R53">
            <v>1.0076356106578106</v>
          </cell>
          <cell r="S53">
            <v>1.0098624683774413</v>
          </cell>
          <cell r="T53">
            <v>1.0104871783970797</v>
          </cell>
          <cell r="U53">
            <v>1.010623336815976</v>
          </cell>
          <cell r="V53">
            <v>1.0106457174525985</v>
          </cell>
          <cell r="W53">
            <v>1.0106484038909742</v>
          </cell>
        </row>
        <row r="54">
          <cell r="A54" t="str">
            <v>HVAC</v>
          </cell>
          <cell r="B54" t="str">
            <v>Room Occupancy Sensors in Lodging-Retro</v>
          </cell>
          <cell r="C54" t="str">
            <v>LO5Med</v>
          </cell>
          <cell r="D54">
            <v>4.2999999999999997E-2</v>
          </cell>
          <cell r="E54">
            <v>9.5797142280278316E-2</v>
          </cell>
          <cell r="F54">
            <v>0.16040539374775648</v>
          </cell>
          <cell r="G54">
            <v>0.23540539374775649</v>
          </cell>
          <cell r="H54">
            <v>0.32095239121809005</v>
          </cell>
          <cell r="I54">
            <v>0.42096711425629652</v>
          </cell>
          <cell r="J54">
            <v>0.53068481860864725</v>
          </cell>
          <cell r="K54">
            <v>0.642769203728351</v>
          </cell>
          <cell r="L54">
            <v>0.74839528535557953</v>
          </cell>
          <cell r="M54">
            <v>0.83918984935345187</v>
          </cell>
          <cell r="N54">
            <v>0.90945051634530116</v>
          </cell>
          <cell r="O54">
            <v>0.9576688767502457</v>
          </cell>
          <cell r="P54">
            <v>0.9865231113648858</v>
          </cell>
          <cell r="Q54">
            <v>1.0012970762896924</v>
          </cell>
          <cell r="R54">
            <v>1.0076356106578106</v>
          </cell>
          <cell r="S54">
            <v>1.0098624683774413</v>
          </cell>
          <cell r="T54">
            <v>1.0104871783970797</v>
          </cell>
          <cell r="U54">
            <v>1.010623336815976</v>
          </cell>
          <cell r="V54">
            <v>1.0106457174525985</v>
          </cell>
          <cell r="W54">
            <v>1.0106484038909742</v>
          </cell>
        </row>
        <row r="55">
          <cell r="A55" t="str">
            <v>HVAC</v>
          </cell>
          <cell r="B55" t="str">
            <v>Chiller - chilled water retrofit-Retro</v>
          </cell>
          <cell r="C55" t="str">
            <v>Retro12Med</v>
          </cell>
          <cell r="D55">
            <v>0.10937459468255628</v>
          </cell>
          <cell r="E55">
            <v>0.10937459468255628</v>
          </cell>
          <cell r="F55">
            <v>0.10937459468255628</v>
          </cell>
          <cell r="G55">
            <v>0.10937459468255628</v>
          </cell>
          <cell r="H55">
            <v>0.10937459468255628</v>
          </cell>
          <cell r="I55">
            <v>9.8437135214300656E-2</v>
          </cell>
          <cell r="J55">
            <v>7.874970817144053E-2</v>
          </cell>
          <cell r="K55">
            <v>6.2999766537152418E-2</v>
          </cell>
          <cell r="L55">
            <v>5.0399813229721938E-2</v>
          </cell>
          <cell r="M55">
            <v>4.0319850583777551E-2</v>
          </cell>
          <cell r="N55">
            <v>3.225588046702204E-2</v>
          </cell>
          <cell r="O55">
            <v>2.5804704373617631E-2</v>
          </cell>
          <cell r="P55">
            <v>2.0643763498894106E-2</v>
          </cell>
          <cell r="Q55">
            <v>1.6515010799115284E-2</v>
          </cell>
          <cell r="R55">
            <v>1.3212008639292228E-2</v>
          </cell>
          <cell r="S55">
            <v>1.0569606911433781E-2</v>
          </cell>
          <cell r="T55">
            <v>7.2092823794611682E-5</v>
          </cell>
          <cell r="U55">
            <v>2.5747437069512102E-5</v>
          </cell>
          <cell r="V55">
            <v>8.7775353646568632E-6</v>
          </cell>
          <cell r="W55">
            <v>2.8622397928446119E-6</v>
          </cell>
        </row>
        <row r="56">
          <cell r="A56" t="str">
            <v>HVAC</v>
          </cell>
          <cell r="B56" t="str">
            <v>Chiller - equip retrofits-Retro</v>
          </cell>
          <cell r="C56" t="str">
            <v>Retro12Med</v>
          </cell>
          <cell r="D56">
            <v>0.10937459468255628</v>
          </cell>
          <cell r="E56">
            <v>0.10937459468255628</v>
          </cell>
          <cell r="F56">
            <v>0.10937459468255628</v>
          </cell>
          <cell r="G56">
            <v>0.10937459468255628</v>
          </cell>
          <cell r="H56">
            <v>0.10937459468255628</v>
          </cell>
          <cell r="I56">
            <v>9.8437135214300656E-2</v>
          </cell>
          <cell r="J56">
            <v>7.874970817144053E-2</v>
          </cell>
          <cell r="K56">
            <v>6.2999766537152418E-2</v>
          </cell>
          <cell r="L56">
            <v>5.0399813229721938E-2</v>
          </cell>
          <cell r="M56">
            <v>4.0319850583777551E-2</v>
          </cell>
          <cell r="N56">
            <v>3.225588046702204E-2</v>
          </cell>
          <cell r="O56">
            <v>2.5804704373617631E-2</v>
          </cell>
          <cell r="P56">
            <v>2.0643763498894106E-2</v>
          </cell>
          <cell r="Q56">
            <v>1.6515010799115284E-2</v>
          </cell>
          <cell r="R56">
            <v>1.3212008639292228E-2</v>
          </cell>
          <cell r="S56">
            <v>1.0569606911433781E-2</v>
          </cell>
          <cell r="T56">
            <v>7.2092823794611682E-5</v>
          </cell>
          <cell r="U56">
            <v>2.5747437069512102E-5</v>
          </cell>
          <cell r="V56">
            <v>8.7775353646568632E-6</v>
          </cell>
          <cell r="W56">
            <v>2.8622397928446119E-6</v>
          </cell>
        </row>
        <row r="57">
          <cell r="A57" t="str">
            <v>HVAC</v>
          </cell>
          <cell r="B57" t="str">
            <v>Pool Blankets-Retro</v>
          </cell>
          <cell r="C57" t="str">
            <v>Retro20Fast</v>
          </cell>
          <cell r="D57">
            <v>0.22119921692859512</v>
          </cell>
          <cell r="E57">
            <v>0.15504311102289431</v>
          </cell>
          <cell r="F57">
            <v>0.10733128557729499</v>
          </cell>
          <cell r="G57">
            <v>8.3589689255657879E-2</v>
          </cell>
          <cell r="H57">
            <v>7.3237179880126971E-2</v>
          </cell>
          <cell r="I57">
            <v>6.3374636711760357E-2</v>
          </cell>
          <cell r="J57">
            <v>5.4291838367783084E-2</v>
          </cell>
          <cell r="K57">
            <v>4.612639225659896E-2</v>
          </cell>
          <cell r="L57">
            <v>3.8916876277172864E-2</v>
          </cell>
          <cell r="M57">
            <v>3.2639916313151704E-2</v>
          </cell>
          <cell r="N57">
            <v>2.7235706125786907E-2</v>
          </cell>
          <cell r="O57">
            <v>2.1211189258265428E-2</v>
          </cell>
          <cell r="P57">
            <v>1.6519290804212883E-2</v>
          </cell>
          <cell r="Q57">
            <v>1.2865236614105324E-2</v>
          </cell>
          <cell r="R57">
            <v>1.0019456349464106E-2</v>
          </cell>
          <cell r="S57">
            <v>7.8031604509122832E-3</v>
          </cell>
          <cell r="T57">
            <v>6.077107469602494E-3</v>
          </cell>
          <cell r="U57">
            <v>4.7328560561354371E-3</v>
          </cell>
          <cell r="V57">
            <v>3.6859520026825132E-3</v>
          </cell>
          <cell r="W57">
            <v>2.8706223060526725E-3</v>
          </cell>
        </row>
        <row r="58">
          <cell r="A58" t="str">
            <v>HVAC</v>
          </cell>
          <cell r="B58" t="str">
            <v>Web-Enabled Thermostats-Retro</v>
          </cell>
          <cell r="C58" t="str">
            <v>Retro20Fast</v>
          </cell>
          <cell r="D58">
            <v>0.22119921692859512</v>
          </cell>
          <cell r="E58">
            <v>0.15504311102289431</v>
          </cell>
          <cell r="F58">
            <v>0.10733128557729499</v>
          </cell>
          <cell r="G58">
            <v>8.3589689255657879E-2</v>
          </cell>
          <cell r="H58">
            <v>7.3237179880126971E-2</v>
          </cell>
          <cell r="I58">
            <v>6.3374636711760357E-2</v>
          </cell>
          <cell r="J58">
            <v>5.4291838367783084E-2</v>
          </cell>
          <cell r="K58">
            <v>4.612639225659896E-2</v>
          </cell>
          <cell r="L58">
            <v>3.8916876277172864E-2</v>
          </cell>
          <cell r="M58">
            <v>3.2639916313151704E-2</v>
          </cell>
          <cell r="N58">
            <v>2.7235706125786907E-2</v>
          </cell>
          <cell r="O58">
            <v>2.1211189258265428E-2</v>
          </cell>
          <cell r="P58">
            <v>1.6519290804212883E-2</v>
          </cell>
          <cell r="Q58">
            <v>1.2865236614105324E-2</v>
          </cell>
          <cell r="R58">
            <v>1.0019456349464106E-2</v>
          </cell>
          <cell r="S58">
            <v>7.8031604509122832E-3</v>
          </cell>
          <cell r="T58">
            <v>6.077107469602494E-3</v>
          </cell>
          <cell r="U58">
            <v>4.7328560561354371E-3</v>
          </cell>
          <cell r="V58">
            <v>3.6859520026825132E-3</v>
          </cell>
          <cell r="W58">
            <v>2.8706223060526725E-3</v>
          </cell>
        </row>
        <row r="59">
          <cell r="A59" t="str">
            <v>HVAC</v>
          </cell>
          <cell r="B59" t="str">
            <v>Garage CO2 ventilation-Retro</v>
          </cell>
          <cell r="C59" t="str">
            <v>Retro20Fast</v>
          </cell>
          <cell r="D59">
            <v>0.22119921692859512</v>
          </cell>
          <cell r="E59">
            <v>0.15504311102289431</v>
          </cell>
          <cell r="F59">
            <v>0.10733128557729499</v>
          </cell>
          <cell r="G59">
            <v>8.3589689255657879E-2</v>
          </cell>
          <cell r="H59">
            <v>7.3237179880126971E-2</v>
          </cell>
          <cell r="I59">
            <v>6.3374636711760357E-2</v>
          </cell>
          <cell r="J59">
            <v>5.4291838367783084E-2</v>
          </cell>
          <cell r="K59">
            <v>4.612639225659896E-2</v>
          </cell>
          <cell r="L59">
            <v>3.8916876277172864E-2</v>
          </cell>
          <cell r="M59">
            <v>3.2639916313151704E-2</v>
          </cell>
          <cell r="N59">
            <v>2.7235706125786907E-2</v>
          </cell>
          <cell r="O59">
            <v>2.1211189258265428E-2</v>
          </cell>
          <cell r="P59">
            <v>1.6519290804212883E-2</v>
          </cell>
          <cell r="Q59">
            <v>1.2865236614105324E-2</v>
          </cell>
          <cell r="R59">
            <v>1.0019456349464106E-2</v>
          </cell>
          <cell r="S59">
            <v>7.8031604509122832E-3</v>
          </cell>
          <cell r="T59">
            <v>6.077107469602494E-3</v>
          </cell>
          <cell r="U59">
            <v>4.7328560561354371E-3</v>
          </cell>
          <cell r="V59">
            <v>3.6859520026825132E-3</v>
          </cell>
          <cell r="W59">
            <v>2.8706223060526725E-3</v>
          </cell>
        </row>
        <row r="60">
          <cell r="A60" t="str">
            <v>HVAC</v>
          </cell>
          <cell r="B60" t="str">
            <v>Circ Pump ECM and drive-Retro</v>
          </cell>
          <cell r="C60" t="str">
            <v>Retro20Fast</v>
          </cell>
          <cell r="D60">
            <v>0.22119921692859512</v>
          </cell>
          <cell r="E60">
            <v>0.15504311102289431</v>
          </cell>
          <cell r="F60">
            <v>0.10733128557729499</v>
          </cell>
          <cell r="G60">
            <v>8.3589689255657879E-2</v>
          </cell>
          <cell r="H60">
            <v>7.3237179880126971E-2</v>
          </cell>
          <cell r="I60">
            <v>6.3374636711760357E-2</v>
          </cell>
          <cell r="J60">
            <v>5.4291838367783084E-2</v>
          </cell>
          <cell r="K60">
            <v>4.612639225659896E-2</v>
          </cell>
          <cell r="L60">
            <v>3.8916876277172864E-2</v>
          </cell>
          <cell r="M60">
            <v>3.2639916313151704E-2</v>
          </cell>
          <cell r="N60">
            <v>2.7235706125786907E-2</v>
          </cell>
          <cell r="O60">
            <v>2.1211189258265428E-2</v>
          </cell>
          <cell r="P60">
            <v>1.6519290804212883E-2</v>
          </cell>
          <cell r="Q60">
            <v>1.2865236614105324E-2</v>
          </cell>
          <cell r="R60">
            <v>1.0019456349464106E-2</v>
          </cell>
          <cell r="S60">
            <v>7.8031604509122832E-3</v>
          </cell>
          <cell r="T60">
            <v>6.077107469602494E-3</v>
          </cell>
          <cell r="U60">
            <v>4.7328560561354371E-3</v>
          </cell>
          <cell r="V60">
            <v>3.6859520026825132E-3</v>
          </cell>
          <cell r="W60">
            <v>2.8706223060526725E-3</v>
          </cell>
        </row>
        <row r="61">
          <cell r="A61" t="str">
            <v>HVAC</v>
          </cell>
          <cell r="B61" t="str">
            <v>VRF-New</v>
          </cell>
          <cell r="C61" t="str">
            <v>LO1Slow</v>
          </cell>
          <cell r="D61">
            <v>2.5643970768378654E-3</v>
          </cell>
          <cell r="E61">
            <v>7.6904586297764643E-3</v>
          </cell>
          <cell r="F61">
            <v>1.6792013047419844E-2</v>
          </cell>
          <cell r="G61">
            <v>3.15969387774655E-2</v>
          </cell>
          <cell r="H61">
            <v>5.406874819795171E-2</v>
          </cell>
          <cell r="I61">
            <v>8.6253181011834101E-2</v>
          </cell>
          <cell r="J61">
            <v>0.1300328481838382</v>
          </cell>
          <cell r="K61">
            <v>0.18678710893858319</v>
          </cell>
          <cell r="L61">
            <v>0.2569823480072907</v>
          </cell>
          <cell r="M61">
            <v>0.33975920985004748</v>
          </cell>
          <cell r="N61">
            <v>0.43262946935754232</v>
          </cell>
          <cell r="O61">
            <v>0.53142594003645804</v>
          </cell>
          <cell r="P61">
            <v>0.63063487292644704</v>
          </cell>
          <cell r="Q61">
            <v>0.7241560234206913</v>
          </cell>
          <cell r="R61">
            <v>0.80638203131755359</v>
          </cell>
          <cell r="S61">
            <v>0.87331559734491926</v>
          </cell>
          <cell r="T61">
            <v>0.92334516248836807</v>
          </cell>
          <cell r="U61">
            <v>0.95737002770730018</v>
          </cell>
          <cell r="V61">
            <v>0.97821608704807483</v>
          </cell>
          <cell r="W61">
            <v>0.98821608704807484</v>
          </cell>
        </row>
        <row r="62">
          <cell r="A62" t="str">
            <v>HVAC</v>
          </cell>
          <cell r="B62" t="str">
            <v>VRF-Retro</v>
          </cell>
          <cell r="C62" t="str">
            <v>Retro3Slow</v>
          </cell>
          <cell r="D62">
            <v>5.5320496977002724E-3</v>
          </cell>
          <cell r="E62">
            <v>8.6958686465615706E-3</v>
          </cell>
          <cell r="F62">
            <v>1.7391737293123145E-2</v>
          </cell>
          <cell r="G62">
            <v>3.0435540262965514E-2</v>
          </cell>
          <cell r="H62">
            <v>4.7344173742390784E-2</v>
          </cell>
          <cell r="I62">
            <v>6.6281843239347063E-2</v>
          </cell>
          <cell r="J62">
            <v>8.4358709577350838E-2</v>
          </cell>
          <cell r="K62">
            <v>9.8418494506909315E-2</v>
          </cell>
          <cell r="L62">
            <v>0.10598914793051767</v>
          </cell>
          <cell r="M62">
            <v>0.10598914793051767</v>
          </cell>
          <cell r="N62">
            <v>9.8923204735149928E-2</v>
          </cell>
          <cell r="O62">
            <v>8.655780414325609E-2</v>
          </cell>
          <cell r="P62">
            <v>7.1282897529740263E-2</v>
          </cell>
          <cell r="Q62">
            <v>5.5442253634242489E-2</v>
          </cell>
          <cell r="R62">
            <v>4.0852186888389319E-2</v>
          </cell>
          <cell r="S62">
            <v>2.8596530821872412E-2</v>
          </cell>
          <cell r="T62">
            <v>1.9064353881248275E-2</v>
          </cell>
          <cell r="U62">
            <v>1.2131861560794377E-2</v>
          </cell>
          <cell r="V62">
            <v>7.3846113848314854E-3</v>
          </cell>
          <cell r="W62">
            <v>4.3076899744848296E-3</v>
          </cell>
        </row>
        <row r="63">
          <cell r="A63" t="str">
            <v>HVAC</v>
          </cell>
          <cell r="B63" t="str">
            <v>Evaporator Roof Top HVAC-Retro</v>
          </cell>
          <cell r="C63" t="str">
            <v>RetroEven20</v>
          </cell>
          <cell r="D63">
            <v>0.05</v>
          </cell>
          <cell r="E63">
            <v>0.05</v>
          </cell>
          <cell r="F63">
            <v>0.05</v>
          </cell>
          <cell r="G63">
            <v>0.05</v>
          </cell>
          <cell r="H63">
            <v>0.05</v>
          </cell>
          <cell r="I63">
            <v>0.05</v>
          </cell>
          <cell r="J63">
            <v>0.05</v>
          </cell>
          <cell r="K63">
            <v>0.05</v>
          </cell>
          <cell r="L63">
            <v>0.05</v>
          </cell>
          <cell r="M63">
            <v>0.05</v>
          </cell>
          <cell r="N63">
            <v>0.05</v>
          </cell>
          <cell r="O63">
            <v>0.05</v>
          </cell>
          <cell r="P63">
            <v>0.05</v>
          </cell>
          <cell r="Q63">
            <v>0.05</v>
          </cell>
          <cell r="R63">
            <v>0.05</v>
          </cell>
          <cell r="S63">
            <v>0.05</v>
          </cell>
          <cell r="T63">
            <v>0.05</v>
          </cell>
          <cell r="U63">
            <v>0.05</v>
          </cell>
          <cell r="V63">
            <v>0.05</v>
          </cell>
          <cell r="W63">
            <v>0.05</v>
          </cell>
        </row>
        <row r="64">
          <cell r="A64" t="str">
            <v>HVAC</v>
          </cell>
          <cell r="B64" t="str">
            <v>Secondary Glazing Systems-Retro</v>
          </cell>
          <cell r="C64" t="str">
            <v>Retro1Slow</v>
          </cell>
          <cell r="D64">
            <v>2.5643970768378654E-3</v>
          </cell>
          <cell r="E64">
            <v>5.1260615529385989E-3</v>
          </cell>
          <cell r="F64">
            <v>9.1015544176433795E-3</v>
          </cell>
          <cell r="G64">
            <v>1.4804925730045659E-2</v>
          </cell>
          <cell r="H64">
            <v>2.2471809420486211E-2</v>
          </cell>
          <cell r="I64">
            <v>3.2184432813882391E-2</v>
          </cell>
          <cell r="J64">
            <v>4.3779667172004086E-2</v>
          </cell>
          <cell r="K64">
            <v>5.675426075474499E-2</v>
          </cell>
          <cell r="L64">
            <v>7.0195239068707532E-2</v>
          </cell>
          <cell r="M64">
            <v>8.2776861842756788E-2</v>
          </cell>
          <cell r="N64">
            <v>9.2870259507494834E-2</v>
          </cell>
          <cell r="O64">
            <v>9.8796470678915727E-2</v>
          </cell>
          <cell r="P64">
            <v>9.9208932889988999E-2</v>
          </cell>
          <cell r="Q64">
            <v>9.3521150494244254E-2</v>
          </cell>
          <cell r="R64">
            <v>8.2226007896862296E-2</v>
          </cell>
          <cell r="S64">
            <v>6.6933566027365665E-2</v>
          </cell>
          <cell r="T64">
            <v>5.0029565143448806E-2</v>
          </cell>
          <cell r="U64">
            <v>3.402486521893211E-2</v>
          </cell>
          <cell r="V64">
            <v>2.0846059340774659E-2</v>
          </cell>
          <cell r="W64">
            <v>0.01</v>
          </cell>
        </row>
        <row r="65">
          <cell r="A65" t="str">
            <v>Lighting</v>
          </cell>
          <cell r="B65" t="str">
            <v>LPD Package-New</v>
          </cell>
          <cell r="C65" t="str">
            <v>LO20Fast</v>
          </cell>
          <cell r="D65">
            <v>0.22119921692859512</v>
          </cell>
          <cell r="E65">
            <v>0.37624232795148943</v>
          </cell>
          <cell r="F65">
            <v>0.48357361352878442</v>
          </cell>
          <cell r="G65">
            <v>0.56716330278444227</v>
          </cell>
          <cell r="H65">
            <v>0.64040048266456928</v>
          </cell>
          <cell r="I65">
            <v>0.70377511937632964</v>
          </cell>
          <cell r="J65">
            <v>0.7580669577441127</v>
          </cell>
          <cell r="K65">
            <v>0.80419335000071168</v>
          </cell>
          <cell r="L65">
            <v>0.84311022627788457</v>
          </cell>
          <cell r="M65">
            <v>0.87575014259103623</v>
          </cell>
          <cell r="N65">
            <v>0.90298584871682319</v>
          </cell>
          <cell r="O65">
            <v>0.92419703797508856</v>
          </cell>
          <cell r="P65">
            <v>0.94071632877930145</v>
          </cell>
          <cell r="Q65">
            <v>0.95358156539340677</v>
          </cell>
          <cell r="R65">
            <v>0.96360102174287088</v>
          </cell>
          <cell r="S65">
            <v>0.97140418219378311</v>
          </cell>
          <cell r="T65">
            <v>0.97748128966338554</v>
          </cell>
          <cell r="U65">
            <v>0.98221414571952104</v>
          </cell>
          <cell r="V65">
            <v>0.98590009772220355</v>
          </cell>
          <cell r="W65">
            <v>0.98877072002825628</v>
          </cell>
        </row>
        <row r="66">
          <cell r="A66" t="str">
            <v>Lighting</v>
          </cell>
          <cell r="B66" t="str">
            <v>LPD Package-NR</v>
          </cell>
          <cell r="C66" t="str">
            <v>LO20Fast</v>
          </cell>
          <cell r="D66">
            <v>0.22119921692859512</v>
          </cell>
          <cell r="E66">
            <v>0.37624232795148943</v>
          </cell>
          <cell r="F66">
            <v>0.48357361352878442</v>
          </cell>
          <cell r="G66">
            <v>0.56716330278444227</v>
          </cell>
          <cell r="H66">
            <v>0.64040048266456928</v>
          </cell>
          <cell r="I66">
            <v>0.70377511937632964</v>
          </cell>
          <cell r="J66">
            <v>0.7580669577441127</v>
          </cell>
          <cell r="K66">
            <v>0.80419335000071168</v>
          </cell>
          <cell r="L66">
            <v>0.84311022627788457</v>
          </cell>
          <cell r="M66">
            <v>0.87575014259103623</v>
          </cell>
          <cell r="N66">
            <v>0.90298584871682319</v>
          </cell>
          <cell r="O66">
            <v>0.92419703797508856</v>
          </cell>
          <cell r="P66">
            <v>0.94071632877930145</v>
          </cell>
          <cell r="Q66">
            <v>0.95358156539340677</v>
          </cell>
          <cell r="R66">
            <v>0.96360102174287088</v>
          </cell>
          <cell r="S66">
            <v>0.97140418219378311</v>
          </cell>
          <cell r="T66">
            <v>0.97748128966338554</v>
          </cell>
          <cell r="U66">
            <v>0.98221414571952104</v>
          </cell>
          <cell r="V66">
            <v>0.98590009772220355</v>
          </cell>
          <cell r="W66">
            <v>0.98877072002825628</v>
          </cell>
        </row>
        <row r="67">
          <cell r="A67" t="str">
            <v>Lighting</v>
          </cell>
          <cell r="B67" t="str">
            <v>LPD Package-Retro</v>
          </cell>
          <cell r="C67" t="str">
            <v>Retro12Med</v>
          </cell>
          <cell r="D67">
            <v>0.10937459468255628</v>
          </cell>
          <cell r="E67">
            <v>0.10937459468255628</v>
          </cell>
          <cell r="F67">
            <v>0.10937459468255628</v>
          </cell>
          <cell r="G67">
            <v>0.10937459468255628</v>
          </cell>
          <cell r="H67">
            <v>0.10937459468255628</v>
          </cell>
          <cell r="I67">
            <v>9.8437135214300656E-2</v>
          </cell>
          <cell r="J67">
            <v>7.874970817144053E-2</v>
          </cell>
          <cell r="K67">
            <v>6.2999766537152418E-2</v>
          </cell>
          <cell r="L67">
            <v>5.0399813229721938E-2</v>
          </cell>
          <cell r="M67">
            <v>4.0319850583777551E-2</v>
          </cell>
          <cell r="N67">
            <v>3.225588046702204E-2</v>
          </cell>
          <cell r="O67">
            <v>2.5804704373617631E-2</v>
          </cell>
          <cell r="P67">
            <v>2.0643763498894106E-2</v>
          </cell>
          <cell r="Q67">
            <v>1.6515010799115284E-2</v>
          </cell>
          <cell r="R67">
            <v>1.3212008639292228E-2</v>
          </cell>
          <cell r="S67">
            <v>1.0569606911433781E-2</v>
          </cell>
          <cell r="T67">
            <v>7.2092823794611682E-5</v>
          </cell>
          <cell r="U67">
            <v>2.5747437069512102E-5</v>
          </cell>
          <cell r="V67">
            <v>8.7775353646568632E-6</v>
          </cell>
          <cell r="W67">
            <v>2.8622397928446119E-6</v>
          </cell>
        </row>
        <row r="68">
          <cell r="A68" t="str">
            <v>Lighting</v>
          </cell>
          <cell r="B68" t="str">
            <v>Top Daylighting-New</v>
          </cell>
          <cell r="C68" t="str">
            <v>LO12Med</v>
          </cell>
          <cell r="D68">
            <v>0.10937459468255628</v>
          </cell>
          <cell r="E68">
            <v>0.21874918936511256</v>
          </cell>
          <cell r="F68">
            <v>0.32812378404766884</v>
          </cell>
          <cell r="G68">
            <v>0.43749837873022512</v>
          </cell>
          <cell r="H68">
            <v>0.5468729734127814</v>
          </cell>
          <cell r="I68">
            <v>0.64531010862708205</v>
          </cell>
          <cell r="J68">
            <v>0.7240598167985226</v>
          </cell>
          <cell r="K68">
            <v>0.78705958333567505</v>
          </cell>
          <cell r="L68">
            <v>0.83745939656539703</v>
          </cell>
          <cell r="M68">
            <v>0.87777924714917455</v>
          </cell>
          <cell r="N68">
            <v>0.91003512761619654</v>
          </cell>
          <cell r="O68">
            <v>0.93583983198981413</v>
          </cell>
          <cell r="P68">
            <v>0.9564835954887082</v>
          </cell>
          <cell r="Q68">
            <v>0.97299860628782353</v>
          </cell>
          <cell r="R68">
            <v>0.9862106149271157</v>
          </cell>
          <cell r="S68">
            <v>0.99678022183854953</v>
          </cell>
          <cell r="T68">
            <v>0.99685231466234414</v>
          </cell>
          <cell r="U68">
            <v>0.99687806209941365</v>
          </cell>
          <cell r="V68">
            <v>0.99688683963477831</v>
          </cell>
          <cell r="W68">
            <v>0.99688970187457115</v>
          </cell>
        </row>
        <row r="69">
          <cell r="A69" t="str">
            <v>Lighting</v>
          </cell>
          <cell r="B69" t="str">
            <v>Perimeter Daylighting Controls Advanced-New</v>
          </cell>
          <cell r="C69" t="str">
            <v>LO5Med</v>
          </cell>
          <cell r="D69">
            <v>4.2999999999999997E-2</v>
          </cell>
          <cell r="E69">
            <v>9.5797142280278316E-2</v>
          </cell>
          <cell r="F69">
            <v>0.16040539374775648</v>
          </cell>
          <cell r="G69">
            <v>0.23540539374775649</v>
          </cell>
          <cell r="H69">
            <v>0.32095239121809005</v>
          </cell>
          <cell r="I69">
            <v>0.42096711425629652</v>
          </cell>
          <cell r="J69">
            <v>0.53068481860864725</v>
          </cell>
          <cell r="K69">
            <v>0.642769203728351</v>
          </cell>
          <cell r="L69">
            <v>0.74839528535557953</v>
          </cell>
          <cell r="M69">
            <v>0.83918984935345187</v>
          </cell>
          <cell r="N69">
            <v>0.90945051634530116</v>
          </cell>
          <cell r="O69">
            <v>0.9576688767502457</v>
          </cell>
          <cell r="P69">
            <v>0.9865231113648858</v>
          </cell>
          <cell r="Q69">
            <v>1.0012970762896924</v>
          </cell>
          <cell r="R69">
            <v>1.0076356106578106</v>
          </cell>
          <cell r="S69">
            <v>1.0098624683774413</v>
          </cell>
          <cell r="T69">
            <v>1.0104871783970797</v>
          </cell>
          <cell r="U69">
            <v>1.010623336815976</v>
          </cell>
          <cell r="V69">
            <v>1.0106457174525985</v>
          </cell>
          <cell r="W69">
            <v>1.0106484038909742</v>
          </cell>
        </row>
        <row r="70">
          <cell r="A70" t="str">
            <v>Lighting</v>
          </cell>
          <cell r="B70" t="str">
            <v>Perimeter Daylighting Controls Advanced-NR</v>
          </cell>
          <cell r="C70" t="str">
            <v>LO5Med</v>
          </cell>
          <cell r="D70">
            <v>4.2999999999999997E-2</v>
          </cell>
          <cell r="E70">
            <v>9.5797142280278316E-2</v>
          </cell>
          <cell r="F70">
            <v>0.16040539374775648</v>
          </cell>
          <cell r="G70">
            <v>0.23540539374775649</v>
          </cell>
          <cell r="H70">
            <v>0.32095239121809005</v>
          </cell>
          <cell r="I70">
            <v>0.42096711425629652</v>
          </cell>
          <cell r="J70">
            <v>0.53068481860864725</v>
          </cell>
          <cell r="K70">
            <v>0.642769203728351</v>
          </cell>
          <cell r="L70">
            <v>0.74839528535557953</v>
          </cell>
          <cell r="M70">
            <v>0.83918984935345187</v>
          </cell>
          <cell r="N70">
            <v>0.90945051634530116</v>
          </cell>
          <cell r="O70">
            <v>0.9576688767502457</v>
          </cell>
          <cell r="P70">
            <v>0.9865231113648858</v>
          </cell>
          <cell r="Q70">
            <v>1.0012970762896924</v>
          </cell>
          <cell r="R70">
            <v>1.0076356106578106</v>
          </cell>
          <cell r="S70">
            <v>1.0098624683774413</v>
          </cell>
          <cell r="T70">
            <v>1.0104871783970797</v>
          </cell>
          <cell r="U70">
            <v>1.010623336815976</v>
          </cell>
          <cell r="V70">
            <v>1.0106457174525985</v>
          </cell>
          <cell r="W70">
            <v>1.0106484038909742</v>
          </cell>
        </row>
        <row r="71">
          <cell r="A71" t="str">
            <v>Lighting</v>
          </cell>
          <cell r="B71" t="str">
            <v>Lighting Controls Interior-New</v>
          </cell>
          <cell r="C71" t="str">
            <v>LO20Fast</v>
          </cell>
          <cell r="D71">
            <v>0.22119921692859512</v>
          </cell>
          <cell r="E71">
            <v>0.37624232795148943</v>
          </cell>
          <cell r="F71">
            <v>0.48357361352878442</v>
          </cell>
          <cell r="G71">
            <v>0.56716330278444227</v>
          </cell>
          <cell r="H71">
            <v>0.64040048266456928</v>
          </cell>
          <cell r="I71">
            <v>0.70377511937632964</v>
          </cell>
          <cell r="J71">
            <v>0.7580669577441127</v>
          </cell>
          <cell r="K71">
            <v>0.80419335000071168</v>
          </cell>
          <cell r="L71">
            <v>0.84311022627788457</v>
          </cell>
          <cell r="M71">
            <v>0.87575014259103623</v>
          </cell>
          <cell r="N71">
            <v>0.90298584871682319</v>
          </cell>
          <cell r="O71">
            <v>0.92419703797508856</v>
          </cell>
          <cell r="P71">
            <v>0.94071632877930145</v>
          </cell>
          <cell r="Q71">
            <v>0.95358156539340677</v>
          </cell>
          <cell r="R71">
            <v>0.96360102174287088</v>
          </cell>
          <cell r="S71">
            <v>0.97140418219378311</v>
          </cell>
          <cell r="T71">
            <v>0.97748128966338554</v>
          </cell>
          <cell r="U71">
            <v>0.98221414571952104</v>
          </cell>
          <cell r="V71">
            <v>0.98590009772220355</v>
          </cell>
          <cell r="W71">
            <v>0.98877072002825628</v>
          </cell>
        </row>
        <row r="72">
          <cell r="A72" t="str">
            <v>Lighting</v>
          </cell>
          <cell r="B72" t="str">
            <v>Lighting Controls Interior-NR</v>
          </cell>
          <cell r="C72" t="str">
            <v>LO20Fast</v>
          </cell>
          <cell r="D72">
            <v>0.22119921692859512</v>
          </cell>
          <cell r="E72">
            <v>0.37624232795148943</v>
          </cell>
          <cell r="F72">
            <v>0.48357361352878442</v>
          </cell>
          <cell r="G72">
            <v>0.56716330278444227</v>
          </cell>
          <cell r="H72">
            <v>0.64040048266456928</v>
          </cell>
          <cell r="I72">
            <v>0.70377511937632964</v>
          </cell>
          <cell r="J72">
            <v>0.7580669577441127</v>
          </cell>
          <cell r="K72">
            <v>0.80419335000071168</v>
          </cell>
          <cell r="L72">
            <v>0.84311022627788457</v>
          </cell>
          <cell r="M72">
            <v>0.87575014259103623</v>
          </cell>
          <cell r="N72">
            <v>0.90298584871682319</v>
          </cell>
          <cell r="O72">
            <v>0.92419703797508856</v>
          </cell>
          <cell r="P72">
            <v>0.94071632877930145</v>
          </cell>
          <cell r="Q72">
            <v>0.95358156539340677</v>
          </cell>
          <cell r="R72">
            <v>0.96360102174287088</v>
          </cell>
          <cell r="S72">
            <v>0.97140418219378311</v>
          </cell>
          <cell r="T72">
            <v>0.97748128966338554</v>
          </cell>
          <cell r="U72">
            <v>0.98221414571952104</v>
          </cell>
          <cell r="V72">
            <v>0.98590009772220355</v>
          </cell>
          <cell r="W72">
            <v>0.98877072002825628</v>
          </cell>
        </row>
        <row r="73">
          <cell r="A73" t="str">
            <v>Lighting</v>
          </cell>
          <cell r="B73" t="str">
            <v>Exterior Building Lighting-New</v>
          </cell>
          <cell r="C73" t="str">
            <v>LO20Fast</v>
          </cell>
          <cell r="D73">
            <v>0.22119921692859512</v>
          </cell>
          <cell r="E73">
            <v>0.37624232795148943</v>
          </cell>
          <cell r="F73">
            <v>0.48357361352878442</v>
          </cell>
          <cell r="G73">
            <v>0.56716330278444227</v>
          </cell>
          <cell r="H73">
            <v>0.64040048266456928</v>
          </cell>
          <cell r="I73">
            <v>0.70377511937632964</v>
          </cell>
          <cell r="J73">
            <v>0.7580669577441127</v>
          </cell>
          <cell r="K73">
            <v>0.80419335000071168</v>
          </cell>
          <cell r="L73">
            <v>0.84311022627788457</v>
          </cell>
          <cell r="M73">
            <v>0.87575014259103623</v>
          </cell>
          <cell r="N73">
            <v>0.90298584871682319</v>
          </cell>
          <cell r="O73">
            <v>0.92419703797508856</v>
          </cell>
          <cell r="P73">
            <v>0.94071632877930145</v>
          </cell>
          <cell r="Q73">
            <v>0.95358156539340677</v>
          </cell>
          <cell r="R73">
            <v>0.96360102174287088</v>
          </cell>
          <cell r="S73">
            <v>0.97140418219378311</v>
          </cell>
          <cell r="T73">
            <v>0.97748128966338554</v>
          </cell>
          <cell r="U73">
            <v>0.98221414571952104</v>
          </cell>
          <cell r="V73">
            <v>0.98590009772220355</v>
          </cell>
          <cell r="W73">
            <v>0.98877072002825628</v>
          </cell>
        </row>
        <row r="74">
          <cell r="A74" t="str">
            <v>Lighting</v>
          </cell>
          <cell r="B74" t="str">
            <v>Exterior Building Lighting-NR</v>
          </cell>
          <cell r="C74" t="str">
            <v>LO20Fast</v>
          </cell>
          <cell r="D74">
            <v>0.22119921692859512</v>
          </cell>
          <cell r="E74">
            <v>0.37624232795148943</v>
          </cell>
          <cell r="F74">
            <v>0.48357361352878442</v>
          </cell>
          <cell r="G74">
            <v>0.56716330278444227</v>
          </cell>
          <cell r="H74">
            <v>0.64040048266456928</v>
          </cell>
          <cell r="I74">
            <v>0.70377511937632964</v>
          </cell>
          <cell r="J74">
            <v>0.7580669577441127</v>
          </cell>
          <cell r="K74">
            <v>0.80419335000071168</v>
          </cell>
          <cell r="L74">
            <v>0.84311022627788457</v>
          </cell>
          <cell r="M74">
            <v>0.87575014259103623</v>
          </cell>
          <cell r="N74">
            <v>0.90298584871682319</v>
          </cell>
          <cell r="O74">
            <v>0.92419703797508856</v>
          </cell>
          <cell r="P74">
            <v>0.94071632877930145</v>
          </cell>
          <cell r="Q74">
            <v>0.95358156539340677</v>
          </cell>
          <cell r="R74">
            <v>0.96360102174287088</v>
          </cell>
          <cell r="S74">
            <v>0.97140418219378311</v>
          </cell>
          <cell r="T74">
            <v>0.97748128966338554</v>
          </cell>
          <cell r="U74">
            <v>0.98221414571952104</v>
          </cell>
          <cell r="V74">
            <v>0.98590009772220355</v>
          </cell>
          <cell r="W74">
            <v>0.98877072002825628</v>
          </cell>
        </row>
        <row r="75">
          <cell r="A75" t="str">
            <v>Lighting</v>
          </cell>
          <cell r="B75" t="str">
            <v>Street and Roadway Lighting-New</v>
          </cell>
          <cell r="C75" t="str">
            <v>LO50Fast</v>
          </cell>
          <cell r="D75">
            <v>0.45</v>
          </cell>
          <cell r="E75">
            <v>0.66</v>
          </cell>
          <cell r="F75">
            <v>0.8</v>
          </cell>
          <cell r="G75">
            <v>0.89</v>
          </cell>
          <cell r="H75">
            <v>0.94954036260972652</v>
          </cell>
          <cell r="I75">
            <v>0.97931054391458994</v>
          </cell>
          <cell r="J75">
            <v>0.99254173560564019</v>
          </cell>
          <cell r="K75">
            <v>0.99783421228206048</v>
          </cell>
          <cell r="L75">
            <v>0.99975874925530417</v>
          </cell>
          <cell r="M75">
            <v>1.0004002615797187</v>
          </cell>
          <cell r="N75">
            <v>1.0005976499872309</v>
          </cell>
          <cell r="O75">
            <v>1.0006540466750915</v>
          </cell>
          <cell r="P75">
            <v>1.0006690857918545</v>
          </cell>
          <cell r="Q75">
            <v>1.000672845571045</v>
          </cell>
          <cell r="R75">
            <v>1.0006737302249724</v>
          </cell>
          <cell r="S75">
            <v>1.0006739268147338</v>
          </cell>
          <cell r="T75">
            <v>1.0006739682020522</v>
          </cell>
          <cell r="U75">
            <v>1.0006739764795158</v>
          </cell>
          <cell r="V75">
            <v>1.0006739780561755</v>
          </cell>
          <cell r="W75">
            <v>1.0006739783428409</v>
          </cell>
        </row>
        <row r="76">
          <cell r="A76" t="str">
            <v>Lighting</v>
          </cell>
          <cell r="B76" t="str">
            <v>Street and Roadway Lighting-NR</v>
          </cell>
          <cell r="C76" t="str">
            <v>LO50Fast</v>
          </cell>
          <cell r="D76">
            <v>0.45</v>
          </cell>
          <cell r="E76">
            <v>0.66</v>
          </cell>
          <cell r="F76">
            <v>0.8</v>
          </cell>
          <cell r="G76">
            <v>0.89</v>
          </cell>
          <cell r="H76">
            <v>0.94954036260972652</v>
          </cell>
          <cell r="I76">
            <v>0.97931054391458994</v>
          </cell>
          <cell r="J76">
            <v>0.99254173560564019</v>
          </cell>
          <cell r="K76">
            <v>0.99783421228206048</v>
          </cell>
          <cell r="L76">
            <v>0.99975874925530417</v>
          </cell>
          <cell r="M76">
            <v>1.0004002615797187</v>
          </cell>
          <cell r="N76">
            <v>1.0005976499872309</v>
          </cell>
          <cell r="O76">
            <v>1.0006540466750915</v>
          </cell>
          <cell r="P76">
            <v>1.0006690857918545</v>
          </cell>
          <cell r="Q76">
            <v>1.000672845571045</v>
          </cell>
          <cell r="R76">
            <v>1.0006737302249724</v>
          </cell>
          <cell r="S76">
            <v>1.0006739268147338</v>
          </cell>
          <cell r="T76">
            <v>1.0006739682020522</v>
          </cell>
          <cell r="U76">
            <v>1.0006739764795158</v>
          </cell>
          <cell r="V76">
            <v>1.0006739780561755</v>
          </cell>
          <cell r="W76">
            <v>1.0006739783428409</v>
          </cell>
        </row>
        <row r="77">
          <cell r="A77" t="str">
            <v>Lighting</v>
          </cell>
          <cell r="B77" t="str">
            <v>Parking Lighting-New</v>
          </cell>
          <cell r="C77" t="str">
            <v>LO50Fast</v>
          </cell>
          <cell r="D77">
            <v>0.45</v>
          </cell>
          <cell r="E77">
            <v>0.66</v>
          </cell>
          <cell r="F77">
            <v>0.8</v>
          </cell>
          <cell r="G77">
            <v>0.89</v>
          </cell>
          <cell r="H77">
            <v>0.94954036260972652</v>
          </cell>
          <cell r="I77">
            <v>0.97931054391458994</v>
          </cell>
          <cell r="J77">
            <v>0.99254173560564019</v>
          </cell>
          <cell r="K77">
            <v>0.99783421228206048</v>
          </cell>
          <cell r="L77">
            <v>0.99975874925530417</v>
          </cell>
          <cell r="M77">
            <v>1.0004002615797187</v>
          </cell>
          <cell r="N77">
            <v>1.0005976499872309</v>
          </cell>
          <cell r="O77">
            <v>1.0006540466750915</v>
          </cell>
          <cell r="P77">
            <v>1.0006690857918545</v>
          </cell>
          <cell r="Q77">
            <v>1.000672845571045</v>
          </cell>
          <cell r="R77">
            <v>1.0006737302249724</v>
          </cell>
          <cell r="S77">
            <v>1.0006739268147338</v>
          </cell>
          <cell r="T77">
            <v>1.0006739682020522</v>
          </cell>
          <cell r="U77">
            <v>1.0006739764795158</v>
          </cell>
          <cell r="V77">
            <v>1.0006739780561755</v>
          </cell>
          <cell r="W77">
            <v>1.0006739783428409</v>
          </cell>
        </row>
        <row r="78">
          <cell r="A78" t="str">
            <v>Lighting</v>
          </cell>
          <cell r="B78" t="str">
            <v>Parking Lighting-NR</v>
          </cell>
          <cell r="C78" t="str">
            <v>LO12Med</v>
          </cell>
          <cell r="D78">
            <v>0.10937459468255628</v>
          </cell>
          <cell r="E78">
            <v>0.21874918936511256</v>
          </cell>
          <cell r="F78">
            <v>0.32812378404766884</v>
          </cell>
          <cell r="G78">
            <v>0.43749837873022512</v>
          </cell>
          <cell r="H78">
            <v>0.5468729734127814</v>
          </cell>
          <cell r="I78">
            <v>0.64531010862708205</v>
          </cell>
          <cell r="J78">
            <v>0.7240598167985226</v>
          </cell>
          <cell r="K78">
            <v>0.78705958333567505</v>
          </cell>
          <cell r="L78">
            <v>0.83745939656539703</v>
          </cell>
          <cell r="M78">
            <v>0.87777924714917455</v>
          </cell>
          <cell r="N78">
            <v>0.91003512761619654</v>
          </cell>
          <cell r="O78">
            <v>0.93583983198981413</v>
          </cell>
          <cell r="P78">
            <v>0.9564835954887082</v>
          </cell>
          <cell r="Q78">
            <v>0.97299860628782353</v>
          </cell>
          <cell r="R78">
            <v>0.9862106149271157</v>
          </cell>
          <cell r="S78">
            <v>0.99678022183854953</v>
          </cell>
          <cell r="T78">
            <v>0.99685231466234414</v>
          </cell>
          <cell r="U78">
            <v>0.99687806209941365</v>
          </cell>
          <cell r="V78">
            <v>0.99688683963477831</v>
          </cell>
          <cell r="W78">
            <v>0.99688970187457115</v>
          </cell>
        </row>
        <row r="79">
          <cell r="A79" t="str">
            <v>Lighting</v>
          </cell>
          <cell r="B79" t="str">
            <v>Bi-Level Stairwell Lighting-NR</v>
          </cell>
          <cell r="C79" t="str">
            <v>LO12Med</v>
          </cell>
          <cell r="D79">
            <v>0.10937459468255628</v>
          </cell>
          <cell r="E79">
            <v>0.21874918936511256</v>
          </cell>
          <cell r="F79">
            <v>0.32812378404766884</v>
          </cell>
          <cell r="G79">
            <v>0.43749837873022512</v>
          </cell>
          <cell r="H79">
            <v>0.5468729734127814</v>
          </cell>
          <cell r="I79">
            <v>0.64531010862708205</v>
          </cell>
          <cell r="J79">
            <v>0.7240598167985226</v>
          </cell>
          <cell r="K79">
            <v>0.78705958333567505</v>
          </cell>
          <cell r="L79">
            <v>0.83745939656539703</v>
          </cell>
          <cell r="M79">
            <v>0.87777924714917455</v>
          </cell>
          <cell r="N79">
            <v>0.91003512761619654</v>
          </cell>
          <cell r="O79">
            <v>0.93583983198981413</v>
          </cell>
          <cell r="P79">
            <v>0.9564835954887082</v>
          </cell>
          <cell r="Q79">
            <v>0.97299860628782353</v>
          </cell>
          <cell r="R79">
            <v>0.9862106149271157</v>
          </cell>
          <cell r="S79">
            <v>0.99678022183854953</v>
          </cell>
          <cell r="T79">
            <v>0.99685231466234414</v>
          </cell>
          <cell r="U79">
            <v>0.99687806209941365</v>
          </cell>
          <cell r="V79">
            <v>0.99688683963477831</v>
          </cell>
          <cell r="W79">
            <v>0.99688970187457115</v>
          </cell>
        </row>
        <row r="80">
          <cell r="A80" t="str">
            <v>Motors/Drives</v>
          </cell>
          <cell r="B80" t="str">
            <v>ECM-VAV-New</v>
          </cell>
          <cell r="C80" t="str">
            <v>LO12Med</v>
          </cell>
          <cell r="D80">
            <v>0.10937459468255628</v>
          </cell>
          <cell r="E80">
            <v>0.21874918936511256</v>
          </cell>
          <cell r="F80">
            <v>0.32812378404766884</v>
          </cell>
          <cell r="G80">
            <v>0.43749837873022512</v>
          </cell>
          <cell r="H80">
            <v>0.5468729734127814</v>
          </cell>
          <cell r="I80">
            <v>0.64531010862708205</v>
          </cell>
          <cell r="J80">
            <v>0.7240598167985226</v>
          </cell>
          <cell r="K80">
            <v>0.78705958333567505</v>
          </cell>
          <cell r="L80">
            <v>0.83745939656539703</v>
          </cell>
          <cell r="M80">
            <v>0.87777924714917455</v>
          </cell>
          <cell r="N80">
            <v>0.91003512761619654</v>
          </cell>
          <cell r="O80">
            <v>0.93583983198981413</v>
          </cell>
          <cell r="P80">
            <v>0.9564835954887082</v>
          </cell>
          <cell r="Q80">
            <v>0.97299860628782353</v>
          </cell>
          <cell r="R80">
            <v>0.9862106149271157</v>
          </cell>
          <cell r="S80">
            <v>0.99678022183854953</v>
          </cell>
          <cell r="T80">
            <v>0.99685231466234414</v>
          </cell>
          <cell r="U80">
            <v>0.99687806209941365</v>
          </cell>
          <cell r="V80">
            <v>0.99688683963477831</v>
          </cell>
          <cell r="W80">
            <v>0.99688970187457115</v>
          </cell>
        </row>
        <row r="81">
          <cell r="A81" t="str">
            <v>Motors/Drives</v>
          </cell>
          <cell r="B81" t="str">
            <v>ECM-VAV-NR</v>
          </cell>
          <cell r="C81" t="str">
            <v>LO12Med</v>
          </cell>
          <cell r="D81">
            <v>0.10937459468255628</v>
          </cell>
          <cell r="E81">
            <v>0.21874918936511256</v>
          </cell>
          <cell r="F81">
            <v>0.32812378404766884</v>
          </cell>
          <cell r="G81">
            <v>0.43749837873022512</v>
          </cell>
          <cell r="H81">
            <v>0.5468729734127814</v>
          </cell>
          <cell r="I81">
            <v>0.64531010862708205</v>
          </cell>
          <cell r="J81">
            <v>0.7240598167985226</v>
          </cell>
          <cell r="K81">
            <v>0.78705958333567505</v>
          </cell>
          <cell r="L81">
            <v>0.83745939656539703</v>
          </cell>
          <cell r="M81">
            <v>0.87777924714917455</v>
          </cell>
          <cell r="N81">
            <v>0.91003512761619654</v>
          </cell>
          <cell r="O81">
            <v>0.93583983198981413</v>
          </cell>
          <cell r="P81">
            <v>0.9564835954887082</v>
          </cell>
          <cell r="Q81">
            <v>0.97299860628782353</v>
          </cell>
          <cell r="R81">
            <v>0.9862106149271157</v>
          </cell>
          <cell r="S81">
            <v>0.99678022183854953</v>
          </cell>
          <cell r="T81">
            <v>0.99685231466234414</v>
          </cell>
          <cell r="U81">
            <v>0.99687806209941365</v>
          </cell>
          <cell r="V81">
            <v>0.99688683963477831</v>
          </cell>
          <cell r="W81">
            <v>0.99688970187457115</v>
          </cell>
        </row>
        <row r="82">
          <cell r="A82" t="str">
            <v>Motors/Drives</v>
          </cell>
          <cell r="B82" t="str">
            <v>Pool pumps-Retro</v>
          </cell>
          <cell r="C82" t="str">
            <v>Retro20Fast</v>
          </cell>
          <cell r="D82">
            <v>0.22119921692859512</v>
          </cell>
          <cell r="E82">
            <v>0.15504311102289431</v>
          </cell>
          <cell r="F82">
            <v>0.10733128557729499</v>
          </cell>
          <cell r="G82">
            <v>8.3589689255657879E-2</v>
          </cell>
          <cell r="H82">
            <v>7.3237179880126971E-2</v>
          </cell>
          <cell r="I82">
            <v>6.3374636711760357E-2</v>
          </cell>
          <cell r="J82">
            <v>5.4291838367783084E-2</v>
          </cell>
          <cell r="K82">
            <v>4.612639225659896E-2</v>
          </cell>
          <cell r="L82">
            <v>3.8916876277172864E-2</v>
          </cell>
          <cell r="M82">
            <v>3.2639916313151704E-2</v>
          </cell>
          <cell r="N82">
            <v>2.7235706125786907E-2</v>
          </cell>
          <cell r="O82">
            <v>2.1211189258265428E-2</v>
          </cell>
          <cell r="P82">
            <v>1.6519290804212883E-2</v>
          </cell>
          <cell r="Q82">
            <v>1.2865236614105324E-2</v>
          </cell>
          <cell r="R82">
            <v>1.0019456349464106E-2</v>
          </cell>
          <cell r="S82">
            <v>7.8031604509122832E-3</v>
          </cell>
          <cell r="T82">
            <v>6.077107469602494E-3</v>
          </cell>
          <cell r="U82">
            <v>4.7328560561354371E-3</v>
          </cell>
          <cell r="V82">
            <v>3.6859520026825132E-3</v>
          </cell>
          <cell r="W82">
            <v>2.8706223060526725E-3</v>
          </cell>
        </row>
        <row r="83">
          <cell r="A83" t="str">
            <v>Motors/Drives</v>
          </cell>
          <cell r="B83" t="str">
            <v>MotorsRewind-New</v>
          </cell>
          <cell r="C83" t="str">
            <v>LO12Med</v>
          </cell>
          <cell r="D83">
            <v>0.10937459468255628</v>
          </cell>
          <cell r="E83">
            <v>0.21874918936511256</v>
          </cell>
          <cell r="F83">
            <v>0.32812378404766884</v>
          </cell>
          <cell r="G83">
            <v>0.43749837873022512</v>
          </cell>
          <cell r="H83">
            <v>0.5468729734127814</v>
          </cell>
          <cell r="I83">
            <v>0.64531010862708205</v>
          </cell>
          <cell r="J83">
            <v>0.7240598167985226</v>
          </cell>
          <cell r="K83">
            <v>0.78705958333567505</v>
          </cell>
          <cell r="L83">
            <v>0.83745939656539703</v>
          </cell>
          <cell r="M83">
            <v>0.87777924714917455</v>
          </cell>
          <cell r="N83">
            <v>0.91003512761619654</v>
          </cell>
          <cell r="O83">
            <v>0.93583983198981413</v>
          </cell>
          <cell r="P83">
            <v>0.9564835954887082</v>
          </cell>
          <cell r="Q83">
            <v>0.97299860628782353</v>
          </cell>
          <cell r="R83">
            <v>0.9862106149271157</v>
          </cell>
          <cell r="S83">
            <v>0.99678022183854953</v>
          </cell>
          <cell r="T83">
            <v>0.99685231466234414</v>
          </cell>
          <cell r="U83">
            <v>0.99687806209941365</v>
          </cell>
          <cell r="V83">
            <v>0.99688683963477831</v>
          </cell>
          <cell r="W83">
            <v>0.99688970187457115</v>
          </cell>
        </row>
        <row r="84">
          <cell r="A84" t="str">
            <v>Motors/Drives</v>
          </cell>
          <cell r="B84" t="str">
            <v>MotorsRewind-NR</v>
          </cell>
          <cell r="C84" t="str">
            <v>LO12Med</v>
          </cell>
          <cell r="D84">
            <v>0.10937459468255628</v>
          </cell>
          <cell r="E84">
            <v>0.21874918936511256</v>
          </cell>
          <cell r="F84">
            <v>0.32812378404766884</v>
          </cell>
          <cell r="G84">
            <v>0.43749837873022512</v>
          </cell>
          <cell r="H84">
            <v>0.5468729734127814</v>
          </cell>
          <cell r="I84">
            <v>0.64531010862708205</v>
          </cell>
          <cell r="J84">
            <v>0.7240598167985226</v>
          </cell>
          <cell r="K84">
            <v>0.78705958333567505</v>
          </cell>
          <cell r="L84">
            <v>0.83745939656539703</v>
          </cell>
          <cell r="M84">
            <v>0.87777924714917455</v>
          </cell>
          <cell r="N84">
            <v>0.91003512761619654</v>
          </cell>
          <cell r="O84">
            <v>0.93583983198981413</v>
          </cell>
          <cell r="P84">
            <v>0.9564835954887082</v>
          </cell>
          <cell r="Q84">
            <v>0.97299860628782353</v>
          </cell>
          <cell r="R84">
            <v>0.9862106149271157</v>
          </cell>
          <cell r="S84">
            <v>0.99678022183854953</v>
          </cell>
          <cell r="T84">
            <v>0.99685231466234414</v>
          </cell>
          <cell r="U84">
            <v>0.99687806209941365</v>
          </cell>
          <cell r="V84">
            <v>0.99688683963477831</v>
          </cell>
          <cell r="W84">
            <v>0.99688970187457115</v>
          </cell>
        </row>
        <row r="85">
          <cell r="A85" t="str">
            <v>Process Loads</v>
          </cell>
          <cell r="B85" t="str">
            <v>Municipal Sewage Treatment-Retro</v>
          </cell>
          <cell r="C85" t="str">
            <v>Retro5Med</v>
          </cell>
          <cell r="D85">
            <v>4.2999999999999997E-2</v>
          </cell>
          <cell r="E85">
            <v>5.279714228027832E-2</v>
          </cell>
          <cell r="F85">
            <v>6.4608251467478173E-2</v>
          </cell>
          <cell r="G85">
            <v>7.4999999999999997E-2</v>
          </cell>
          <cell r="H85">
            <v>8.5546997470333563E-2</v>
          </cell>
          <cell r="I85">
            <v>0.10001472303820647</v>
          </cell>
          <cell r="J85">
            <v>0.10971770435235073</v>
          </cell>
          <cell r="K85">
            <v>0.11208438511970376</v>
          </cell>
          <cell r="L85">
            <v>0.10562608162722853</v>
          </cell>
          <cell r="M85">
            <v>9.0794563997872335E-2</v>
          </cell>
          <cell r="N85">
            <v>7.0260666991849297E-2</v>
          </cell>
          <cell r="O85">
            <v>4.8218360404944538E-2</v>
          </cell>
          <cell r="P85">
            <v>2.8854234614640095E-2</v>
          </cell>
          <cell r="Q85">
            <v>1.4773964924806759E-2</v>
          </cell>
          <cell r="R85">
            <v>6.3385343681182649E-3</v>
          </cell>
          <cell r="S85">
            <v>2.2268577196306039E-3</v>
          </cell>
          <cell r="T85">
            <v>6.2471001963848583E-4</v>
          </cell>
          <cell r="U85">
            <v>1.3615841889635938E-4</v>
          </cell>
          <cell r="V85">
            <v>2.2380636622298944E-5</v>
          </cell>
          <cell r="W85">
            <v>2.68643837586513E-6</v>
          </cell>
        </row>
        <row r="86">
          <cell r="A86" t="str">
            <v>Process Loads</v>
          </cell>
          <cell r="B86" t="str">
            <v>Municipal Water Supply-Retro</v>
          </cell>
          <cell r="C86" t="str">
            <v>Retro5Med</v>
          </cell>
          <cell r="D86">
            <v>4.2999999999999997E-2</v>
          </cell>
          <cell r="E86">
            <v>5.279714228027832E-2</v>
          </cell>
          <cell r="F86">
            <v>6.4608251467478173E-2</v>
          </cell>
          <cell r="G86">
            <v>7.4999999999999997E-2</v>
          </cell>
          <cell r="H86">
            <v>8.5546997470333563E-2</v>
          </cell>
          <cell r="I86">
            <v>0.10001472303820647</v>
          </cell>
          <cell r="J86">
            <v>0.10971770435235073</v>
          </cell>
          <cell r="K86">
            <v>0.11208438511970376</v>
          </cell>
          <cell r="L86">
            <v>0.10562608162722853</v>
          </cell>
          <cell r="M86">
            <v>9.0794563997872335E-2</v>
          </cell>
          <cell r="N86">
            <v>7.0260666991849297E-2</v>
          </cell>
          <cell r="O86">
            <v>4.8218360404944538E-2</v>
          </cell>
          <cell r="P86">
            <v>2.8854234614640095E-2</v>
          </cell>
          <cell r="Q86">
            <v>1.4773964924806759E-2</v>
          </cell>
          <cell r="R86">
            <v>6.3385343681182649E-3</v>
          </cell>
          <cell r="S86">
            <v>2.2268577196306039E-3</v>
          </cell>
          <cell r="T86">
            <v>6.2471001963848583E-4</v>
          </cell>
          <cell r="U86">
            <v>1.3615841889635938E-4</v>
          </cell>
          <cell r="V86">
            <v>2.2380636622298944E-5</v>
          </cell>
          <cell r="W86">
            <v>2.68643837586513E-6</v>
          </cell>
        </row>
        <row r="87">
          <cell r="A87" t="str">
            <v>Process Loads</v>
          </cell>
          <cell r="B87" t="str">
            <v>Engine Generator Block Heaters-Retro</v>
          </cell>
          <cell r="C87" t="str">
            <v>Retro20Fast</v>
          </cell>
          <cell r="D87">
            <v>0.22119921692859512</v>
          </cell>
          <cell r="E87">
            <v>0.15504311102289431</v>
          </cell>
          <cell r="F87">
            <v>0.10733128557729499</v>
          </cell>
          <cell r="G87">
            <v>8.3589689255657879E-2</v>
          </cell>
          <cell r="H87">
            <v>7.3237179880126971E-2</v>
          </cell>
          <cell r="I87">
            <v>6.3374636711760357E-2</v>
          </cell>
          <cell r="J87">
            <v>5.4291838367783084E-2</v>
          </cell>
          <cell r="K87">
            <v>4.612639225659896E-2</v>
          </cell>
          <cell r="L87">
            <v>3.8916876277172864E-2</v>
          </cell>
          <cell r="M87">
            <v>3.2639916313151704E-2</v>
          </cell>
          <cell r="N87">
            <v>2.7235706125786907E-2</v>
          </cell>
          <cell r="O87">
            <v>2.1211189258265428E-2</v>
          </cell>
          <cell r="P87">
            <v>1.6519290804212883E-2</v>
          </cell>
          <cell r="Q87">
            <v>1.2865236614105324E-2</v>
          </cell>
          <cell r="R87">
            <v>1.0019456349464106E-2</v>
          </cell>
          <cell r="S87">
            <v>7.8031604509122832E-3</v>
          </cell>
          <cell r="T87">
            <v>6.077107469602494E-3</v>
          </cell>
          <cell r="U87">
            <v>4.7328560561354371E-3</v>
          </cell>
          <cell r="V87">
            <v>3.6859520026825132E-3</v>
          </cell>
          <cell r="W87">
            <v>2.8706223060526725E-3</v>
          </cell>
        </row>
        <row r="88">
          <cell r="A88" t="str">
            <v>Refrigeration</v>
          </cell>
          <cell r="B88" t="str">
            <v>Grocery Refrigeration Bundle-Retro</v>
          </cell>
          <cell r="C88" t="str">
            <v>Retro12Med</v>
          </cell>
          <cell r="D88">
            <v>0.10937459468255628</v>
          </cell>
          <cell r="E88">
            <v>0.10937459468255628</v>
          </cell>
          <cell r="F88">
            <v>0.10937459468255628</v>
          </cell>
          <cell r="G88">
            <v>0.10937459468255628</v>
          </cell>
          <cell r="H88">
            <v>0.10937459468255628</v>
          </cell>
          <cell r="I88">
            <v>9.8437135214300656E-2</v>
          </cell>
          <cell r="J88">
            <v>7.874970817144053E-2</v>
          </cell>
          <cell r="K88">
            <v>6.2999766537152418E-2</v>
          </cell>
          <cell r="L88">
            <v>5.0399813229721938E-2</v>
          </cell>
          <cell r="M88">
            <v>4.0319850583777551E-2</v>
          </cell>
          <cell r="N88">
            <v>3.225588046702204E-2</v>
          </cell>
          <cell r="O88">
            <v>2.5804704373617631E-2</v>
          </cell>
          <cell r="P88">
            <v>2.0643763498894106E-2</v>
          </cell>
          <cell r="Q88">
            <v>1.6515010799115284E-2</v>
          </cell>
          <cell r="R88">
            <v>1.3212008639292228E-2</v>
          </cell>
          <cell r="S88">
            <v>1.0569606911433781E-2</v>
          </cell>
          <cell r="T88">
            <v>7.2092823794611682E-5</v>
          </cell>
          <cell r="U88">
            <v>2.5747437069512102E-5</v>
          </cell>
          <cell r="V88">
            <v>8.7775353646568632E-6</v>
          </cell>
          <cell r="W88">
            <v>2.8622397928446119E-6</v>
          </cell>
        </row>
        <row r="89">
          <cell r="A89" t="str">
            <v>Refrigeration</v>
          </cell>
          <cell r="B89" t="str">
            <v>Packaged Refrigeration Equipment-New</v>
          </cell>
          <cell r="C89" t="str">
            <v>LOEven20</v>
          </cell>
          <cell r="D89">
            <v>0.05</v>
          </cell>
          <cell r="E89">
            <v>0.1</v>
          </cell>
          <cell r="F89">
            <v>0.15000000000000002</v>
          </cell>
          <cell r="G89">
            <v>0.2</v>
          </cell>
          <cell r="H89">
            <v>0.25</v>
          </cell>
          <cell r="I89">
            <v>0.3</v>
          </cell>
          <cell r="J89">
            <v>0.35</v>
          </cell>
          <cell r="K89">
            <v>0.39999999999999997</v>
          </cell>
          <cell r="L89">
            <v>0.44999999999999996</v>
          </cell>
          <cell r="M89">
            <v>0.49999999999999994</v>
          </cell>
          <cell r="N89">
            <v>0.54999999999999993</v>
          </cell>
          <cell r="O89">
            <v>0.6</v>
          </cell>
          <cell r="P89">
            <v>0.65</v>
          </cell>
          <cell r="Q89">
            <v>0.70000000000000007</v>
          </cell>
          <cell r="R89">
            <v>0.75000000000000011</v>
          </cell>
          <cell r="S89">
            <v>0.80000000000000016</v>
          </cell>
          <cell r="T89">
            <v>0.8500000000000002</v>
          </cell>
          <cell r="U89">
            <v>0.90000000000000024</v>
          </cell>
          <cell r="V89">
            <v>0.95000000000000029</v>
          </cell>
          <cell r="W89">
            <v>1.0000000000000002</v>
          </cell>
        </row>
        <row r="90">
          <cell r="A90" t="str">
            <v>Refrigeration</v>
          </cell>
          <cell r="B90" t="str">
            <v>Appliances - Freezers-NR</v>
          </cell>
          <cell r="C90" t="str">
            <v>LO5Med</v>
          </cell>
          <cell r="D90">
            <v>4.2999999999999997E-2</v>
          </cell>
          <cell r="E90">
            <v>9.5797142280278316E-2</v>
          </cell>
          <cell r="F90">
            <v>0.16040539374775648</v>
          </cell>
          <cell r="G90">
            <v>0.23540539374775649</v>
          </cell>
          <cell r="H90">
            <v>0.32095239121809005</v>
          </cell>
          <cell r="I90">
            <v>0.42096711425629652</v>
          </cell>
          <cell r="J90">
            <v>0.53068481860864725</v>
          </cell>
          <cell r="K90">
            <v>0.642769203728351</v>
          </cell>
          <cell r="L90">
            <v>0.74839528535557953</v>
          </cell>
          <cell r="M90">
            <v>0.83918984935345187</v>
          </cell>
          <cell r="N90">
            <v>0.90945051634530116</v>
          </cell>
          <cell r="O90">
            <v>0.9576688767502457</v>
          </cell>
          <cell r="P90">
            <v>0.9865231113648858</v>
          </cell>
          <cell r="Q90">
            <v>1.0012970762896924</v>
          </cell>
          <cell r="R90">
            <v>1.0076356106578106</v>
          </cell>
          <cell r="S90">
            <v>1.0098624683774413</v>
          </cell>
          <cell r="T90">
            <v>1.0104871783970797</v>
          </cell>
          <cell r="U90">
            <v>1.010623336815976</v>
          </cell>
          <cell r="V90">
            <v>1.0106457174525985</v>
          </cell>
          <cell r="W90">
            <v>1.0106484038909742</v>
          </cell>
        </row>
        <row r="91">
          <cell r="A91" t="str">
            <v>Refrigeration</v>
          </cell>
          <cell r="B91" t="str">
            <v>Appliances - Refrigerators-NR</v>
          </cell>
          <cell r="C91" t="str">
            <v>LO5Med</v>
          </cell>
          <cell r="D91">
            <v>4.2999999999999997E-2</v>
          </cell>
          <cell r="E91">
            <v>9.5797142280278316E-2</v>
          </cell>
          <cell r="F91">
            <v>0.16040539374775648</v>
          </cell>
          <cell r="G91">
            <v>0.23540539374775649</v>
          </cell>
          <cell r="H91">
            <v>0.32095239121809005</v>
          </cell>
          <cell r="I91">
            <v>0.42096711425629652</v>
          </cell>
          <cell r="J91">
            <v>0.53068481860864725</v>
          </cell>
          <cell r="K91">
            <v>0.642769203728351</v>
          </cell>
          <cell r="L91">
            <v>0.74839528535557953</v>
          </cell>
          <cell r="M91">
            <v>0.83918984935345187</v>
          </cell>
          <cell r="N91">
            <v>0.90945051634530116</v>
          </cell>
          <cell r="O91">
            <v>0.9576688767502457</v>
          </cell>
          <cell r="P91">
            <v>0.9865231113648858</v>
          </cell>
          <cell r="Q91">
            <v>1.0012970762896924</v>
          </cell>
          <cell r="R91">
            <v>1.0076356106578106</v>
          </cell>
          <cell r="S91">
            <v>1.0098624683774413</v>
          </cell>
          <cell r="T91">
            <v>1.0104871783970797</v>
          </cell>
          <cell r="U91">
            <v>1.010623336815976</v>
          </cell>
          <cell r="V91">
            <v>1.0106457174525985</v>
          </cell>
          <cell r="W91">
            <v>1.0106484038909742</v>
          </cell>
        </row>
        <row r="92">
          <cell r="A92" t="str">
            <v>Refrigeration</v>
          </cell>
          <cell r="B92" t="str">
            <v>Water Cooler Controls-NR</v>
          </cell>
          <cell r="C92" t="str">
            <v>LO5Med</v>
          </cell>
          <cell r="D92">
            <v>4.2999999999999997E-2</v>
          </cell>
          <cell r="E92">
            <v>9.5797142280278316E-2</v>
          </cell>
          <cell r="F92">
            <v>0.16040539374775648</v>
          </cell>
          <cell r="G92">
            <v>0.23540539374775649</v>
          </cell>
          <cell r="H92">
            <v>0.32095239121809005</v>
          </cell>
          <cell r="I92">
            <v>0.42096711425629652</v>
          </cell>
          <cell r="J92">
            <v>0.53068481860864725</v>
          </cell>
          <cell r="K92">
            <v>0.642769203728351</v>
          </cell>
          <cell r="L92">
            <v>0.74839528535557953</v>
          </cell>
          <cell r="M92">
            <v>0.83918984935345187</v>
          </cell>
          <cell r="N92">
            <v>0.90945051634530116</v>
          </cell>
          <cell r="O92">
            <v>0.9576688767502457</v>
          </cell>
          <cell r="P92">
            <v>0.9865231113648858</v>
          </cell>
          <cell r="Q92">
            <v>1.0012970762896924</v>
          </cell>
          <cell r="R92">
            <v>1.0076356106578106</v>
          </cell>
          <cell r="S92">
            <v>1.0098624683774413</v>
          </cell>
          <cell r="T92">
            <v>1.0104871783970797</v>
          </cell>
          <cell r="U92">
            <v>1.010623336815976</v>
          </cell>
          <cell r="V92">
            <v>1.0106457174525985</v>
          </cell>
          <cell r="W92">
            <v>1.0106484038909742</v>
          </cell>
        </row>
        <row r="93">
          <cell r="A93" t="str">
            <v>Water Heating</v>
          </cell>
          <cell r="B93" t="str">
            <v>WHTanks-New</v>
          </cell>
          <cell r="C93" t="str">
            <v>LO12Med</v>
          </cell>
          <cell r="D93">
            <v>0.10937459468255628</v>
          </cell>
          <cell r="E93">
            <v>0.21874918936511256</v>
          </cell>
          <cell r="F93">
            <v>0.32812378404766884</v>
          </cell>
          <cell r="G93">
            <v>0.43749837873022512</v>
          </cell>
          <cell r="H93">
            <v>0.5468729734127814</v>
          </cell>
          <cell r="I93">
            <v>0.64531010862708205</v>
          </cell>
          <cell r="J93">
            <v>0.7240598167985226</v>
          </cell>
          <cell r="K93">
            <v>0.78705958333567505</v>
          </cell>
          <cell r="L93">
            <v>0.83745939656539703</v>
          </cell>
          <cell r="M93">
            <v>0.87777924714917455</v>
          </cell>
          <cell r="N93">
            <v>0.91003512761619654</v>
          </cell>
          <cell r="O93">
            <v>0.93583983198981413</v>
          </cell>
          <cell r="P93">
            <v>0.9564835954887082</v>
          </cell>
          <cell r="Q93">
            <v>0.97299860628782353</v>
          </cell>
          <cell r="R93">
            <v>0.9862106149271157</v>
          </cell>
          <cell r="S93">
            <v>0.99678022183854953</v>
          </cell>
          <cell r="T93">
            <v>0.99685231466234414</v>
          </cell>
          <cell r="U93">
            <v>0.99687806209941365</v>
          </cell>
          <cell r="V93">
            <v>0.99688683963477831</v>
          </cell>
          <cell r="W93">
            <v>0.99688970187457115</v>
          </cell>
        </row>
        <row r="94">
          <cell r="A94" t="str">
            <v>Water Heating</v>
          </cell>
          <cell r="B94" t="str">
            <v>WHTanks-NR</v>
          </cell>
          <cell r="C94" t="str">
            <v>LO12Med</v>
          </cell>
          <cell r="D94">
            <v>0.10937459468255628</v>
          </cell>
          <cell r="E94">
            <v>0.21874918936511256</v>
          </cell>
          <cell r="F94">
            <v>0.32812378404766884</v>
          </cell>
          <cell r="G94">
            <v>0.43749837873022512</v>
          </cell>
          <cell r="H94">
            <v>0.5468729734127814</v>
          </cell>
          <cell r="I94">
            <v>0.64531010862708205</v>
          </cell>
          <cell r="J94">
            <v>0.7240598167985226</v>
          </cell>
          <cell r="K94">
            <v>0.78705958333567505</v>
          </cell>
          <cell r="L94">
            <v>0.83745939656539703</v>
          </cell>
          <cell r="M94">
            <v>0.87777924714917455</v>
          </cell>
          <cell r="N94">
            <v>0.91003512761619654</v>
          </cell>
          <cell r="O94">
            <v>0.93583983198981413</v>
          </cell>
          <cell r="P94">
            <v>0.9564835954887082</v>
          </cell>
          <cell r="Q94">
            <v>0.97299860628782353</v>
          </cell>
          <cell r="R94">
            <v>0.9862106149271157</v>
          </cell>
          <cell r="S94">
            <v>0.99678022183854953</v>
          </cell>
          <cell r="T94">
            <v>0.99685231466234414</v>
          </cell>
          <cell r="U94">
            <v>0.99687806209941365</v>
          </cell>
          <cell r="V94">
            <v>0.99688683963477831</v>
          </cell>
          <cell r="W94">
            <v>0.99688970187457115</v>
          </cell>
        </row>
        <row r="95">
          <cell r="A95" t="str">
            <v>Water Heating</v>
          </cell>
          <cell r="B95" t="str">
            <v>Appliances - Clothes Washers-NR</v>
          </cell>
          <cell r="C95" t="str">
            <v>Retro20Fast</v>
          </cell>
          <cell r="D95">
            <v>0.22119921692859512</v>
          </cell>
          <cell r="E95">
            <v>0.15504311102289431</v>
          </cell>
          <cell r="F95">
            <v>0.10733128557729499</v>
          </cell>
          <cell r="G95">
            <v>8.3589689255657879E-2</v>
          </cell>
          <cell r="H95">
            <v>7.3237179880126971E-2</v>
          </cell>
          <cell r="I95">
            <v>6.3374636711760357E-2</v>
          </cell>
          <cell r="J95">
            <v>5.4291838367783084E-2</v>
          </cell>
          <cell r="K95">
            <v>4.612639225659896E-2</v>
          </cell>
          <cell r="L95">
            <v>3.8916876277172864E-2</v>
          </cell>
          <cell r="M95">
            <v>3.2639916313151704E-2</v>
          </cell>
          <cell r="N95">
            <v>2.7235706125786907E-2</v>
          </cell>
          <cell r="O95">
            <v>2.1211189258265428E-2</v>
          </cell>
          <cell r="P95">
            <v>1.6519290804212883E-2</v>
          </cell>
          <cell r="Q95">
            <v>1.2865236614105324E-2</v>
          </cell>
          <cell r="R95">
            <v>1.0019456349464106E-2</v>
          </cell>
          <cell r="S95">
            <v>7.8031604509122832E-3</v>
          </cell>
          <cell r="T95">
            <v>6.077107469602494E-3</v>
          </cell>
          <cell r="U95">
            <v>4.7328560561354371E-3</v>
          </cell>
          <cell r="V95">
            <v>3.6859520026825132E-3</v>
          </cell>
          <cell r="W95">
            <v>2.8706223060526725E-3</v>
          </cell>
        </row>
        <row r="96">
          <cell r="A96" t="str">
            <v>Water Heating</v>
          </cell>
          <cell r="B96" t="str">
            <v>Showerheads-Retro</v>
          </cell>
          <cell r="C96" t="str">
            <v>Retro20Fast</v>
          </cell>
          <cell r="D96">
            <v>0.22119921692859512</v>
          </cell>
          <cell r="E96">
            <v>0.15504311102289431</v>
          </cell>
          <cell r="F96">
            <v>0.10733128557729499</v>
          </cell>
          <cell r="G96">
            <v>8.3589689255657879E-2</v>
          </cell>
          <cell r="H96">
            <v>7.3237179880126971E-2</v>
          </cell>
          <cell r="I96">
            <v>6.3374636711760357E-2</v>
          </cell>
          <cell r="J96">
            <v>5.4291838367783084E-2</v>
          </cell>
          <cell r="K96">
            <v>4.612639225659896E-2</v>
          </cell>
          <cell r="L96">
            <v>3.8916876277172864E-2</v>
          </cell>
          <cell r="M96">
            <v>3.2639916313151704E-2</v>
          </cell>
          <cell r="N96">
            <v>2.7235706125786907E-2</v>
          </cell>
          <cell r="O96">
            <v>2.1211189258265428E-2</v>
          </cell>
          <cell r="P96">
            <v>1.6519290804212883E-2</v>
          </cell>
          <cell r="Q96">
            <v>1.2865236614105324E-2</v>
          </cell>
          <cell r="R96">
            <v>1.0019456349464106E-2</v>
          </cell>
          <cell r="S96">
            <v>7.8031604509122832E-3</v>
          </cell>
          <cell r="T96">
            <v>6.077107469602494E-3</v>
          </cell>
          <cell r="U96">
            <v>4.7328560561354371E-3</v>
          </cell>
          <cell r="V96">
            <v>3.6859520026825132E-3</v>
          </cell>
          <cell r="W96">
            <v>2.8706223060526725E-3</v>
          </cell>
        </row>
        <row r="97">
          <cell r="A97" t="str">
            <v>Water Heating</v>
          </cell>
          <cell r="B97" t="str">
            <v>Water Heating - GFHX-New</v>
          </cell>
          <cell r="C97" t="str">
            <v>Retro20Fast</v>
          </cell>
          <cell r="D97">
            <v>0.22119921692859512</v>
          </cell>
          <cell r="E97">
            <v>0.15504311102289431</v>
          </cell>
          <cell r="F97">
            <v>0.10733128557729499</v>
          </cell>
          <cell r="G97">
            <v>8.3589689255657879E-2</v>
          </cell>
          <cell r="H97">
            <v>7.3237179880126971E-2</v>
          </cell>
          <cell r="I97">
            <v>6.3374636711760357E-2</v>
          </cell>
          <cell r="J97">
            <v>5.4291838367783084E-2</v>
          </cell>
          <cell r="K97">
            <v>4.612639225659896E-2</v>
          </cell>
          <cell r="L97">
            <v>3.8916876277172864E-2</v>
          </cell>
          <cell r="M97">
            <v>3.2639916313151704E-2</v>
          </cell>
          <cell r="N97">
            <v>2.7235706125786907E-2</v>
          </cell>
          <cell r="O97">
            <v>2.1211189258265428E-2</v>
          </cell>
          <cell r="P97">
            <v>1.6519290804212883E-2</v>
          </cell>
          <cell r="Q97">
            <v>1.2865236614105324E-2</v>
          </cell>
          <cell r="R97">
            <v>1.0019456349464106E-2</v>
          </cell>
          <cell r="S97">
            <v>7.8031604509122832E-3</v>
          </cell>
          <cell r="T97">
            <v>6.077107469602494E-3</v>
          </cell>
          <cell r="U97">
            <v>4.7328560561354371E-3</v>
          </cell>
          <cell r="V97">
            <v>3.6859520026825132E-3</v>
          </cell>
          <cell r="W97">
            <v>2.8706223060526725E-3</v>
          </cell>
        </row>
        <row r="98">
          <cell r="A98" t="str">
            <v>Water Heating</v>
          </cell>
          <cell r="B98" t="str">
            <v>Demand Control Circulating system DHW-Retro</v>
          </cell>
          <cell r="C98" t="str">
            <v>RetroEven20</v>
          </cell>
          <cell r="D98">
            <v>0.05</v>
          </cell>
          <cell r="E98">
            <v>0.05</v>
          </cell>
          <cell r="F98">
            <v>0.05</v>
          </cell>
          <cell r="G98">
            <v>0.05</v>
          </cell>
          <cell r="H98">
            <v>0.05</v>
          </cell>
          <cell r="I98">
            <v>0.05</v>
          </cell>
          <cell r="J98">
            <v>0.05</v>
          </cell>
          <cell r="K98">
            <v>0.05</v>
          </cell>
          <cell r="L98">
            <v>0.05</v>
          </cell>
          <cell r="M98">
            <v>0.05</v>
          </cell>
          <cell r="N98">
            <v>0.05</v>
          </cell>
          <cell r="O98">
            <v>0.05</v>
          </cell>
          <cell r="P98">
            <v>0.05</v>
          </cell>
          <cell r="Q98">
            <v>0.05</v>
          </cell>
          <cell r="R98">
            <v>0.05</v>
          </cell>
          <cell r="S98">
            <v>0.05</v>
          </cell>
          <cell r="T98">
            <v>0.05</v>
          </cell>
          <cell r="U98">
            <v>0.05</v>
          </cell>
          <cell r="V98">
            <v>0.05</v>
          </cell>
          <cell r="W98">
            <v>0.05</v>
          </cell>
        </row>
        <row r="99">
          <cell r="A99" t="str">
            <v>Water Heating</v>
          </cell>
          <cell r="B99" t="str">
            <v>Central HPWH MF-Retro</v>
          </cell>
          <cell r="C99" t="str">
            <v>Retro20Fast</v>
          </cell>
          <cell r="D99">
            <v>0.22119921692859512</v>
          </cell>
          <cell r="E99">
            <v>0.15504311102289431</v>
          </cell>
          <cell r="F99">
            <v>0.10733128557729499</v>
          </cell>
          <cell r="G99">
            <v>8.3589689255657879E-2</v>
          </cell>
          <cell r="H99">
            <v>7.3237179880126971E-2</v>
          </cell>
          <cell r="I99">
            <v>6.3374636711760357E-2</v>
          </cell>
          <cell r="J99">
            <v>5.4291838367783084E-2</v>
          </cell>
          <cell r="K99">
            <v>4.612639225659896E-2</v>
          </cell>
          <cell r="L99">
            <v>3.8916876277172864E-2</v>
          </cell>
          <cell r="M99">
            <v>3.2639916313151704E-2</v>
          </cell>
          <cell r="N99">
            <v>2.7235706125786907E-2</v>
          </cell>
          <cell r="O99">
            <v>2.1211189258265428E-2</v>
          </cell>
          <cell r="P99">
            <v>1.6519290804212883E-2</v>
          </cell>
          <cell r="Q99">
            <v>1.2865236614105324E-2</v>
          </cell>
          <cell r="R99">
            <v>1.0019456349464106E-2</v>
          </cell>
          <cell r="S99">
            <v>7.8031604509122832E-3</v>
          </cell>
          <cell r="T99">
            <v>6.077107469602494E-3</v>
          </cell>
          <cell r="U99">
            <v>4.7328560561354371E-3</v>
          </cell>
          <cell r="V99">
            <v>3.6859520026825132E-3</v>
          </cell>
          <cell r="W99">
            <v>2.8706223060526725E-3</v>
          </cell>
        </row>
        <row r="100">
          <cell r="A100" t="str">
            <v>Whole Bldg/Meter Level</v>
          </cell>
          <cell r="B100" t="str">
            <v>Ultra Low Energy Building-New</v>
          </cell>
          <cell r="C100" t="str">
            <v>LO1Slow</v>
          </cell>
          <cell r="D100">
            <v>2.5643970768378654E-3</v>
          </cell>
          <cell r="E100">
            <v>7.6904586297764643E-3</v>
          </cell>
          <cell r="F100">
            <v>1.6792013047419844E-2</v>
          </cell>
          <cell r="G100">
            <v>3.15969387774655E-2</v>
          </cell>
          <cell r="H100">
            <v>5.406874819795171E-2</v>
          </cell>
          <cell r="I100">
            <v>8.6253181011834101E-2</v>
          </cell>
          <cell r="J100">
            <v>0.1300328481838382</v>
          </cell>
          <cell r="K100">
            <v>0.18678710893858319</v>
          </cell>
          <cell r="L100">
            <v>0.2569823480072907</v>
          </cell>
          <cell r="M100">
            <v>0.33975920985004748</v>
          </cell>
          <cell r="N100">
            <v>0.43262946935754232</v>
          </cell>
          <cell r="O100">
            <v>0.53142594003645804</v>
          </cell>
          <cell r="P100">
            <v>0.63063487292644704</v>
          </cell>
          <cell r="Q100">
            <v>0.7241560234206913</v>
          </cell>
          <cell r="R100">
            <v>0.80638203131755359</v>
          </cell>
          <cell r="S100">
            <v>0.87331559734491926</v>
          </cell>
          <cell r="T100">
            <v>0.92334516248836807</v>
          </cell>
          <cell r="U100">
            <v>0.95737002770730018</v>
          </cell>
          <cell r="V100">
            <v>0.97821608704807483</v>
          </cell>
          <cell r="W100">
            <v>0.98821608704807484</v>
          </cell>
        </row>
        <row r="101">
          <cell r="A101" t="str">
            <v>Lighting</v>
          </cell>
          <cell r="B101" t="str">
            <v>Low Power LF Lamps-NR</v>
          </cell>
          <cell r="C101" t="str">
            <v>LO20Fast</v>
          </cell>
          <cell r="D101">
            <v>0.22119921692859512</v>
          </cell>
          <cell r="E101">
            <v>0.37624232795148943</v>
          </cell>
          <cell r="F101">
            <v>0.48357361352878442</v>
          </cell>
          <cell r="G101">
            <v>0.56716330278444227</v>
          </cell>
          <cell r="H101">
            <v>0.64040048266456928</v>
          </cell>
          <cell r="I101">
            <v>0.70377511937632964</v>
          </cell>
          <cell r="J101">
            <v>0.7580669577441127</v>
          </cell>
          <cell r="K101">
            <v>0.80419335000071168</v>
          </cell>
          <cell r="L101">
            <v>0.84311022627788457</v>
          </cell>
          <cell r="M101">
            <v>0.87575014259103623</v>
          </cell>
          <cell r="N101">
            <v>0.90298584871682319</v>
          </cell>
          <cell r="O101">
            <v>0.92419703797508856</v>
          </cell>
          <cell r="P101">
            <v>0.94071632877930145</v>
          </cell>
          <cell r="Q101">
            <v>0.95358156539340677</v>
          </cell>
          <cell r="R101">
            <v>0.96360102174287088</v>
          </cell>
          <cell r="S101">
            <v>0.97140418219378311</v>
          </cell>
          <cell r="T101">
            <v>0.97748128966338554</v>
          </cell>
          <cell r="U101">
            <v>0.98221414571952104</v>
          </cell>
          <cell r="V101">
            <v>0.98590009772220355</v>
          </cell>
          <cell r="W101">
            <v>0.98877072002825628</v>
          </cell>
        </row>
        <row r="102">
          <cell r="D102" t="str">
            <v/>
          </cell>
          <cell r="E102" t="str">
            <v/>
          </cell>
          <cell r="F102" t="str">
            <v/>
          </cell>
          <cell r="G102" t="str">
            <v/>
          </cell>
          <cell r="H102" t="str">
            <v/>
          </cell>
          <cell r="I102" t="str">
            <v/>
          </cell>
          <cell r="J102" t="str">
            <v/>
          </cell>
          <cell r="K102" t="str">
            <v/>
          </cell>
          <cell r="L102" t="str">
            <v/>
          </cell>
          <cell r="M102" t="str">
            <v/>
          </cell>
          <cell r="N102" t="str">
            <v/>
          </cell>
          <cell r="O102" t="str">
            <v/>
          </cell>
          <cell r="P102" t="str">
            <v/>
          </cell>
          <cell r="Q102" t="str">
            <v/>
          </cell>
          <cell r="R102" t="str">
            <v/>
          </cell>
          <cell r="S102" t="str">
            <v/>
          </cell>
          <cell r="T102" t="str">
            <v/>
          </cell>
          <cell r="U102" t="str">
            <v/>
          </cell>
          <cell r="V102" t="str">
            <v/>
          </cell>
          <cell r="W102" t="str">
            <v/>
          </cell>
        </row>
        <row r="103">
          <cell r="D103" t="str">
            <v/>
          </cell>
          <cell r="E103" t="str">
            <v/>
          </cell>
          <cell r="F103" t="str">
            <v/>
          </cell>
          <cell r="G103" t="str">
            <v/>
          </cell>
          <cell r="H103" t="str">
            <v/>
          </cell>
          <cell r="I103" t="str">
            <v/>
          </cell>
          <cell r="J103" t="str">
            <v/>
          </cell>
          <cell r="K103" t="str">
            <v/>
          </cell>
          <cell r="L103" t="str">
            <v/>
          </cell>
          <cell r="M103" t="str">
            <v/>
          </cell>
          <cell r="N103" t="str">
            <v/>
          </cell>
          <cell r="O103" t="str">
            <v/>
          </cell>
          <cell r="P103" t="str">
            <v/>
          </cell>
          <cell r="Q103" t="str">
            <v/>
          </cell>
          <cell r="R103" t="str">
            <v/>
          </cell>
          <cell r="S103" t="str">
            <v/>
          </cell>
          <cell r="T103" t="str">
            <v/>
          </cell>
          <cell r="U103" t="str">
            <v/>
          </cell>
          <cell r="V103" t="str">
            <v/>
          </cell>
          <cell r="W103" t="str">
            <v/>
          </cell>
        </row>
        <row r="104">
          <cell r="D104" t="str">
            <v/>
          </cell>
          <cell r="E104" t="str">
            <v/>
          </cell>
          <cell r="F104" t="str">
            <v/>
          </cell>
          <cell r="G104" t="str">
            <v/>
          </cell>
          <cell r="H104" t="str">
            <v/>
          </cell>
          <cell r="I104" t="str">
            <v/>
          </cell>
          <cell r="J104" t="str">
            <v/>
          </cell>
          <cell r="K104" t="str">
            <v/>
          </cell>
          <cell r="L104" t="str">
            <v/>
          </cell>
          <cell r="M104" t="str">
            <v/>
          </cell>
          <cell r="N104" t="str">
            <v/>
          </cell>
          <cell r="O104" t="str">
            <v/>
          </cell>
          <cell r="P104" t="str">
            <v/>
          </cell>
          <cell r="Q104" t="str">
            <v/>
          </cell>
          <cell r="R104" t="str">
            <v/>
          </cell>
          <cell r="S104" t="str">
            <v/>
          </cell>
          <cell r="T104" t="str">
            <v/>
          </cell>
          <cell r="U104" t="str">
            <v/>
          </cell>
          <cell r="V104" t="str">
            <v/>
          </cell>
          <cell r="W104" t="str">
            <v/>
          </cell>
        </row>
        <row r="105">
          <cell r="D105" t="str">
            <v/>
          </cell>
          <cell r="E105" t="str">
            <v/>
          </cell>
          <cell r="F105" t="str">
            <v/>
          </cell>
          <cell r="G105" t="str">
            <v/>
          </cell>
          <cell r="H105" t="str">
            <v/>
          </cell>
          <cell r="I105" t="str">
            <v/>
          </cell>
          <cell r="J105" t="str">
            <v/>
          </cell>
          <cell r="K105" t="str">
            <v/>
          </cell>
          <cell r="L105" t="str">
            <v/>
          </cell>
          <cell r="M105" t="str">
            <v/>
          </cell>
          <cell r="N105" t="str">
            <v/>
          </cell>
          <cell r="O105" t="str">
            <v/>
          </cell>
          <cell r="P105" t="str">
            <v/>
          </cell>
          <cell r="Q105" t="str">
            <v/>
          </cell>
          <cell r="R105" t="str">
            <v/>
          </cell>
          <cell r="S105" t="str">
            <v/>
          </cell>
          <cell r="T105" t="str">
            <v/>
          </cell>
          <cell r="U105" t="str">
            <v/>
          </cell>
          <cell r="V105" t="str">
            <v/>
          </cell>
          <cell r="W105" t="str">
            <v/>
          </cell>
        </row>
        <row r="106">
          <cell r="D106" t="str">
            <v/>
          </cell>
          <cell r="E106" t="str">
            <v/>
          </cell>
          <cell r="F106" t="str">
            <v/>
          </cell>
          <cell r="G106" t="str">
            <v/>
          </cell>
          <cell r="H106" t="str">
            <v/>
          </cell>
          <cell r="I106" t="str">
            <v/>
          </cell>
          <cell r="J106" t="str">
            <v/>
          </cell>
          <cell r="K106" t="str">
            <v/>
          </cell>
          <cell r="L106" t="str">
            <v/>
          </cell>
          <cell r="M106" t="str">
            <v/>
          </cell>
          <cell r="N106" t="str">
            <v/>
          </cell>
          <cell r="O106" t="str">
            <v/>
          </cell>
          <cell r="P106" t="str">
            <v/>
          </cell>
          <cell r="Q106" t="str">
            <v/>
          </cell>
          <cell r="R106" t="str">
            <v/>
          </cell>
          <cell r="S106" t="str">
            <v/>
          </cell>
          <cell r="T106" t="str">
            <v/>
          </cell>
          <cell r="U106" t="str">
            <v/>
          </cell>
          <cell r="V106" t="str">
            <v/>
          </cell>
          <cell r="W106" t="str">
            <v/>
          </cell>
        </row>
        <row r="107">
          <cell r="D107" t="str">
            <v/>
          </cell>
          <cell r="E107" t="str">
            <v/>
          </cell>
          <cell r="F107" t="str">
            <v/>
          </cell>
          <cell r="G107" t="str">
            <v/>
          </cell>
          <cell r="H107" t="str">
            <v/>
          </cell>
          <cell r="I107" t="str">
            <v/>
          </cell>
          <cell r="J107" t="str">
            <v/>
          </cell>
          <cell r="K107" t="str">
            <v/>
          </cell>
          <cell r="L107" t="str">
            <v/>
          </cell>
          <cell r="M107" t="str">
            <v/>
          </cell>
          <cell r="N107" t="str">
            <v/>
          </cell>
          <cell r="O107" t="str">
            <v/>
          </cell>
          <cell r="P107" t="str">
            <v/>
          </cell>
          <cell r="Q107" t="str">
            <v/>
          </cell>
          <cell r="R107" t="str">
            <v/>
          </cell>
          <cell r="S107" t="str">
            <v/>
          </cell>
          <cell r="T107" t="str">
            <v/>
          </cell>
          <cell r="U107" t="str">
            <v/>
          </cell>
          <cell r="V107" t="str">
            <v/>
          </cell>
          <cell r="W107" t="str">
            <v/>
          </cell>
        </row>
        <row r="108">
          <cell r="D108" t="str">
            <v/>
          </cell>
          <cell r="E108" t="str">
            <v/>
          </cell>
          <cell r="F108" t="str">
            <v/>
          </cell>
          <cell r="G108" t="str">
            <v/>
          </cell>
          <cell r="H108" t="str">
            <v/>
          </cell>
          <cell r="I108" t="str">
            <v/>
          </cell>
          <cell r="J108" t="str">
            <v/>
          </cell>
          <cell r="K108" t="str">
            <v/>
          </cell>
          <cell r="L108" t="str">
            <v/>
          </cell>
          <cell r="M108" t="str">
            <v/>
          </cell>
          <cell r="N108" t="str">
            <v/>
          </cell>
          <cell r="O108" t="str">
            <v/>
          </cell>
          <cell r="P108" t="str">
            <v/>
          </cell>
          <cell r="Q108" t="str">
            <v/>
          </cell>
          <cell r="R108" t="str">
            <v/>
          </cell>
          <cell r="S108" t="str">
            <v/>
          </cell>
          <cell r="T108" t="str">
            <v/>
          </cell>
          <cell r="U108" t="str">
            <v/>
          </cell>
          <cell r="V108" t="str">
            <v/>
          </cell>
          <cell r="W108" t="str">
            <v/>
          </cell>
        </row>
        <row r="109">
          <cell r="D109" t="str">
            <v/>
          </cell>
          <cell r="E109" t="str">
            <v/>
          </cell>
          <cell r="F109" t="str">
            <v/>
          </cell>
          <cell r="G109" t="str">
            <v/>
          </cell>
          <cell r="H109" t="str">
            <v/>
          </cell>
          <cell r="I109" t="str">
            <v/>
          </cell>
          <cell r="J109" t="str">
            <v/>
          </cell>
          <cell r="K109" t="str">
            <v/>
          </cell>
          <cell r="L109" t="str">
            <v/>
          </cell>
          <cell r="M109" t="str">
            <v/>
          </cell>
          <cell r="N109" t="str">
            <v/>
          </cell>
          <cell r="O109" t="str">
            <v/>
          </cell>
          <cell r="P109" t="str">
            <v/>
          </cell>
          <cell r="Q109" t="str">
            <v/>
          </cell>
          <cell r="R109" t="str">
            <v/>
          </cell>
          <cell r="S109" t="str">
            <v/>
          </cell>
          <cell r="T109" t="str">
            <v/>
          </cell>
          <cell r="U109" t="str">
            <v/>
          </cell>
          <cell r="V109" t="str">
            <v/>
          </cell>
          <cell r="W109" t="str">
            <v/>
          </cell>
        </row>
        <row r="110">
          <cell r="D110" t="str">
            <v/>
          </cell>
          <cell r="E110" t="str">
            <v/>
          </cell>
          <cell r="F110" t="str">
            <v/>
          </cell>
          <cell r="G110" t="str">
            <v/>
          </cell>
          <cell r="H110" t="str">
            <v/>
          </cell>
          <cell r="I110" t="str">
            <v/>
          </cell>
          <cell r="J110" t="str">
            <v/>
          </cell>
          <cell r="K110" t="str">
            <v/>
          </cell>
          <cell r="L110" t="str">
            <v/>
          </cell>
          <cell r="M110" t="str">
            <v/>
          </cell>
          <cell r="N110" t="str">
            <v/>
          </cell>
          <cell r="O110" t="str">
            <v/>
          </cell>
          <cell r="P110" t="str">
            <v/>
          </cell>
          <cell r="Q110" t="str">
            <v/>
          </cell>
          <cell r="R110" t="str">
            <v/>
          </cell>
          <cell r="S110" t="str">
            <v/>
          </cell>
          <cell r="T110" t="str">
            <v/>
          </cell>
          <cell r="U110" t="str">
            <v/>
          </cell>
          <cell r="V110" t="str">
            <v/>
          </cell>
          <cell r="W110" t="str">
            <v/>
          </cell>
        </row>
        <row r="111">
          <cell r="D111" t="str">
            <v/>
          </cell>
          <cell r="E111" t="str">
            <v/>
          </cell>
          <cell r="F111" t="str">
            <v/>
          </cell>
          <cell r="G111" t="str">
            <v/>
          </cell>
          <cell r="H111" t="str">
            <v/>
          </cell>
          <cell r="I111" t="str">
            <v/>
          </cell>
          <cell r="J111" t="str">
            <v/>
          </cell>
          <cell r="K111" t="str">
            <v/>
          </cell>
          <cell r="L111" t="str">
            <v/>
          </cell>
          <cell r="M111" t="str">
            <v/>
          </cell>
          <cell r="N111" t="str">
            <v/>
          </cell>
          <cell r="O111" t="str">
            <v/>
          </cell>
          <cell r="P111" t="str">
            <v/>
          </cell>
          <cell r="Q111" t="str">
            <v/>
          </cell>
          <cell r="R111" t="str">
            <v/>
          </cell>
          <cell r="S111" t="str">
            <v/>
          </cell>
          <cell r="T111" t="str">
            <v/>
          </cell>
          <cell r="U111" t="str">
            <v/>
          </cell>
          <cell r="V111" t="str">
            <v/>
          </cell>
          <cell r="W111" t="str">
            <v/>
          </cell>
        </row>
        <row r="112">
          <cell r="D112" t="str">
            <v/>
          </cell>
          <cell r="E112" t="str">
            <v/>
          </cell>
          <cell r="F112" t="str">
            <v/>
          </cell>
          <cell r="G112" t="str">
            <v/>
          </cell>
          <cell r="H112" t="str">
            <v/>
          </cell>
          <cell r="I112" t="str">
            <v/>
          </cell>
          <cell r="J112" t="str">
            <v/>
          </cell>
          <cell r="K112" t="str">
            <v/>
          </cell>
          <cell r="L112" t="str">
            <v/>
          </cell>
          <cell r="M112" t="str">
            <v/>
          </cell>
          <cell r="N112" t="str">
            <v/>
          </cell>
          <cell r="O112" t="str">
            <v/>
          </cell>
          <cell r="P112" t="str">
            <v/>
          </cell>
          <cell r="Q112" t="str">
            <v/>
          </cell>
          <cell r="R112" t="str">
            <v/>
          </cell>
          <cell r="S112" t="str">
            <v/>
          </cell>
          <cell r="T112" t="str">
            <v/>
          </cell>
          <cell r="U112" t="str">
            <v/>
          </cell>
          <cell r="V112" t="str">
            <v/>
          </cell>
          <cell r="W112" t="str">
            <v/>
          </cell>
        </row>
        <row r="113">
          <cell r="D113" t="str">
            <v/>
          </cell>
          <cell r="E113" t="str">
            <v/>
          </cell>
          <cell r="F113" t="str">
            <v/>
          </cell>
          <cell r="G113" t="str">
            <v/>
          </cell>
          <cell r="H113" t="str">
            <v/>
          </cell>
          <cell r="I113" t="str">
            <v/>
          </cell>
          <cell r="J113" t="str">
            <v/>
          </cell>
          <cell r="K113" t="str">
            <v/>
          </cell>
          <cell r="L113" t="str">
            <v/>
          </cell>
          <cell r="M113" t="str">
            <v/>
          </cell>
          <cell r="N113" t="str">
            <v/>
          </cell>
          <cell r="O113" t="str">
            <v/>
          </cell>
          <cell r="P113" t="str">
            <v/>
          </cell>
          <cell r="Q113" t="str">
            <v/>
          </cell>
          <cell r="R113" t="str">
            <v/>
          </cell>
          <cell r="S113" t="str">
            <v/>
          </cell>
          <cell r="T113" t="str">
            <v/>
          </cell>
          <cell r="U113" t="str">
            <v/>
          </cell>
          <cell r="V113" t="str">
            <v/>
          </cell>
          <cell r="W113" t="str">
            <v/>
          </cell>
        </row>
        <row r="114">
          <cell r="D114" t="str">
            <v/>
          </cell>
          <cell r="E114" t="str">
            <v/>
          </cell>
          <cell r="F114" t="str">
            <v/>
          </cell>
          <cell r="G114" t="str">
            <v/>
          </cell>
          <cell r="H114" t="str">
            <v/>
          </cell>
          <cell r="I114" t="str">
            <v/>
          </cell>
          <cell r="J114" t="str">
            <v/>
          </cell>
          <cell r="K114" t="str">
            <v/>
          </cell>
          <cell r="L114" t="str">
            <v/>
          </cell>
          <cell r="M114" t="str">
            <v/>
          </cell>
          <cell r="N114" t="str">
            <v/>
          </cell>
          <cell r="O114" t="str">
            <v/>
          </cell>
          <cell r="P114" t="str">
            <v/>
          </cell>
          <cell r="Q114" t="str">
            <v/>
          </cell>
          <cell r="R114" t="str">
            <v/>
          </cell>
          <cell r="S114" t="str">
            <v/>
          </cell>
          <cell r="T114" t="str">
            <v/>
          </cell>
          <cell r="U114" t="str">
            <v/>
          </cell>
          <cell r="V114" t="str">
            <v/>
          </cell>
          <cell r="W114" t="str">
            <v/>
          </cell>
        </row>
        <row r="115">
          <cell r="D115" t="str">
            <v/>
          </cell>
          <cell r="E115" t="str">
            <v/>
          </cell>
          <cell r="F115" t="str">
            <v/>
          </cell>
          <cell r="G115" t="str">
            <v/>
          </cell>
          <cell r="H115" t="str">
            <v/>
          </cell>
          <cell r="I115" t="str">
            <v/>
          </cell>
          <cell r="J115" t="str">
            <v/>
          </cell>
          <cell r="K115" t="str">
            <v/>
          </cell>
          <cell r="L115" t="str">
            <v/>
          </cell>
          <cell r="M115" t="str">
            <v/>
          </cell>
          <cell r="N115" t="str">
            <v/>
          </cell>
          <cell r="O115" t="str">
            <v/>
          </cell>
          <cell r="P115" t="str">
            <v/>
          </cell>
          <cell r="Q115" t="str">
            <v/>
          </cell>
          <cell r="R115" t="str">
            <v/>
          </cell>
          <cell r="S115" t="str">
            <v/>
          </cell>
          <cell r="T115" t="str">
            <v/>
          </cell>
          <cell r="U115" t="str">
            <v/>
          </cell>
          <cell r="V115" t="str">
            <v/>
          </cell>
          <cell r="W115" t="str">
            <v/>
          </cell>
        </row>
        <row r="116">
          <cell r="D116" t="str">
            <v/>
          </cell>
          <cell r="E116" t="str">
            <v/>
          </cell>
          <cell r="F116" t="str">
            <v/>
          </cell>
          <cell r="G116" t="str">
            <v/>
          </cell>
          <cell r="H116" t="str">
            <v/>
          </cell>
          <cell r="I116" t="str">
            <v/>
          </cell>
          <cell r="J116" t="str">
            <v/>
          </cell>
          <cell r="K116" t="str">
            <v/>
          </cell>
          <cell r="L116" t="str">
            <v/>
          </cell>
          <cell r="M116" t="str">
            <v/>
          </cell>
          <cell r="N116" t="str">
            <v/>
          </cell>
          <cell r="O116" t="str">
            <v/>
          </cell>
          <cell r="P116" t="str">
            <v/>
          </cell>
          <cell r="Q116" t="str">
            <v/>
          </cell>
          <cell r="R116" t="str">
            <v/>
          </cell>
          <cell r="S116" t="str">
            <v/>
          </cell>
          <cell r="T116" t="str">
            <v/>
          </cell>
          <cell r="U116" t="str">
            <v/>
          </cell>
          <cell r="V116" t="str">
            <v/>
          </cell>
          <cell r="W116" t="str">
            <v/>
          </cell>
        </row>
      </sheetData>
      <sheetData sheetId="8">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Air-Retro</v>
          </cell>
        </row>
        <row r="13">
          <cell r="B13" t="str">
            <v>Compressed Air-NR</v>
          </cell>
        </row>
        <row r="14">
          <cell r="B14" t="str">
            <v>Network PC Power Management-Retro</v>
          </cell>
        </row>
        <row r="15">
          <cell r="B15" t="str">
            <v>Laptop-NR</v>
          </cell>
        </row>
        <row r="16">
          <cell r="B16" t="str">
            <v>Smart Plug Power Strips-Retro</v>
          </cell>
        </row>
        <row r="17">
          <cell r="B17" t="str">
            <v>Data Centers-NR</v>
          </cell>
        </row>
        <row r="18">
          <cell r="B18" t="str">
            <v>Monitor-NR</v>
          </cell>
        </row>
        <row r="19">
          <cell r="B19" t="str">
            <v>Desktop-NR</v>
          </cell>
        </row>
        <row r="20">
          <cell r="B20" t="str">
            <v>Pre-Rinse Spray Valve-Retro</v>
          </cell>
        </row>
        <row r="21">
          <cell r="B21" t="str">
            <v>Cooking Equipment-NR</v>
          </cell>
        </row>
        <row r="22">
          <cell r="B22" t="str">
            <v>Premium HVAC Equipment-New</v>
          </cell>
        </row>
        <row r="23">
          <cell r="B23" t="str">
            <v>Premium HVAC Equipment-NR</v>
          </cell>
        </row>
        <row r="24">
          <cell r="B24" t="str">
            <v>Glass-New</v>
          </cell>
        </row>
        <row r="25">
          <cell r="B25" t="str">
            <v>Glass-NR</v>
          </cell>
        </row>
        <row r="26">
          <cell r="B26" t="str">
            <v>Glass-Retro</v>
          </cell>
        </row>
        <row r="27">
          <cell r="B27" t="str">
            <v>Advanced Rooftop Controller-New</v>
          </cell>
        </row>
        <row r="28">
          <cell r="B28" t="str">
            <v>Advanced Rooftop Controller-NR</v>
          </cell>
        </row>
        <row r="29">
          <cell r="B29" t="str">
            <v>Advanced Rooftop Controller-Retro</v>
          </cell>
        </row>
        <row r="30">
          <cell r="B30" t="str">
            <v>Variable Speed Chiller-New</v>
          </cell>
        </row>
        <row r="31">
          <cell r="B31" t="str">
            <v>Variable Speed Chiller-NR</v>
          </cell>
        </row>
        <row r="32">
          <cell r="B32" t="str">
            <v>Commercial EM-New</v>
          </cell>
        </row>
        <row r="33">
          <cell r="B33" t="str">
            <v>Commercial EM-NR</v>
          </cell>
        </row>
        <row r="34">
          <cell r="B34" t="str">
            <v>Commercial EM-Retro</v>
          </cell>
        </row>
        <row r="35">
          <cell r="B35" t="str">
            <v>Evaporative Assist Cooling-New</v>
          </cell>
        </row>
        <row r="36">
          <cell r="B36" t="str">
            <v>Evaporative Assist Cooling-NR</v>
          </cell>
        </row>
        <row r="37">
          <cell r="B37" t="str">
            <v>Economizer-Retro</v>
          </cell>
        </row>
        <row r="38">
          <cell r="B38" t="str">
            <v>Demand Control Ventilation-New</v>
          </cell>
        </row>
        <row r="39">
          <cell r="B39" t="str">
            <v>Demand Control Ventilation-NR</v>
          </cell>
        </row>
        <row r="40">
          <cell r="B40" t="str">
            <v>Demand Control Ventilation-Retro</v>
          </cell>
        </row>
        <row r="41">
          <cell r="B41" t="str">
            <v>Premium Fume Hood-NR</v>
          </cell>
        </row>
        <row r="42">
          <cell r="B42" t="str">
            <v>DCV Restaurant Hood-Retro</v>
          </cell>
        </row>
        <row r="43">
          <cell r="B43" t="str">
            <v>DCV Parking Garage-Retro</v>
          </cell>
        </row>
        <row r="44">
          <cell r="B44" t="str">
            <v>Weatherization - School-Retro</v>
          </cell>
        </row>
        <row r="45">
          <cell r="B45" t="str">
            <v>Energy Recovery Ventilator-NR</v>
          </cell>
        </row>
        <row r="46">
          <cell r="B46" t="str">
            <v>AC Heat Recovery for Water Heating-NR</v>
          </cell>
        </row>
        <row r="47">
          <cell r="B47" t="str">
            <v>Room Occupancy Sensors in Lodging-Retro</v>
          </cell>
        </row>
        <row r="48">
          <cell r="B48" t="str">
            <v>Chiller - chilled water retrofit-Retro</v>
          </cell>
        </row>
        <row r="49">
          <cell r="B49" t="str">
            <v>Chiller - equip retrofits-Retro</v>
          </cell>
        </row>
        <row r="50">
          <cell r="B50" t="str">
            <v>Pool Blankets-Retro</v>
          </cell>
        </row>
        <row r="51">
          <cell r="B51" t="str">
            <v>Web-Enabled Thermostats-Retro</v>
          </cell>
        </row>
        <row r="52">
          <cell r="B52" t="str">
            <v>Garage CO2 ventilation-Retro</v>
          </cell>
        </row>
        <row r="53">
          <cell r="B53" t="str">
            <v>Circ Pump ECM and drive-Retro</v>
          </cell>
        </row>
        <row r="54">
          <cell r="B54" t="str">
            <v>VRF-New</v>
          </cell>
          <cell r="C54">
            <v>0.05</v>
          </cell>
          <cell r="D54">
            <v>0.8</v>
          </cell>
          <cell r="E54">
            <v>0.8</v>
          </cell>
          <cell r="F54">
            <v>0.25</v>
          </cell>
          <cell r="G54">
            <v>0.25</v>
          </cell>
          <cell r="H54">
            <v>0.25</v>
          </cell>
          <cell r="I54">
            <v>0.25</v>
          </cell>
          <cell r="J54">
            <v>0.8</v>
          </cell>
          <cell r="K54">
            <v>0.8</v>
          </cell>
          <cell r="L54">
            <v>0.01</v>
          </cell>
          <cell r="M54">
            <v>0.05</v>
          </cell>
          <cell r="N54">
            <v>0.05</v>
          </cell>
          <cell r="O54">
            <v>0.25</v>
          </cell>
          <cell r="P54">
            <v>0.7</v>
          </cell>
          <cell r="Q54">
            <v>0.05</v>
          </cell>
          <cell r="R54">
            <v>0.8</v>
          </cell>
          <cell r="S54">
            <v>0.25</v>
          </cell>
          <cell r="T54">
            <v>0.8</v>
          </cell>
        </row>
        <row r="55">
          <cell r="B55" t="str">
            <v>VRF-Retro</v>
          </cell>
          <cell r="C55">
            <v>4.9500000000000004E-3</v>
          </cell>
          <cell r="D55">
            <v>6.93E-2</v>
          </cell>
          <cell r="E55">
            <v>6.93E-2</v>
          </cell>
          <cell r="F55">
            <v>2.4750000000000001E-2</v>
          </cell>
          <cell r="G55">
            <v>2.4750000000000001E-2</v>
          </cell>
          <cell r="H55">
            <v>2.4750000000000001E-2</v>
          </cell>
          <cell r="I55">
            <v>2.4750000000000001E-2</v>
          </cell>
          <cell r="J55">
            <v>6.93E-2</v>
          </cell>
          <cell r="K55">
            <v>6.93E-2</v>
          </cell>
          <cell r="L55">
            <v>9.8999999999999999E-4</v>
          </cell>
          <cell r="M55">
            <v>4.9500000000000004E-3</v>
          </cell>
          <cell r="N55">
            <v>4.9500000000000004E-3</v>
          </cell>
          <cell r="O55">
            <v>2.4750000000000001E-2</v>
          </cell>
          <cell r="P55">
            <v>6.93E-2</v>
          </cell>
          <cell r="Q55">
            <v>4.9500000000000004E-3</v>
          </cell>
          <cell r="R55">
            <v>6.93E-2</v>
          </cell>
          <cell r="S55">
            <v>2.4750000000000001E-2</v>
          </cell>
          <cell r="T55">
            <v>6.93E-2</v>
          </cell>
        </row>
        <row r="56">
          <cell r="B56" t="str">
            <v>Evaporator Roof Top HVAC-Retro</v>
          </cell>
        </row>
        <row r="57">
          <cell r="B57" t="str">
            <v>Secondary Glazing Systems-Retro</v>
          </cell>
        </row>
        <row r="58">
          <cell r="B58" t="str">
            <v>LPD Package-New</v>
          </cell>
          <cell r="V58" t="str">
            <v>Feas in Lighting Workbook due to multiple measures</v>
          </cell>
        </row>
        <row r="59">
          <cell r="B59" t="str">
            <v>LPD Package-NR</v>
          </cell>
          <cell r="V59" t="str">
            <v>Feas in Lighting Workbook due to multiple measures</v>
          </cell>
        </row>
        <row r="60">
          <cell r="B60" t="str">
            <v>LPD Package-Retro</v>
          </cell>
          <cell r="V60" t="str">
            <v>Feas in Lighting Workbook due to multiple measures</v>
          </cell>
        </row>
        <row r="61">
          <cell r="B61" t="str">
            <v>Top Daylighting-New</v>
          </cell>
        </row>
        <row r="62">
          <cell r="B62" t="str">
            <v>Perimeter Daylighting Controls Advanced-New</v>
          </cell>
        </row>
        <row r="63">
          <cell r="B63" t="str">
            <v>Perimeter Daylighting Controls Advanced-NR</v>
          </cell>
        </row>
        <row r="64">
          <cell r="B64" t="str">
            <v>Lighting Controls Interior-New</v>
          </cell>
        </row>
        <row r="65">
          <cell r="B65" t="str">
            <v>Lighting Controls Interior-NR</v>
          </cell>
        </row>
        <row r="66">
          <cell r="B66" t="str">
            <v>Exterior Building Lighting-New</v>
          </cell>
        </row>
        <row r="67">
          <cell r="B67" t="str">
            <v>Exterior Building Lighting-NR</v>
          </cell>
        </row>
        <row r="68">
          <cell r="B68" t="str">
            <v>Street and Roadway Lighting-New</v>
          </cell>
        </row>
        <row r="69">
          <cell r="B69" t="str">
            <v>Street and Roadway Lighting-NR</v>
          </cell>
        </row>
        <row r="70">
          <cell r="B70" t="str">
            <v>Parking Lighting-New</v>
          </cell>
        </row>
        <row r="71">
          <cell r="B71" t="str">
            <v>Parking Lighting-NR</v>
          </cell>
        </row>
        <row r="72">
          <cell r="B72" t="str">
            <v>Bi-Level Stairwell Lighting-NR</v>
          </cell>
        </row>
        <row r="73">
          <cell r="B73" t="str">
            <v>ECM-VAV-New</v>
          </cell>
        </row>
        <row r="74">
          <cell r="B74" t="str">
            <v>ECM-VAV-NR</v>
          </cell>
        </row>
        <row r="75">
          <cell r="B75" t="str">
            <v>Pool pumps-Retro</v>
          </cell>
        </row>
        <row r="76">
          <cell r="B76" t="str">
            <v>MotorsRewind-New</v>
          </cell>
        </row>
        <row r="77">
          <cell r="B77" t="str">
            <v>MotorsRewind-NR</v>
          </cell>
        </row>
        <row r="78">
          <cell r="B78" t="str">
            <v>Municipal Sewage Treatment-Retro</v>
          </cell>
        </row>
        <row r="79">
          <cell r="B79" t="str">
            <v>Municipal Water Supply-Retro</v>
          </cell>
        </row>
        <row r="80">
          <cell r="B80" t="str">
            <v>Engine Generator Block Heaters-Retro</v>
          </cell>
        </row>
        <row r="81">
          <cell r="B81" t="str">
            <v>Grocery Refrigeration Bundle-Retro</v>
          </cell>
        </row>
        <row r="82">
          <cell r="B82" t="str">
            <v>Packaged Refrigeration Equipment-New</v>
          </cell>
        </row>
        <row r="83">
          <cell r="B83" t="str">
            <v>Appliances - Freezers-NR</v>
          </cell>
        </row>
        <row r="84">
          <cell r="B84" t="str">
            <v>Appliances - Refrigerators-NR</v>
          </cell>
        </row>
        <row r="85">
          <cell r="B85" t="str">
            <v>Water Cooler Controls-NR</v>
          </cell>
        </row>
        <row r="86">
          <cell r="B86" t="str">
            <v>WHTanks-New</v>
          </cell>
        </row>
        <row r="87">
          <cell r="B87" t="str">
            <v>WHTanks-NR</v>
          </cell>
        </row>
        <row r="88">
          <cell r="B88" t="str">
            <v>Appliances - Clothes Washers-NR</v>
          </cell>
        </row>
        <row r="89">
          <cell r="B89" t="str">
            <v>Showerheads-Retro</v>
          </cell>
        </row>
        <row r="90">
          <cell r="B90" t="str">
            <v>Water Heating - GFHX-New</v>
          </cell>
        </row>
        <row r="91">
          <cell r="B91" t="str">
            <v>Demand Control Circulating system DHW-Retro</v>
          </cell>
        </row>
        <row r="92">
          <cell r="B92" t="str">
            <v>Central HPWH MF-Retro</v>
          </cell>
        </row>
        <row r="93">
          <cell r="B93" t="str">
            <v>Ultra Low Energy Building-New</v>
          </cell>
          <cell r="C93">
            <v>0.95</v>
          </cell>
          <cell r="D93">
            <v>0.19999999999999996</v>
          </cell>
          <cell r="E93">
            <v>0.19999999999999996</v>
          </cell>
          <cell r="F93">
            <v>0.75</v>
          </cell>
          <cell r="G93">
            <v>0.75</v>
          </cell>
          <cell r="H93">
            <v>0.75</v>
          </cell>
          <cell r="I93">
            <v>0.75</v>
          </cell>
          <cell r="J93">
            <v>0.19999999999999996</v>
          </cell>
          <cell r="K93">
            <v>0.19999999999999996</v>
          </cell>
          <cell r="L93">
            <v>0.99</v>
          </cell>
          <cell r="M93">
            <v>0.95</v>
          </cell>
          <cell r="N93">
            <v>0.95</v>
          </cell>
          <cell r="O93">
            <v>0.75</v>
          </cell>
          <cell r="P93">
            <v>0.30000000000000004</v>
          </cell>
          <cell r="Q93">
            <v>0.95</v>
          </cell>
          <cell r="R93">
            <v>0.19999999999999996</v>
          </cell>
          <cell r="S93">
            <v>0.75</v>
          </cell>
          <cell r="T93">
            <v>0.19999999999999996</v>
          </cell>
        </row>
        <row r="94">
          <cell r="B94" t="str">
            <v>Low Power LF Lamps-NR</v>
          </cell>
        </row>
      </sheetData>
      <sheetData sheetId="9">
        <row r="11">
          <cell r="B11" t="str">
            <v>LO12Med</v>
          </cell>
          <cell r="C11">
            <v>0.10937459468255628</v>
          </cell>
          <cell r="D11">
            <v>0.21874918936511256</v>
          </cell>
          <cell r="E11">
            <v>0.32812378404766884</v>
          </cell>
          <cell r="F11">
            <v>0.43749837873022512</v>
          </cell>
          <cell r="G11">
            <v>0.5468729734127814</v>
          </cell>
          <cell r="H11">
            <v>0.64531010862708205</v>
          </cell>
          <cell r="I11">
            <v>0.7240598167985226</v>
          </cell>
          <cell r="J11">
            <v>0.78705958333567505</v>
          </cell>
          <cell r="K11">
            <v>0.83745939656539703</v>
          </cell>
          <cell r="L11">
            <v>0.87777924714917455</v>
          </cell>
          <cell r="M11">
            <v>0.91003512761619654</v>
          </cell>
          <cell r="N11">
            <v>0.93583983198981413</v>
          </cell>
          <cell r="O11">
            <v>0.9564835954887082</v>
          </cell>
          <cell r="P11">
            <v>0.97299860628782353</v>
          </cell>
          <cell r="Q11">
            <v>0.9862106149271157</v>
          </cell>
          <cell r="R11">
            <v>0.99678022183854953</v>
          </cell>
          <cell r="S11">
            <v>0.99685231466234414</v>
          </cell>
          <cell r="T11">
            <v>0.99687806209941365</v>
          </cell>
          <cell r="U11">
            <v>0.99688683963477831</v>
          </cell>
        </row>
        <row r="12">
          <cell r="B12" t="str">
            <v>LO5Med</v>
          </cell>
          <cell r="C12">
            <v>4.2999999999999997E-2</v>
          </cell>
          <cell r="D12">
            <v>9.5797142280278316E-2</v>
          </cell>
          <cell r="E12">
            <v>0.16040539374775648</v>
          </cell>
          <cell r="F12">
            <v>0.23540539374775649</v>
          </cell>
          <cell r="G12">
            <v>0.32095239121809005</v>
          </cell>
          <cell r="H12">
            <v>0.42096711425629652</v>
          </cell>
          <cell r="I12">
            <v>0.53068481860864725</v>
          </cell>
          <cell r="J12">
            <v>0.642769203728351</v>
          </cell>
          <cell r="K12">
            <v>0.74839528535557953</v>
          </cell>
          <cell r="L12">
            <v>0.83918984935345187</v>
          </cell>
          <cell r="M12">
            <v>0.90945051634530116</v>
          </cell>
          <cell r="N12">
            <v>0.9576688767502457</v>
          </cell>
          <cell r="O12">
            <v>0.9865231113648858</v>
          </cell>
          <cell r="P12">
            <v>1.0012970762896924</v>
          </cell>
          <cell r="Q12">
            <v>1.0076356106578106</v>
          </cell>
          <cell r="R12">
            <v>1.0098624683774413</v>
          </cell>
          <cell r="S12">
            <v>1.0104871783970797</v>
          </cell>
          <cell r="T12">
            <v>1.010623336815976</v>
          </cell>
          <cell r="U12">
            <v>1.0106457174525985</v>
          </cell>
          <cell r="V12">
            <v>1.0106484038909742</v>
          </cell>
        </row>
        <row r="13">
          <cell r="B13" t="str">
            <v>LO1Slow</v>
          </cell>
          <cell r="C13">
            <v>2.5643970768378654E-3</v>
          </cell>
          <cell r="D13">
            <v>7.6904586297764643E-3</v>
          </cell>
          <cell r="E13">
            <v>1.6792013047419844E-2</v>
          </cell>
          <cell r="F13">
            <v>3.15969387774655E-2</v>
          </cell>
          <cell r="G13">
            <v>5.406874819795171E-2</v>
          </cell>
          <cell r="H13">
            <v>8.6253181011834101E-2</v>
          </cell>
          <cell r="I13">
            <v>0.1300328481838382</v>
          </cell>
          <cell r="J13">
            <v>0.18678710893858319</v>
          </cell>
          <cell r="K13">
            <v>0.2569823480072907</v>
          </cell>
          <cell r="L13">
            <v>0.33975920985004748</v>
          </cell>
          <cell r="M13">
            <v>0.43262946935754232</v>
          </cell>
          <cell r="N13">
            <v>0.53142594003645804</v>
          </cell>
          <cell r="O13">
            <v>0.63063487292644704</v>
          </cell>
          <cell r="P13">
            <v>0.7241560234206913</v>
          </cell>
          <cell r="Q13">
            <v>0.80638203131755359</v>
          </cell>
          <cell r="R13">
            <v>0.87331559734491926</v>
          </cell>
          <cell r="S13">
            <v>0.92334516248836807</v>
          </cell>
          <cell r="T13">
            <v>0.95737002770730018</v>
          </cell>
          <cell r="U13">
            <v>0.97821608704807483</v>
          </cell>
          <cell r="V13">
            <v>0.98821608704807484</v>
          </cell>
        </row>
        <row r="14">
          <cell r="B14" t="str">
            <v>LO50Fast</v>
          </cell>
          <cell r="C14">
            <v>0.45</v>
          </cell>
          <cell r="D14">
            <v>0.66</v>
          </cell>
          <cell r="E14">
            <v>0.8</v>
          </cell>
          <cell r="F14">
            <v>0.89</v>
          </cell>
          <cell r="G14">
            <v>0.94954036260972652</v>
          </cell>
          <cell r="H14">
            <v>0.97931054391458994</v>
          </cell>
          <cell r="I14">
            <v>0.99254173560564019</v>
          </cell>
          <cell r="J14">
            <v>0.99783421228206048</v>
          </cell>
          <cell r="K14">
            <v>0.99975874925530417</v>
          </cell>
          <cell r="L14">
            <v>1.0004002615797187</v>
          </cell>
          <cell r="M14">
            <v>1.0005976499872309</v>
          </cell>
          <cell r="N14">
            <v>1.0006540466750915</v>
          </cell>
          <cell r="O14">
            <v>1.0006690857918545</v>
          </cell>
          <cell r="P14">
            <v>1.000672845571045</v>
          </cell>
          <cell r="Q14">
            <v>1.0006737302249724</v>
          </cell>
          <cell r="R14">
            <v>1.0006739268147338</v>
          </cell>
          <cell r="S14">
            <v>1.0006739682020522</v>
          </cell>
          <cell r="T14">
            <v>1.0006739764795158</v>
          </cell>
          <cell r="U14">
            <v>1.0006739780561755</v>
          </cell>
          <cell r="V14">
            <v>1.0006739783428409</v>
          </cell>
        </row>
        <row r="15">
          <cell r="B15" t="str">
            <v>LO20Fast</v>
          </cell>
          <cell r="C15">
            <v>0.22119921692859512</v>
          </cell>
          <cell r="D15">
            <v>0.37624232795148943</v>
          </cell>
          <cell r="E15">
            <v>0.48357361352878442</v>
          </cell>
          <cell r="F15">
            <v>0.56716330278444227</v>
          </cell>
          <cell r="G15">
            <v>0.64040048266456928</v>
          </cell>
          <cell r="H15">
            <v>0.70377511937632964</v>
          </cell>
          <cell r="I15">
            <v>0.7580669577441127</v>
          </cell>
          <cell r="J15">
            <v>0.80419335000071168</v>
          </cell>
          <cell r="K15">
            <v>0.84311022627788457</v>
          </cell>
          <cell r="L15">
            <v>0.87575014259103623</v>
          </cell>
          <cell r="M15">
            <v>0.90298584871682319</v>
          </cell>
          <cell r="N15">
            <v>0.92419703797508856</v>
          </cell>
          <cell r="O15">
            <v>0.94071632877930145</v>
          </cell>
          <cell r="P15">
            <v>0.95358156539340677</v>
          </cell>
          <cell r="Q15">
            <v>0.96360102174287088</v>
          </cell>
          <cell r="R15">
            <v>0.97140418219378311</v>
          </cell>
          <cell r="S15">
            <v>0.97748128966338554</v>
          </cell>
          <cell r="T15">
            <v>0.98221414571952104</v>
          </cell>
          <cell r="U15">
            <v>0.98590009772220355</v>
          </cell>
          <cell r="V15">
            <v>0.98877072002825628</v>
          </cell>
        </row>
        <row r="16">
          <cell r="B16" t="str">
            <v>LOEven20</v>
          </cell>
          <cell r="C16">
            <v>0.05</v>
          </cell>
          <cell r="D16">
            <v>0.1</v>
          </cell>
          <cell r="E16">
            <v>0.15000000000000002</v>
          </cell>
          <cell r="F16">
            <v>0.2</v>
          </cell>
          <cell r="G16">
            <v>0.25</v>
          </cell>
          <cell r="H16">
            <v>0.3</v>
          </cell>
          <cell r="I16">
            <v>0.35</v>
          </cell>
          <cell r="J16">
            <v>0.39999999999999997</v>
          </cell>
          <cell r="K16">
            <v>0.44999999999999996</v>
          </cell>
          <cell r="L16">
            <v>0.49999999999999994</v>
          </cell>
          <cell r="M16">
            <v>0.54999999999999993</v>
          </cell>
          <cell r="N16">
            <v>0.6</v>
          </cell>
          <cell r="O16">
            <v>0.65</v>
          </cell>
          <cell r="P16">
            <v>0.70000000000000007</v>
          </cell>
          <cell r="Q16">
            <v>0.75000000000000011</v>
          </cell>
          <cell r="R16">
            <v>0.80000000000000016</v>
          </cell>
          <cell r="S16">
            <v>0.8500000000000002</v>
          </cell>
          <cell r="T16">
            <v>0.90000000000000024</v>
          </cell>
          <cell r="U16">
            <v>0.95000000000000029</v>
          </cell>
          <cell r="V16">
            <v>1.0000000000000002</v>
          </cell>
        </row>
        <row r="17">
          <cell r="B17" t="str">
            <v>LOMax60</v>
          </cell>
          <cell r="C17">
            <v>0.01</v>
          </cell>
          <cell r="D17">
            <v>2.98E-2</v>
          </cell>
          <cell r="E17">
            <v>5.8906E-2</v>
          </cell>
          <cell r="F17">
            <v>9.6549759999999998E-2</v>
          </cell>
          <cell r="G17">
            <v>0.14172227199999998</v>
          </cell>
          <cell r="H17">
            <v>0.19035800991999999</v>
          </cell>
          <cell r="I17">
            <v>0.2362377226912</v>
          </cell>
          <cell r="J17">
            <v>0.279517585072032</v>
          </cell>
          <cell r="K17">
            <v>0.32034492191795017</v>
          </cell>
          <cell r="L17">
            <v>0.35885870967593297</v>
          </cell>
          <cell r="M17">
            <v>0.39519004946096342</v>
          </cell>
          <cell r="N17">
            <v>0.42946261332484215</v>
          </cell>
          <cell r="O17">
            <v>0.46179306523643443</v>
          </cell>
          <cell r="P17">
            <v>0.49229145820636983</v>
          </cell>
          <cell r="Q17">
            <v>0.5210616089080089</v>
          </cell>
          <cell r="R17">
            <v>0.54820145106988838</v>
          </cell>
          <cell r="S17">
            <v>0.57380336884259475</v>
          </cell>
          <cell r="T17">
            <v>0.59795451127484767</v>
          </cell>
          <cell r="U17">
            <v>0.62073708896927293</v>
          </cell>
          <cell r="V17">
            <v>0.6422286539276808</v>
          </cell>
        </row>
        <row r="18">
          <cell r="B18" t="str">
            <v>LO3Slow</v>
          </cell>
          <cell r="C18">
            <v>5.5320496977002724E-3</v>
          </cell>
          <cell r="D18">
            <v>1.4227918344261844E-2</v>
          </cell>
          <cell r="E18">
            <v>3.1619655637384989E-2</v>
          </cell>
          <cell r="F18">
            <v>6.2055195900350503E-2</v>
          </cell>
          <cell r="G18">
            <v>0.10939936964274129</v>
          </cell>
          <cell r="H18">
            <v>0.17568121288208835</v>
          </cell>
          <cell r="I18">
            <v>0.26003992245943919</v>
          </cell>
          <cell r="J18">
            <v>0.3584584169663485</v>
          </cell>
          <cell r="K18">
            <v>0.46444756489686617</v>
          </cell>
          <cell r="L18">
            <v>0.57043671282738384</v>
          </cell>
          <cell r="M18">
            <v>0.66935991756253377</v>
          </cell>
          <cell r="N18">
            <v>0.75591772170578986</v>
          </cell>
          <cell r="O18">
            <v>0.82720061923553012</v>
          </cell>
          <cell r="P18">
            <v>0.88264287286977261</v>
          </cell>
          <cell r="Q18">
            <v>0.92349505975816193</v>
          </cell>
          <cell r="R18">
            <v>0.95209159058003434</v>
          </cell>
          <cell r="S18">
            <v>0.97115594446128262</v>
          </cell>
          <cell r="T18">
            <v>0.98328780602207699</v>
          </cell>
          <cell r="U18">
            <v>0.99067241740690848</v>
          </cell>
          <cell r="V18">
            <v>0.99498010738139331</v>
          </cell>
        </row>
      </sheetData>
      <sheetData sheetId="10">
        <row r="11">
          <cell r="B11" t="str">
            <v>Compressed Air-NR</v>
          </cell>
          <cell r="C11" t="str">
            <v>LPD baseline to minimum of code or 1995-2001 practice.</v>
          </cell>
        </row>
        <row r="12">
          <cell r="B12" t="str">
            <v>Network PC Power Management-Retro</v>
          </cell>
          <cell r="C12" t="str">
            <v>LPD baseline to minimum of code or 1995-2001 practice</v>
          </cell>
          <cell r="F12" t="str">
            <v>OR FloorA%REG</v>
          </cell>
          <cell r="G12">
            <v>0.22</v>
          </cell>
          <cell r="H12">
            <v>0.22</v>
          </cell>
          <cell r="I12">
            <v>0.22</v>
          </cell>
          <cell r="J12">
            <v>0.33</v>
          </cell>
          <cell r="K12">
            <v>0.33</v>
          </cell>
          <cell r="L12">
            <v>0.33</v>
          </cell>
          <cell r="M12">
            <v>0.33</v>
          </cell>
          <cell r="N12">
            <v>0.15</v>
          </cell>
          <cell r="O12">
            <v>0.15</v>
          </cell>
          <cell r="P12">
            <v>0.42</v>
          </cell>
          <cell r="Q12">
            <v>0.17</v>
          </cell>
          <cell r="R12">
            <v>0.17</v>
          </cell>
          <cell r="S12">
            <v>0.35</v>
          </cell>
          <cell r="T12">
            <v>0.38</v>
          </cell>
          <cell r="U12">
            <v>0.25</v>
          </cell>
          <cell r="V12">
            <v>0.24</v>
          </cell>
          <cell r="W12">
            <v>0.24</v>
          </cell>
          <cell r="X12">
            <v>0.21</v>
          </cell>
        </row>
        <row r="13">
          <cell r="B13" t="str">
            <v>Laptop-NR</v>
          </cell>
          <cell r="C13" t="str">
            <v>Assume code ballasts in baseline retrofit</v>
          </cell>
          <cell r="F13" t="str">
            <v>Frac Floor w &gt;30% ww ratio</v>
          </cell>
          <cell r="G13">
            <v>0.5</v>
          </cell>
          <cell r="H13">
            <v>0.5</v>
          </cell>
          <cell r="I13">
            <v>0.5</v>
          </cell>
          <cell r="J13">
            <v>0</v>
          </cell>
          <cell r="K13">
            <v>0</v>
          </cell>
          <cell r="L13">
            <v>0.5</v>
          </cell>
          <cell r="M13">
            <v>0</v>
          </cell>
          <cell r="N13">
            <v>0.4</v>
          </cell>
          <cell r="O13">
            <v>0.4</v>
          </cell>
          <cell r="P13">
            <v>0</v>
          </cell>
          <cell r="Q13">
            <v>0.05</v>
          </cell>
          <cell r="R13">
            <v>0</v>
          </cell>
          <cell r="S13">
            <v>0.5</v>
          </cell>
          <cell r="T13">
            <v>0.5</v>
          </cell>
          <cell r="U13">
            <v>0.5</v>
          </cell>
          <cell r="V13">
            <v>0.5</v>
          </cell>
          <cell r="W13">
            <v>0.5</v>
          </cell>
          <cell r="X13">
            <v>0.2</v>
          </cell>
        </row>
        <row r="14">
          <cell r="B14" t="str">
            <v>Smart Plug Power Strips-Retro</v>
          </cell>
          <cell r="F14" t="str">
            <v>OR FloorA Exceed Code</v>
          </cell>
          <cell r="G14">
            <v>0.11</v>
          </cell>
          <cell r="H14">
            <v>0.11</v>
          </cell>
          <cell r="I14">
            <v>0.11</v>
          </cell>
          <cell r="J14">
            <v>0.33</v>
          </cell>
          <cell r="K14">
            <v>0.33</v>
          </cell>
          <cell r="L14">
            <v>0.16500000000000001</v>
          </cell>
          <cell r="M14">
            <v>0.33</v>
          </cell>
          <cell r="N14">
            <v>0.09</v>
          </cell>
          <cell r="O14">
            <v>0.09</v>
          </cell>
          <cell r="P14">
            <v>0.42</v>
          </cell>
          <cell r="Q14">
            <v>0.1615</v>
          </cell>
          <cell r="R14">
            <v>0.17</v>
          </cell>
          <cell r="S14">
            <v>0.17499999999999999</v>
          </cell>
          <cell r="T14">
            <v>0.19</v>
          </cell>
          <cell r="U14">
            <v>0.125</v>
          </cell>
          <cell r="V14">
            <v>0.12</v>
          </cell>
          <cell r="W14">
            <v>0.12</v>
          </cell>
          <cell r="X14">
            <v>0.16800000000000001</v>
          </cell>
        </row>
        <row r="15">
          <cell r="B15" t="e">
            <v>#REF!</v>
          </cell>
          <cell r="C15" t="str">
            <v>Account for smoke hatch in baseline</v>
          </cell>
        </row>
        <row r="16">
          <cell r="B16" t="e">
            <v>#REF!</v>
          </cell>
          <cell r="F16" t="str">
            <v>WA FloorA%REG</v>
          </cell>
          <cell r="G16">
            <v>0.72</v>
          </cell>
          <cell r="H16">
            <v>0.72</v>
          </cell>
          <cell r="I16">
            <v>0.72</v>
          </cell>
          <cell r="J16">
            <v>0.61</v>
          </cell>
          <cell r="K16">
            <v>0.61</v>
          </cell>
          <cell r="L16">
            <v>0.61</v>
          </cell>
          <cell r="M16">
            <v>0.61</v>
          </cell>
          <cell r="N16">
            <v>0.68</v>
          </cell>
          <cell r="O16">
            <v>0.68</v>
          </cell>
          <cell r="P16">
            <v>0.49</v>
          </cell>
          <cell r="Q16">
            <v>0.62</v>
          </cell>
          <cell r="R16">
            <v>0.62</v>
          </cell>
          <cell r="S16">
            <v>0.56000000000000005</v>
          </cell>
          <cell r="T16">
            <v>0.49</v>
          </cell>
          <cell r="U16">
            <v>0.56000000000000005</v>
          </cell>
          <cell r="V16">
            <v>0.59</v>
          </cell>
          <cell r="W16">
            <v>0.6</v>
          </cell>
          <cell r="X16">
            <v>0.67</v>
          </cell>
        </row>
        <row r="17">
          <cell r="B17" t="str">
            <v>Data Centers-NR</v>
          </cell>
          <cell r="C17" t="str">
            <v>Only fraction beyond switching in code baseline OR</v>
          </cell>
          <cell r="F17" t="str">
            <v>Fraction with ElecHt</v>
          </cell>
          <cell r="G17">
            <v>9.379008321141083E-2</v>
          </cell>
          <cell r="H17">
            <v>5.7141018201974592E-2</v>
          </cell>
          <cell r="I17">
            <v>6.3540893141458221E-2</v>
          </cell>
          <cell r="J17">
            <v>0.52114684573848291</v>
          </cell>
          <cell r="K17">
            <v>0.64094486042254439</v>
          </cell>
          <cell r="L17">
            <v>0.56159710090996928</v>
          </cell>
          <cell r="M17">
            <v>0.19952525247533903</v>
          </cell>
          <cell r="N17">
            <v>0.22286467137317267</v>
          </cell>
          <cell r="O17">
            <v>0.15885643507420852</v>
          </cell>
          <cell r="P17">
            <v>0.52114684573848291</v>
          </cell>
          <cell r="Q17">
            <v>1.5377816133020691E-2</v>
          </cell>
          <cell r="R17">
            <v>0</v>
          </cell>
          <cell r="S17">
            <v>5.5212362541074519E-2</v>
          </cell>
          <cell r="T17">
            <v>0.34342063041492848</v>
          </cell>
          <cell r="U17">
            <v>0.10311447532768504</v>
          </cell>
          <cell r="V17">
            <v>5.6083613809662864E-3</v>
          </cell>
          <cell r="W17">
            <v>5.6083613809662864E-3</v>
          </cell>
          <cell r="X17">
            <v>0.24031041917780901</v>
          </cell>
        </row>
        <row r="18">
          <cell r="B18" t="str">
            <v>Monitor-NR</v>
          </cell>
          <cell r="C18" t="str">
            <v>Only fraction beyond switching in code baseline OR</v>
          </cell>
          <cell r="F18" t="str">
            <v>Frac Meet Elec Ht Code</v>
          </cell>
          <cell r="G18">
            <v>0.5</v>
          </cell>
          <cell r="H18">
            <v>0.5</v>
          </cell>
          <cell r="I18">
            <v>0.5</v>
          </cell>
          <cell r="J18">
            <v>0.9</v>
          </cell>
          <cell r="K18">
            <v>0.9</v>
          </cell>
          <cell r="L18">
            <v>0.9</v>
          </cell>
          <cell r="M18">
            <v>0.5</v>
          </cell>
          <cell r="N18">
            <v>0.5</v>
          </cell>
          <cell r="O18">
            <v>0.5</v>
          </cell>
          <cell r="P18">
            <v>0.9</v>
          </cell>
          <cell r="Q18">
            <v>0.9</v>
          </cell>
          <cell r="R18">
            <v>0.9</v>
          </cell>
          <cell r="S18">
            <v>0.9</v>
          </cell>
          <cell r="T18">
            <v>0.9</v>
          </cell>
          <cell r="U18">
            <v>0.5</v>
          </cell>
          <cell r="V18">
            <v>0.5</v>
          </cell>
          <cell r="W18">
            <v>0.5</v>
          </cell>
          <cell r="X18">
            <v>0.9</v>
          </cell>
        </row>
        <row r="19">
          <cell r="B19" t="e">
            <v>#REF!</v>
          </cell>
          <cell r="F19" t="str">
            <v>WA Floor A Exceed Code</v>
          </cell>
          <cell r="G19">
            <v>3.37644299561079E-2</v>
          </cell>
          <cell r="H19">
            <v>2.0570766552710854E-2</v>
          </cell>
          <cell r="I19">
            <v>2.2874721530924957E-2</v>
          </cell>
          <cell r="J19">
            <v>3.1789957590047449E-2</v>
          </cell>
          <cell r="K19">
            <v>3.9097636485775196E-2</v>
          </cell>
          <cell r="L19">
            <v>3.4257423155508122E-2</v>
          </cell>
          <cell r="M19">
            <v>6.0855202004978404E-2</v>
          </cell>
          <cell r="N19">
            <v>7.5773988266878714E-2</v>
          </cell>
          <cell r="O19">
            <v>5.4011187925230901E-2</v>
          </cell>
          <cell r="P19">
            <v>2.5536195441185655E-2</v>
          </cell>
          <cell r="Q19">
            <v>9.5342460024728268E-4</v>
          </cell>
          <cell r="R19">
            <v>0</v>
          </cell>
          <cell r="S19">
            <v>3.0918923023001725E-3</v>
          </cell>
          <cell r="T19">
            <v>1.6827610890331492E-2</v>
          </cell>
          <cell r="U19">
            <v>2.8872053091751816E-2</v>
          </cell>
          <cell r="V19">
            <v>1.6544666073850544E-3</v>
          </cell>
          <cell r="W19">
            <v>1.6825084142898859E-3</v>
          </cell>
          <cell r="X19">
            <v>1.6100798084913201E-2</v>
          </cell>
        </row>
        <row r="20">
          <cell r="B20" t="str">
            <v>Desktop-NR</v>
          </cell>
        </row>
        <row r="21">
          <cell r="B21" t="str">
            <v>Pre-Rinse Spray Valve-Retro</v>
          </cell>
          <cell r="F21" t="str">
            <v>Region Wide Frac Exceed Target</v>
          </cell>
          <cell r="G21">
            <v>0.05</v>
          </cell>
          <cell r="H21">
            <v>0.05</v>
          </cell>
          <cell r="I21">
            <v>0.05</v>
          </cell>
          <cell r="J21">
            <v>0.05</v>
          </cell>
          <cell r="K21">
            <v>0.05</v>
          </cell>
          <cell r="L21">
            <v>0.05</v>
          </cell>
          <cell r="M21">
            <v>0.05</v>
          </cell>
          <cell r="N21">
            <v>0.05</v>
          </cell>
          <cell r="O21">
            <v>0.05</v>
          </cell>
          <cell r="P21">
            <v>0.05</v>
          </cell>
          <cell r="Q21">
            <v>0.05</v>
          </cell>
          <cell r="R21">
            <v>0.05</v>
          </cell>
          <cell r="S21">
            <v>0.05</v>
          </cell>
          <cell r="T21">
            <v>0.05</v>
          </cell>
          <cell r="U21">
            <v>0.05</v>
          </cell>
          <cell r="V21">
            <v>0.05</v>
          </cell>
          <cell r="W21">
            <v>0.05</v>
          </cell>
          <cell r="X21">
            <v>0.05</v>
          </cell>
        </row>
        <row r="22">
          <cell r="B22" t="e">
            <v>#REF!</v>
          </cell>
        </row>
        <row r="23">
          <cell r="B23" t="str">
            <v>Cooking Equipment-NR</v>
          </cell>
          <cell r="C23" t="str">
            <v>Not applicable in Seattle due to code requirement</v>
          </cell>
        </row>
        <row r="24">
          <cell r="B24" t="str">
            <v>Premium HVAC Equipment-New</v>
          </cell>
          <cell r="C24" t="str">
            <v>Not applicable in Seattle due to code requirement</v>
          </cell>
          <cell r="F24" t="str">
            <v>Baseline Exceed Code New</v>
          </cell>
          <cell r="G24">
            <v>0.19376442995610788</v>
          </cell>
          <cell r="H24">
            <v>0.18057076655271087</v>
          </cell>
          <cell r="I24">
            <v>0.18287472153092493</v>
          </cell>
          <cell r="J24">
            <v>0.41178995759004744</v>
          </cell>
          <cell r="K24">
            <v>0.41909763648577519</v>
          </cell>
          <cell r="L24">
            <v>0.24925742315550814</v>
          </cell>
          <cell r="M24">
            <v>0.44085520200497841</v>
          </cell>
          <cell r="N24">
            <v>0.21577398826687871</v>
          </cell>
          <cell r="O24">
            <v>0.19401118792523092</v>
          </cell>
          <cell r="P24">
            <v>0.4955361954411856</v>
          </cell>
          <cell r="Q24">
            <v>0.2124534246002473</v>
          </cell>
          <cell r="R24">
            <v>0.22000000000000003</v>
          </cell>
          <cell r="S24">
            <v>0.22809189230230015</v>
          </cell>
          <cell r="T24">
            <v>0.25682761089033151</v>
          </cell>
          <cell r="U24">
            <v>0.20387205309175183</v>
          </cell>
          <cell r="V24">
            <v>0.17165446660738504</v>
          </cell>
          <cell r="W24">
            <v>0.17168250841428989</v>
          </cell>
          <cell r="X24">
            <v>0.23410079808491319</v>
          </cell>
        </row>
        <row r="25">
          <cell r="B25" t="e">
            <v>#REF!</v>
          </cell>
        </row>
        <row r="26">
          <cell r="B26" t="str">
            <v>Premium HVAC Equipment-NR</v>
          </cell>
          <cell r="C26" t="str">
            <v>Baseline adjusted to reflect codes</v>
          </cell>
          <cell r="F26" t="str">
            <v>Fract Excced Target CBSA New 2002-2004</v>
          </cell>
          <cell r="G26">
            <v>0.45</v>
          </cell>
          <cell r="H26">
            <v>0.45</v>
          </cell>
          <cell r="I26">
            <v>0.45</v>
          </cell>
          <cell r="J26">
            <v>0.2</v>
          </cell>
          <cell r="K26">
            <v>0.2</v>
          </cell>
          <cell r="L26">
            <v>0.2</v>
          </cell>
          <cell r="M26">
            <v>0.2</v>
          </cell>
          <cell r="N26">
            <v>0.45</v>
          </cell>
          <cell r="O26">
            <v>0.9</v>
          </cell>
          <cell r="P26">
            <v>0.2</v>
          </cell>
          <cell r="Q26">
            <v>0.1</v>
          </cell>
          <cell r="R26">
            <v>0.1</v>
          </cell>
          <cell r="S26">
            <v>0.25</v>
          </cell>
          <cell r="T26">
            <v>0.5</v>
          </cell>
          <cell r="U26">
            <v>0.75</v>
          </cell>
          <cell r="V26">
            <v>0.25</v>
          </cell>
          <cell r="W26">
            <v>0.2</v>
          </cell>
          <cell r="X26">
            <v>0.3</v>
          </cell>
        </row>
        <row r="27">
          <cell r="B27" t="str">
            <v>Glass-New</v>
          </cell>
          <cell r="C27" t="str">
            <v>Baseline adjusted to reflect codes</v>
          </cell>
        </row>
        <row r="28">
          <cell r="B28" t="e">
            <v>#REF!</v>
          </cell>
        </row>
        <row r="29">
          <cell r="B29" t="str">
            <v>Glass-NR</v>
          </cell>
          <cell r="C29" t="str">
            <v>Baseline adjusted to reflect codes.  Measure baseline excludes 50% of WA=ElecHt, OR&gt;30%glass.</v>
          </cell>
        </row>
        <row r="30">
          <cell r="B30" t="str">
            <v>Glass-Retro</v>
          </cell>
          <cell r="C30" t="str">
            <v>Baseline adjusted to reflect codes</v>
          </cell>
        </row>
        <row r="31">
          <cell r="B31" t="str">
            <v>Advanced Rooftop Controller-New</v>
          </cell>
          <cell r="C31" t="str">
            <v>Single Glazed Fraction from CBSA</v>
          </cell>
        </row>
        <row r="32">
          <cell r="B32" t="str">
            <v>Advanced Rooftop Controller-NR</v>
          </cell>
        </row>
        <row r="33">
          <cell r="B33" t="str">
            <v>Advanced Rooftop Controller-Retro</v>
          </cell>
        </row>
        <row r="34">
          <cell r="B34" t="str">
            <v>Variable Speed Chiller-New</v>
          </cell>
          <cell r="C34" t="str">
            <v>Assumes marginally-effective economizer in baseline</v>
          </cell>
        </row>
        <row r="35">
          <cell r="B35" t="str">
            <v>Variable Speed Chiller-NR</v>
          </cell>
          <cell r="C35" t="str">
            <v>Baseline assumes historic mix of chiller types and modular chiller control</v>
          </cell>
        </row>
        <row r="36">
          <cell r="B36" t="str">
            <v>Commercial EM-New</v>
          </cell>
          <cell r="C36" t="str">
            <v>Baseline assumes historic mix of chiller types and modular chiller control</v>
          </cell>
        </row>
        <row r="37">
          <cell r="B37" t="e">
            <v>#REF!</v>
          </cell>
          <cell r="C37" t="str">
            <v>Baseline at code and modular deployment</v>
          </cell>
        </row>
        <row r="38">
          <cell r="B38" t="str">
            <v>Commercial EM-NR</v>
          </cell>
          <cell r="C38" t="str">
            <v>Baseline assume partial penetration of measure</v>
          </cell>
        </row>
        <row r="39">
          <cell r="B39" t="str">
            <v>Commercial EM-Retro</v>
          </cell>
        </row>
        <row r="40">
          <cell r="B40" t="str">
            <v>Evaporative Assist Cooling-New</v>
          </cell>
        </row>
        <row r="41">
          <cell r="B41" t="str">
            <v>Evaporative Assist Cooling-NR</v>
          </cell>
          <cell r="C41" t="str">
            <v>Assumes marginally-effective economizer in baseline</v>
          </cell>
        </row>
        <row r="42">
          <cell r="B42" t="str">
            <v>Economizer-Retro</v>
          </cell>
          <cell r="C42" t="str">
            <v>Assumes marginally-effective economizer in baseline</v>
          </cell>
        </row>
        <row r="43">
          <cell r="B43" t="e">
            <v>#REF!</v>
          </cell>
        </row>
        <row r="44">
          <cell r="B44" t="str">
            <v>Demand Control Ventilation-New</v>
          </cell>
          <cell r="C44" t="str">
            <v>Measure not in any code baseline</v>
          </cell>
        </row>
        <row r="45">
          <cell r="B45" t="e">
            <v>#REF!</v>
          </cell>
          <cell r="C45" t="str">
            <v>Measure not in any code baseline</v>
          </cell>
        </row>
        <row r="46">
          <cell r="B46" t="e">
            <v>#REF!</v>
          </cell>
        </row>
        <row r="47">
          <cell r="B47" t="str">
            <v>Demand Control Ventilation-NR</v>
          </cell>
          <cell r="C47" t="str">
            <v>Measure dropped due to code</v>
          </cell>
        </row>
        <row r="48">
          <cell r="B48" t="str">
            <v>Demand Control Ventilation-Retro</v>
          </cell>
          <cell r="C48" t="str">
            <v>Measure dropped due to code</v>
          </cell>
        </row>
        <row r="49">
          <cell r="B49" t="str">
            <v>Premium Fume Hood-NR</v>
          </cell>
        </row>
        <row r="50">
          <cell r="B50" t="e">
            <v>#REF!</v>
          </cell>
        </row>
        <row r="51">
          <cell r="B51" t="e">
            <v>#REF!</v>
          </cell>
        </row>
        <row r="52">
          <cell r="B52" t="e">
            <v>#REF!</v>
          </cell>
        </row>
        <row r="53">
          <cell r="B53" t="e">
            <v>#REF!</v>
          </cell>
        </row>
        <row r="54">
          <cell r="B54" t="e">
            <v>#REF!</v>
          </cell>
        </row>
        <row r="55">
          <cell r="B55" t="e">
            <v>#REF!</v>
          </cell>
        </row>
        <row r="56">
          <cell r="B56" t="e">
            <v>#REF!</v>
          </cell>
        </row>
        <row r="57">
          <cell r="B57" t="e">
            <v>#REF!</v>
          </cell>
        </row>
        <row r="58">
          <cell r="B58" t="e">
            <v>#REF!</v>
          </cell>
        </row>
        <row r="59">
          <cell r="B59" t="e">
            <v>#REF!</v>
          </cell>
        </row>
        <row r="60">
          <cell r="B60" t="e">
            <v>#REF!</v>
          </cell>
        </row>
        <row r="61">
          <cell r="B61" t="str">
            <v>DCV Restaurant Hood-Retro</v>
          </cell>
        </row>
        <row r="62">
          <cell r="B62" t="e">
            <v>#REF!</v>
          </cell>
        </row>
        <row r="63">
          <cell r="B63" t="e">
            <v>#REF!</v>
          </cell>
        </row>
        <row r="64">
          <cell r="B64" t="e">
            <v>#REF!</v>
          </cell>
        </row>
        <row r="65">
          <cell r="B65" t="e">
            <v>#REF!</v>
          </cell>
        </row>
        <row r="66">
          <cell r="B66" t="e">
            <v>#REF!</v>
          </cell>
        </row>
        <row r="67">
          <cell r="B67" t="e">
            <v>#REF!</v>
          </cell>
        </row>
        <row r="68">
          <cell r="B68" t="e">
            <v>#REF!</v>
          </cell>
        </row>
        <row r="69">
          <cell r="B69" t="e">
            <v>#REF!</v>
          </cell>
        </row>
        <row r="70">
          <cell r="B70" t="e">
            <v>#REF!</v>
          </cell>
        </row>
        <row r="71">
          <cell r="B71" t="e">
            <v>#REF!</v>
          </cell>
        </row>
        <row r="72">
          <cell r="B72" t="str">
            <v>DCV Parking Garage-Retro</v>
          </cell>
        </row>
        <row r="73">
          <cell r="B73" t="str">
            <v>Weatherization - School-Retro</v>
          </cell>
        </row>
        <row r="74">
          <cell r="B74" t="e">
            <v>#REF!</v>
          </cell>
        </row>
        <row r="75">
          <cell r="B75" t="str">
            <v>Energy Recovery Ventilator-NR</v>
          </cell>
        </row>
        <row r="76">
          <cell r="B76" t="str">
            <v>AC Heat Recovery for Water Heating-NR</v>
          </cell>
        </row>
        <row r="77">
          <cell r="B77" t="str">
            <v>Room Occupancy Sensors in Lodging-Retro</v>
          </cell>
        </row>
        <row r="78">
          <cell r="B78" t="str">
            <v>Chiller - chilled water retrofit-Retro</v>
          </cell>
        </row>
        <row r="79">
          <cell r="B79" t="str">
            <v>Office Equipment</v>
          </cell>
          <cell r="C79" t="str">
            <v>New</v>
          </cell>
        </row>
        <row r="80">
          <cell r="B80" t="str">
            <v>Computer Servers and IT</v>
          </cell>
          <cell r="C80" t="str">
            <v>New</v>
          </cell>
        </row>
        <row r="81">
          <cell r="B81" t="e">
            <v>#REF!</v>
          </cell>
        </row>
        <row r="82">
          <cell r="B82" t="str">
            <v>Pool Blankets-Retro</v>
          </cell>
        </row>
        <row r="83">
          <cell r="B83" t="e">
            <v>#REF!</v>
          </cell>
        </row>
        <row r="84">
          <cell r="B84" t="e">
            <v>#REF!</v>
          </cell>
        </row>
        <row r="85">
          <cell r="B85" t="str">
            <v>Web-Enabled Thermostats-Retro</v>
          </cell>
        </row>
        <row r="86">
          <cell r="B86" t="e">
            <v>#REF!</v>
          </cell>
        </row>
        <row r="87">
          <cell r="B87" t="e">
            <v>#REF!</v>
          </cell>
        </row>
        <row r="88">
          <cell r="B88" t="str">
            <v>Garage CO2 ventilation-Retro</v>
          </cell>
        </row>
        <row r="89">
          <cell r="B89" t="e">
            <v>#REF!</v>
          </cell>
        </row>
        <row r="90">
          <cell r="B90" t="e">
            <v>#REF!</v>
          </cell>
        </row>
        <row r="91">
          <cell r="B91" t="e">
            <v>#REF!</v>
          </cell>
        </row>
        <row r="92">
          <cell r="B92" t="e">
            <v>#REF!</v>
          </cell>
        </row>
        <row r="93">
          <cell r="B93" t="e">
            <v>#REF!</v>
          </cell>
        </row>
        <row r="94">
          <cell r="B94" t="str">
            <v>Circ Pump ECM and drive-Retro</v>
          </cell>
        </row>
        <row r="95">
          <cell r="B95" t="str">
            <v>VRF-New</v>
          </cell>
        </row>
        <row r="96">
          <cell r="B96">
            <v>0</v>
          </cell>
        </row>
        <row r="97">
          <cell r="B97">
            <v>0</v>
          </cell>
        </row>
        <row r="98">
          <cell r="B98">
            <v>0</v>
          </cell>
        </row>
        <row r="99">
          <cell r="B99">
            <v>0</v>
          </cell>
        </row>
        <row r="100">
          <cell r="B100">
            <v>0</v>
          </cell>
        </row>
        <row r="101">
          <cell r="B101">
            <v>0</v>
          </cell>
        </row>
        <row r="102">
          <cell r="B102">
            <v>0</v>
          </cell>
        </row>
        <row r="103">
          <cell r="B103">
            <v>0</v>
          </cell>
        </row>
        <row r="104">
          <cell r="B104">
            <v>0</v>
          </cell>
        </row>
        <row r="105">
          <cell r="B105">
            <v>0</v>
          </cell>
        </row>
      </sheetData>
      <sheetData sheetId="11">
        <row r="13">
          <cell r="B13" t="str">
            <v>FORECAST</v>
          </cell>
        </row>
        <row r="14">
          <cell r="B14" t="str">
            <v>POST2013</v>
          </cell>
          <cell r="C14" t="str">
            <v>Office</v>
          </cell>
          <cell r="F14" t="str">
            <v>Retail</v>
          </cell>
          <cell r="J14" t="str">
            <v>School</v>
          </cell>
          <cell r="L14" t="str">
            <v>Warehouse</v>
          </cell>
          <cell r="M14" t="str">
            <v>Grocery</v>
          </cell>
          <cell r="O14" t="str">
            <v>Restaurant</v>
          </cell>
          <cell r="P14" t="str">
            <v>Lodging</v>
          </cell>
          <cell r="Q14" t="str">
            <v>Health</v>
          </cell>
          <cell r="S14" t="str">
            <v>Assembly</v>
          </cell>
          <cell r="T14" t="str">
            <v>Other</v>
          </cell>
        </row>
        <row r="15">
          <cell r="B15" t="str">
            <v>FloorA%ACT</v>
          </cell>
          <cell r="C15">
            <v>0.23374291413554329</v>
          </cell>
          <cell r="F15">
            <v>0.16379453573805774</v>
          </cell>
          <cell r="J15">
            <v>8.8639553331737689E-2</v>
          </cell>
          <cell r="L15">
            <v>9.6266945662747766E-2</v>
          </cell>
          <cell r="M15">
            <v>2.0434554153352484E-2</v>
          </cell>
          <cell r="O15">
            <v>1.255060122823257E-2</v>
          </cell>
          <cell r="P15">
            <v>5.5794347273117245E-2</v>
          </cell>
          <cell r="Q15">
            <v>7.398534349162611E-2</v>
          </cell>
          <cell r="S15">
            <v>0.12949316922883081</v>
          </cell>
          <cell r="T15">
            <v>0.12270755891365608</v>
          </cell>
        </row>
        <row r="16">
          <cell r="B16" t="str">
            <v>POST2013</v>
          </cell>
          <cell r="C16" t="str">
            <v>Large Off</v>
          </cell>
          <cell r="D16" t="str">
            <v>Medium Off</v>
          </cell>
          <cell r="E16" t="str">
            <v>Small Off</v>
          </cell>
          <cell r="F16" t="str">
            <v>Xlarge Ret</v>
          </cell>
          <cell r="G16" t="str">
            <v>Large Ret</v>
          </cell>
          <cell r="H16" t="str">
            <v>Medium Ret</v>
          </cell>
          <cell r="I16" t="str">
            <v>Small Ret</v>
          </cell>
          <cell r="J16" t="str">
            <v>School K-12</v>
          </cell>
          <cell r="K16" t="str">
            <v>University</v>
          </cell>
          <cell r="L16" t="str">
            <v>Warehouse</v>
          </cell>
          <cell r="M16" t="str">
            <v>Supermarket</v>
          </cell>
          <cell r="N16" t="str">
            <v>MiniMart</v>
          </cell>
          <cell r="O16" t="str">
            <v>Restaurant</v>
          </cell>
          <cell r="P16" t="str">
            <v>Lodging</v>
          </cell>
          <cell r="Q16" t="str">
            <v>Hospital</v>
          </cell>
          <cell r="R16" t="str">
            <v>Residential Care</v>
          </cell>
          <cell r="S16" t="str">
            <v>Assembly</v>
          </cell>
          <cell r="T16" t="str">
            <v>Other</v>
          </cell>
        </row>
        <row r="17">
          <cell r="B17" t="str">
            <v>FloorA%TYP</v>
          </cell>
          <cell r="C17">
            <v>0.49844828664156315</v>
          </cell>
          <cell r="D17">
            <v>0.39725857197361958</v>
          </cell>
          <cell r="E17">
            <v>0.10429314138481716</v>
          </cell>
          <cell r="F17">
            <v>0.29289805028089561</v>
          </cell>
          <cell r="G17">
            <v>0.11837446567671327</v>
          </cell>
          <cell r="H17">
            <v>0.44658380004081855</v>
          </cell>
          <cell r="I17">
            <v>0.14214368400157257</v>
          </cell>
          <cell r="J17">
            <v>0.58044164275770982</v>
          </cell>
          <cell r="K17">
            <v>0.41955835724229024</v>
          </cell>
          <cell r="L17">
            <v>1</v>
          </cell>
          <cell r="M17">
            <v>0.70766579331774959</v>
          </cell>
          <cell r="N17">
            <v>0.29233420668225041</v>
          </cell>
          <cell r="O17">
            <v>1</v>
          </cell>
          <cell r="P17">
            <v>1</v>
          </cell>
          <cell r="Q17">
            <v>1</v>
          </cell>
          <cell r="R17">
            <v>1</v>
          </cell>
          <cell r="S17">
            <v>1</v>
          </cell>
          <cell r="T17">
            <v>1</v>
          </cell>
        </row>
        <row r="18">
          <cell r="B18" t="str">
            <v>FloorA%REG</v>
          </cell>
          <cell r="C18">
            <v>0.15073291148870363</v>
          </cell>
          <cell r="D18">
            <v>0.12013270538231059</v>
          </cell>
          <cell r="E18">
            <v>3.1538695729415013E-2</v>
          </cell>
          <cell r="F18">
            <v>2.6820893655991742E-2</v>
          </cell>
          <cell r="G18">
            <v>1.0839638408159987E-2</v>
          </cell>
          <cell r="H18">
            <v>4.0894012773033235E-2</v>
          </cell>
          <cell r="I18">
            <v>1.3016203517984767E-2</v>
          </cell>
          <cell r="J18">
            <v>3.0886857559635036E-2</v>
          </cell>
          <cell r="K18">
            <v>2.2325826170102026E-2</v>
          </cell>
          <cell r="L18">
            <v>0.10087192274660353</v>
          </cell>
          <cell r="M18">
            <v>6.1675003194375045E-3</v>
          </cell>
          <cell r="N18">
            <v>2.5477723102065148E-3</v>
          </cell>
          <cell r="O18">
            <v>1.1693580853842011E-2</v>
          </cell>
          <cell r="P18">
            <v>2.3957473342185561E-2</v>
          </cell>
          <cell r="Q18">
            <v>4.4965056377242296E-2</v>
          </cell>
          <cell r="R18">
            <v>5.827742495837801E-2</v>
          </cell>
          <cell r="S18">
            <v>9.0984350406775827E-2</v>
          </cell>
          <cell r="T18">
            <v>0.21334717399999265</v>
          </cell>
        </row>
        <row r="19">
          <cell r="B19" t="str">
            <v>ElecHt%TYP</v>
          </cell>
          <cell r="C19">
            <v>9.379008321141083E-2</v>
          </cell>
          <cell r="D19">
            <v>5.7141018201974592E-2</v>
          </cell>
          <cell r="E19">
            <v>6.3540893141458221E-2</v>
          </cell>
          <cell r="F19">
            <v>0.52114684573848291</v>
          </cell>
          <cell r="G19">
            <v>0.64094486042254439</v>
          </cell>
          <cell r="H19">
            <v>0.56159710090996928</v>
          </cell>
          <cell r="I19">
            <v>0.19952525247533903</v>
          </cell>
          <cell r="J19">
            <v>0.22286467137317267</v>
          </cell>
          <cell r="K19">
            <v>0.15885643507420852</v>
          </cell>
          <cell r="L19">
            <v>0.52114684573848291</v>
          </cell>
          <cell r="M19">
            <v>1.5377816133020691E-2</v>
          </cell>
          <cell r="N19">
            <v>0</v>
          </cell>
          <cell r="O19">
            <v>5.5212362541074519E-2</v>
          </cell>
          <cell r="P19">
            <v>0.34342063041492848</v>
          </cell>
          <cell r="Q19">
            <v>0.10311447532768504</v>
          </cell>
          <cell r="R19">
            <v>5.6083613809662864E-3</v>
          </cell>
          <cell r="S19">
            <v>5.6083613809662864E-3</v>
          </cell>
          <cell r="T19">
            <v>0.24031041917780901</v>
          </cell>
        </row>
        <row r="20">
          <cell r="B20" t="str">
            <v>GasHt%TYP</v>
          </cell>
          <cell r="C20">
            <v>0.80872784176745371</v>
          </cell>
          <cell r="D20">
            <v>0.93108561158422598</v>
          </cell>
          <cell r="E20">
            <v>0.65879042006554966</v>
          </cell>
          <cell r="F20">
            <v>0.30364464955032466</v>
          </cell>
          <cell r="G20">
            <v>0.20980203614718312</v>
          </cell>
          <cell r="H20">
            <v>0.42422729730852854</v>
          </cell>
          <cell r="I20">
            <v>0.44747439425166918</v>
          </cell>
          <cell r="J20">
            <v>0.53090550528653346</v>
          </cell>
          <cell r="K20">
            <v>0.73038501205930684</v>
          </cell>
          <cell r="L20">
            <v>0.30364464955032466</v>
          </cell>
          <cell r="M20">
            <v>0.88455863187555051</v>
          </cell>
          <cell r="N20">
            <v>0.99620809267302346</v>
          </cell>
          <cell r="O20">
            <v>0.88366906107173016</v>
          </cell>
          <cell r="P20">
            <v>0.53617368361870132</v>
          </cell>
          <cell r="Q20">
            <v>0.74192623135844471</v>
          </cell>
          <cell r="R20">
            <v>0.98575716289794368</v>
          </cell>
          <cell r="S20">
            <v>0.98575716289794368</v>
          </cell>
          <cell r="T20">
            <v>0.6783643954380898</v>
          </cell>
        </row>
        <row r="21">
          <cell r="B21" t="str">
            <v>HtPmpHt%TYP</v>
          </cell>
          <cell r="C21">
            <v>9.7482075021135345E-2</v>
          </cell>
          <cell r="D21">
            <v>1.1773370213799438E-2</v>
          </cell>
          <cell r="E21">
            <v>0.27766868679299217</v>
          </cell>
          <cell r="F21">
            <v>0.17520850471119245</v>
          </cell>
          <cell r="G21">
            <v>0.14925310343027248</v>
          </cell>
          <cell r="H21">
            <v>1.4175601781502387E-2</v>
          </cell>
          <cell r="I21">
            <v>0.35300035327299167</v>
          </cell>
          <cell r="J21">
            <v>0.24622982334029381</v>
          </cell>
          <cell r="K21">
            <v>0.1107585528664846</v>
          </cell>
          <cell r="L21">
            <v>0.17520850471119245</v>
          </cell>
          <cell r="M21">
            <v>0.1000635519914288</v>
          </cell>
          <cell r="N21">
            <v>3.7919073269764856E-3</v>
          </cell>
          <cell r="O21">
            <v>6.1118576387195395E-2</v>
          </cell>
          <cell r="P21">
            <v>0.12040568596637012</v>
          </cell>
          <cell r="Q21">
            <v>0.15495929331387026</v>
          </cell>
          <cell r="R21">
            <v>8.6344757210899958E-3</v>
          </cell>
          <cell r="S21">
            <v>8.6344757210899958E-3</v>
          </cell>
          <cell r="T21">
            <v>8.1325185384101065E-2</v>
          </cell>
        </row>
        <row r="22">
          <cell r="B22" t="str">
            <v>CoolSat%TYP</v>
          </cell>
          <cell r="C22">
            <v>0.95128694884061893</v>
          </cell>
          <cell r="D22">
            <v>0.97665874571205136</v>
          </cell>
          <cell r="E22">
            <v>0.91122609210258287</v>
          </cell>
          <cell r="F22">
            <v>0.98608503921852686</v>
          </cell>
          <cell r="G22">
            <v>0.77181511362305244</v>
          </cell>
          <cell r="H22">
            <v>0.90527535536267667</v>
          </cell>
          <cell r="I22">
            <v>0.53668215741883951</v>
          </cell>
          <cell r="J22">
            <v>0.96128535178408803</v>
          </cell>
          <cell r="K22">
            <v>0.75</v>
          </cell>
          <cell r="L22">
            <v>0.18162271351024481</v>
          </cell>
          <cell r="M22">
            <v>0.92147944946531313</v>
          </cell>
          <cell r="N22">
            <v>0.83868998628257874</v>
          </cell>
          <cell r="O22">
            <v>0.99999997512427186</v>
          </cell>
          <cell r="P22">
            <v>0.94438859080377269</v>
          </cell>
          <cell r="Q22">
            <v>0.95</v>
          </cell>
          <cell r="R22">
            <v>0.8423386600487599</v>
          </cell>
          <cell r="S22">
            <v>0.91177234717447209</v>
          </cell>
          <cell r="T22">
            <v>0.87717751610580841</v>
          </cell>
        </row>
        <row r="23">
          <cell r="B23" t="str">
            <v>CoolSat%ACT</v>
          </cell>
          <cell r="C23">
            <v>0.95718804003839186</v>
          </cell>
          <cell r="F23">
            <v>0.86075287434919978</v>
          </cell>
          <cell r="J23">
            <v>0.87263881668019661</v>
          </cell>
          <cell r="L23">
            <v>0.18162271351024481</v>
          </cell>
          <cell r="M23">
            <v>0.897277257424139</v>
          </cell>
          <cell r="O23">
            <v>0.99999997512427186</v>
          </cell>
          <cell r="P23">
            <v>0.94438859080377269</v>
          </cell>
          <cell r="Q23">
            <v>0.89616933002437993</v>
          </cell>
          <cell r="S23">
            <v>0.91177234717447209</v>
          </cell>
          <cell r="T23">
            <v>0.87717751610580841</v>
          </cell>
        </row>
        <row r="24">
          <cell r="B24" t="str">
            <v>PackRT%TYP</v>
          </cell>
          <cell r="C24">
            <v>0.15</v>
          </cell>
          <cell r="D24">
            <v>0.75</v>
          </cell>
          <cell r="E24">
            <v>0.95</v>
          </cell>
          <cell r="F24">
            <v>0.95</v>
          </cell>
          <cell r="G24">
            <v>0.9</v>
          </cell>
          <cell r="H24">
            <v>0.9</v>
          </cell>
          <cell r="I24">
            <v>0.3</v>
          </cell>
          <cell r="J24">
            <v>0.3</v>
          </cell>
          <cell r="K24">
            <v>0.5</v>
          </cell>
          <cell r="L24">
            <v>0.35</v>
          </cell>
          <cell r="M24">
            <v>0.9</v>
          </cell>
          <cell r="N24">
            <v>0.9</v>
          </cell>
          <cell r="O24">
            <v>0.95</v>
          </cell>
          <cell r="P24">
            <v>0.5</v>
          </cell>
          <cell r="Q24">
            <v>0.1</v>
          </cell>
          <cell r="R24">
            <v>0.6</v>
          </cell>
          <cell r="S24">
            <v>0.5</v>
          </cell>
          <cell r="T24">
            <v>0.5</v>
          </cell>
        </row>
        <row r="25">
          <cell r="B25" t="str">
            <v>PackRT%ACT</v>
          </cell>
          <cell r="C25">
            <v>0.50026702886083674</v>
          </cell>
          <cell r="F25">
            <v>0.78455381811533043</v>
          </cell>
          <cell r="J25">
            <v>0.36953195539995587</v>
          </cell>
          <cell r="L25">
            <v>0.35</v>
          </cell>
          <cell r="M25">
            <v>0.90000000000000013</v>
          </cell>
          <cell r="O25">
            <v>0.95</v>
          </cell>
          <cell r="P25">
            <v>0.5</v>
          </cell>
          <cell r="Q25">
            <v>0.45832204515370584</v>
          </cell>
          <cell r="S25">
            <v>0.5</v>
          </cell>
          <cell r="T25">
            <v>0.5</v>
          </cell>
        </row>
        <row r="26">
          <cell r="B26" t="str">
            <v>BuiltUp%TYP</v>
          </cell>
          <cell r="C26">
            <v>0.85</v>
          </cell>
          <cell r="D26">
            <v>0.35</v>
          </cell>
          <cell r="E26">
            <v>2.9006395725036469E-2</v>
          </cell>
          <cell r="F26">
            <v>3.9164397027771525E-2</v>
          </cell>
          <cell r="G26">
            <v>0.25776672816535129</v>
          </cell>
          <cell r="H26">
            <v>2.7574670878248778E-2</v>
          </cell>
          <cell r="I26">
            <v>0.10146503328904084</v>
          </cell>
          <cell r="J26">
            <v>0.29515325476216947</v>
          </cell>
          <cell r="K26">
            <v>0.77756785592800526</v>
          </cell>
          <cell r="L26">
            <v>0.13082984106717208</v>
          </cell>
          <cell r="M26">
            <v>7.1447125331852143E-2</v>
          </cell>
          <cell r="N26">
            <v>0</v>
          </cell>
          <cell r="O26">
            <v>2.3525905182962954E-2</v>
          </cell>
          <cell r="P26">
            <v>7.934694377848886E-2</v>
          </cell>
          <cell r="Q26">
            <v>0.85339696790936803</v>
          </cell>
          <cell r="R26">
            <v>7.6228114216259218E-2</v>
          </cell>
          <cell r="S26">
            <v>0.16854152512418574</v>
          </cell>
          <cell r="T26">
            <v>0.20051702037858005</v>
          </cell>
          <cell r="U26" t="str">
            <v>Use for Com-EM</v>
          </cell>
        </row>
        <row r="27">
          <cell r="B27" t="str">
            <v>BuiltUp%ACT</v>
          </cell>
          <cell r="C27">
            <v>0.52249684792760431</v>
          </cell>
          <cell r="F27">
            <v>6.2181060258327321E-2</v>
          </cell>
          <cell r="J27">
            <v>0.75664862673331257</v>
          </cell>
          <cell r="L27">
            <v>0.10310000000000001</v>
          </cell>
          <cell r="M27">
            <v>0.11560000000000001</v>
          </cell>
          <cell r="O27">
            <v>0.11560000000000001</v>
          </cell>
          <cell r="P27">
            <v>0.32380000000000003</v>
          </cell>
          <cell r="Q27">
            <v>0.83345440239005475</v>
          </cell>
          <cell r="S27">
            <v>0.3</v>
          </cell>
          <cell r="T27">
            <v>0.47130000000000005</v>
          </cell>
        </row>
        <row r="28">
          <cell r="B28" t="str">
            <v>VAV%TYP</v>
          </cell>
          <cell r="C28">
            <v>0.6</v>
          </cell>
          <cell r="D28">
            <v>0.2</v>
          </cell>
          <cell r="E28">
            <v>0</v>
          </cell>
          <cell r="F28">
            <v>0.01</v>
          </cell>
          <cell r="G28">
            <v>0</v>
          </cell>
          <cell r="H28">
            <v>0</v>
          </cell>
          <cell r="I28">
            <v>0</v>
          </cell>
          <cell r="J28">
            <v>0.25</v>
          </cell>
          <cell r="K28">
            <v>0.4</v>
          </cell>
          <cell r="L28">
            <v>0</v>
          </cell>
          <cell r="M28">
            <v>0</v>
          </cell>
          <cell r="N28">
            <v>0</v>
          </cell>
          <cell r="O28">
            <v>0</v>
          </cell>
          <cell r="P28">
            <v>0</v>
          </cell>
          <cell r="Q28">
            <v>0.5</v>
          </cell>
          <cell r="R28">
            <v>0.4</v>
          </cell>
          <cell r="S28">
            <v>0.1</v>
          </cell>
          <cell r="T28">
            <v>0.3</v>
          </cell>
        </row>
        <row r="29">
          <cell r="B29" t="str">
            <v>VAV%ACT</v>
          </cell>
          <cell r="C29">
            <v>0.34868166674859297</v>
          </cell>
          <cell r="F29">
            <v>2.3808219851502894E-3</v>
          </cell>
          <cell r="J29">
            <v>0.30214896654996692</v>
          </cell>
          <cell r="L29">
            <v>0</v>
          </cell>
          <cell r="M29">
            <v>0</v>
          </cell>
          <cell r="O29">
            <v>0</v>
          </cell>
          <cell r="P29">
            <v>0</v>
          </cell>
          <cell r="Q29">
            <v>0.42833559096925883</v>
          </cell>
          <cell r="S29">
            <v>0.1</v>
          </cell>
          <cell r="T29">
            <v>0.3</v>
          </cell>
        </row>
        <row r="30">
          <cell r="B30" t="str">
            <v>LSYieldElecHt&amp;AC</v>
          </cell>
          <cell r="C30">
            <v>0.92464156437246825</v>
          </cell>
          <cell r="D30">
            <v>0.92743246202832574</v>
          </cell>
          <cell r="E30">
            <v>0.70313295749949067</v>
          </cell>
          <cell r="F30">
            <v>0.85735615745151994</v>
          </cell>
          <cell r="G30">
            <v>0.70892672045214944</v>
          </cell>
          <cell r="H30">
            <v>0.71863304264352112</v>
          </cell>
          <cell r="I30">
            <v>0.75976868046444901</v>
          </cell>
          <cell r="J30">
            <v>0.61612853517840882</v>
          </cell>
          <cell r="K30">
            <v>0.6725000000000001</v>
          </cell>
          <cell r="L30">
            <v>0.61</v>
          </cell>
          <cell r="M30">
            <v>0.85371835595722523</v>
          </cell>
          <cell r="N30">
            <v>0.72741659807956105</v>
          </cell>
          <cell r="O30">
            <v>0.42999999950248563</v>
          </cell>
          <cell r="P30">
            <v>0.69443885908037739</v>
          </cell>
          <cell r="Q30">
            <v>0.28950000000000004</v>
          </cell>
          <cell r="R30">
            <v>0.68423386600487623</v>
          </cell>
          <cell r="S30">
            <v>0.92029495818919216</v>
          </cell>
          <cell r="T30">
            <v>0.91648952677163908</v>
          </cell>
        </row>
        <row r="31">
          <cell r="B31" t="str">
            <v>LSYieldHtPmpHt&amp;AC</v>
          </cell>
          <cell r="C31">
            <v>1.02</v>
          </cell>
          <cell r="D31">
            <v>1.02</v>
          </cell>
          <cell r="E31">
            <v>0.95500000000000007</v>
          </cell>
          <cell r="F31">
            <v>1.0249999999999999</v>
          </cell>
          <cell r="G31">
            <v>0.96499999999999986</v>
          </cell>
          <cell r="H31">
            <v>0.92500000000000004</v>
          </cell>
          <cell r="I31">
            <v>0.97499999999999987</v>
          </cell>
          <cell r="J31">
            <v>0.8600000000000001</v>
          </cell>
          <cell r="K31">
            <v>0.95500000000000007</v>
          </cell>
          <cell r="L31">
            <v>0.80499999999999994</v>
          </cell>
          <cell r="M31">
            <v>0.9700000000000002</v>
          </cell>
          <cell r="N31">
            <v>0.94500000000000006</v>
          </cell>
          <cell r="O31">
            <v>0.72500000000000009</v>
          </cell>
          <cell r="P31">
            <v>0.90000000000000013</v>
          </cell>
          <cell r="Q31">
            <v>0.64999999999999991</v>
          </cell>
          <cell r="R31">
            <v>0.90000000000000013</v>
          </cell>
          <cell r="S31">
            <v>1.02</v>
          </cell>
          <cell r="T31">
            <v>1.02</v>
          </cell>
        </row>
        <row r="32">
          <cell r="B32" t="str">
            <v>LSYieldGasHt&amp;AC</v>
          </cell>
          <cell r="C32">
            <v>1.0878415643724679</v>
          </cell>
          <cell r="D32">
            <v>1.0906324620283256</v>
          </cell>
          <cell r="E32">
            <v>1.1292662908328239</v>
          </cell>
          <cell r="F32">
            <v>1.15655615745152</v>
          </cell>
          <cell r="G32">
            <v>1.0987933871188158</v>
          </cell>
          <cell r="H32">
            <v>1.0722330426435214</v>
          </cell>
          <cell r="I32">
            <v>1.0408353471311158</v>
          </cell>
          <cell r="J32">
            <v>1.051328535178409</v>
          </cell>
          <cell r="K32">
            <v>1.0986333333333334</v>
          </cell>
          <cell r="L32">
            <v>0.96360000000000001</v>
          </cell>
          <cell r="M32">
            <v>1.0531850226238919</v>
          </cell>
          <cell r="N32">
            <v>1.0810165980795612</v>
          </cell>
          <cell r="O32">
            <v>0.96493333283581861</v>
          </cell>
          <cell r="P32">
            <v>1.0571055257470443</v>
          </cell>
          <cell r="Q32">
            <v>0.94230000000000003</v>
          </cell>
          <cell r="R32">
            <v>1.0469005326715428</v>
          </cell>
          <cell r="S32">
            <v>1.0834949581891919</v>
          </cell>
          <cell r="T32">
            <v>1.0796895267716389</v>
          </cell>
        </row>
        <row r="33">
          <cell r="B33" t="str">
            <v>LSYieldElecHt</v>
          </cell>
          <cell r="C33">
            <v>0.82000000000000006</v>
          </cell>
          <cell r="D33">
            <v>0.82000000000000006</v>
          </cell>
          <cell r="E33">
            <v>0.53</v>
          </cell>
          <cell r="F33">
            <v>0.66999999999999993</v>
          </cell>
          <cell r="G33">
            <v>0.57000000000000006</v>
          </cell>
          <cell r="H33">
            <v>0.61</v>
          </cell>
          <cell r="I33">
            <v>0.69</v>
          </cell>
          <cell r="J33">
            <v>0.52</v>
          </cell>
          <cell r="K33">
            <v>0.53</v>
          </cell>
          <cell r="L33">
            <v>0.61</v>
          </cell>
          <cell r="M33">
            <v>0.78</v>
          </cell>
          <cell r="N33">
            <v>0.61</v>
          </cell>
          <cell r="O33">
            <v>0.41000000000000003</v>
          </cell>
          <cell r="P33">
            <v>0.6</v>
          </cell>
          <cell r="Q33">
            <v>0.28000000000000003</v>
          </cell>
          <cell r="R33">
            <v>0.6</v>
          </cell>
          <cell r="S33">
            <v>0.82000000000000006</v>
          </cell>
          <cell r="T33">
            <v>0.82000000000000006</v>
          </cell>
        </row>
        <row r="34">
          <cell r="B34" t="str">
            <v>LSYieldGasHt</v>
          </cell>
          <cell r="C34">
            <v>0.98319999999999996</v>
          </cell>
          <cell r="D34">
            <v>0.98319999999999996</v>
          </cell>
          <cell r="E34">
            <v>0.95613333333333328</v>
          </cell>
          <cell r="F34">
            <v>0.96919999999999995</v>
          </cell>
          <cell r="G34">
            <v>0.95986666666666665</v>
          </cell>
          <cell r="H34">
            <v>0.96360000000000001</v>
          </cell>
          <cell r="I34">
            <v>0.97106666666666663</v>
          </cell>
          <cell r="J34">
            <v>0.95520000000000005</v>
          </cell>
          <cell r="K34">
            <v>0.95613333333333328</v>
          </cell>
          <cell r="L34">
            <v>0.96360000000000001</v>
          </cell>
          <cell r="M34">
            <v>0.97946666666666671</v>
          </cell>
          <cell r="N34">
            <v>0.96360000000000001</v>
          </cell>
          <cell r="O34">
            <v>0.94493333333333329</v>
          </cell>
          <cell r="P34">
            <v>0.96266666666666667</v>
          </cell>
          <cell r="Q34">
            <v>0.93279999999999996</v>
          </cell>
          <cell r="R34">
            <v>0.96266666666666667</v>
          </cell>
          <cell r="S34">
            <v>0.98319999999999996</v>
          </cell>
          <cell r="T34">
            <v>0.98319999999999996</v>
          </cell>
        </row>
        <row r="35">
          <cell r="B35" t="str">
            <v>LSYieldThermsGasHt</v>
          </cell>
          <cell r="C35">
            <v>-8.1887999999999996E-3</v>
          </cell>
          <cell r="D35">
            <v>-8.1887999999999996E-3</v>
          </cell>
          <cell r="E35">
            <v>-2.1381866666666666E-2</v>
          </cell>
          <cell r="F35">
            <v>-1.50128E-2</v>
          </cell>
          <cell r="G35">
            <v>-1.9562133333333332E-2</v>
          </cell>
          <cell r="H35">
            <v>-1.7742399999999998E-2</v>
          </cell>
          <cell r="I35">
            <v>-1.4102933333333333E-2</v>
          </cell>
          <cell r="J35">
            <v>-2.18368E-2</v>
          </cell>
          <cell r="K35">
            <v>-2.1381866666666666E-2</v>
          </cell>
          <cell r="L35">
            <v>-1.7742399999999998E-2</v>
          </cell>
          <cell r="M35">
            <v>-1.0008533333333333E-2</v>
          </cell>
          <cell r="N35">
            <v>-1.7742399999999998E-2</v>
          </cell>
          <cell r="O35">
            <v>-2.6841066666666667E-2</v>
          </cell>
          <cell r="P35">
            <v>-1.8197333333333333E-2</v>
          </cell>
          <cell r="Q35">
            <v>-3.2755199999999998E-2</v>
          </cell>
          <cell r="R35">
            <v>-1.8197333333333333E-2</v>
          </cell>
          <cell r="S35">
            <v>-8.1887999999999996E-3</v>
          </cell>
          <cell r="T35">
            <v>-8.1887999999999996E-3</v>
          </cell>
        </row>
        <row r="36">
          <cell r="B36" t="str">
            <v>LSYieldThermsGasHt&amp;AC</v>
          </cell>
          <cell r="C36">
            <v>-8.1887999999999996E-3</v>
          </cell>
          <cell r="D36">
            <v>-8.1887999999999996E-3</v>
          </cell>
          <cell r="E36">
            <v>-2.1381866666666666E-2</v>
          </cell>
          <cell r="F36">
            <v>-1.50128E-2</v>
          </cell>
          <cell r="G36">
            <v>-1.9562133333333332E-2</v>
          </cell>
          <cell r="H36">
            <v>-1.7742399999999998E-2</v>
          </cell>
          <cell r="I36">
            <v>-1.4102933333333333E-2</v>
          </cell>
          <cell r="J36">
            <v>-2.18368E-2</v>
          </cell>
          <cell r="K36">
            <v>-2.1381866666666666E-2</v>
          </cell>
          <cell r="L36">
            <v>-1.7742399999999998E-2</v>
          </cell>
          <cell r="M36">
            <v>-1.0008533333333333E-2</v>
          </cell>
          <cell r="N36">
            <v>-1.7742399999999998E-2</v>
          </cell>
          <cell r="O36">
            <v>-2.6841066666666667E-2</v>
          </cell>
          <cell r="P36">
            <v>-1.8197333333333333E-2</v>
          </cell>
          <cell r="Q36">
            <v>-3.2755199999999998E-2</v>
          </cell>
          <cell r="R36">
            <v>-1.8197333333333333E-2</v>
          </cell>
          <cell r="S36">
            <v>-8.1887999999999996E-3</v>
          </cell>
          <cell r="T36">
            <v>-8.1887999999999996E-3</v>
          </cell>
        </row>
        <row r="37">
          <cell r="B37" t="str">
            <v>LPDAdjust</v>
          </cell>
          <cell r="C37">
            <v>1</v>
          </cell>
          <cell r="D37">
            <v>1</v>
          </cell>
          <cell r="E37">
            <v>1</v>
          </cell>
          <cell r="F37">
            <v>1</v>
          </cell>
          <cell r="G37">
            <v>1</v>
          </cell>
          <cell r="H37">
            <v>1</v>
          </cell>
          <cell r="I37">
            <v>1</v>
          </cell>
          <cell r="J37">
            <v>1</v>
          </cell>
          <cell r="K37">
            <v>1</v>
          </cell>
          <cell r="L37">
            <v>1</v>
          </cell>
          <cell r="M37">
            <v>1</v>
          </cell>
          <cell r="N37">
            <v>1</v>
          </cell>
          <cell r="O37">
            <v>1</v>
          </cell>
          <cell r="P37">
            <v>1</v>
          </cell>
          <cell r="Q37">
            <v>1</v>
          </cell>
          <cell r="R37">
            <v>1</v>
          </cell>
          <cell r="S37">
            <v>1</v>
          </cell>
          <cell r="T37">
            <v>1</v>
          </cell>
        </row>
        <row r="38">
          <cell r="B38" t="str">
            <v>Chiller%TYP</v>
          </cell>
          <cell r="C38">
            <v>0.6</v>
          </cell>
          <cell r="D38">
            <v>0.1</v>
          </cell>
          <cell r="E38">
            <v>0</v>
          </cell>
          <cell r="F38">
            <v>0.05</v>
          </cell>
          <cell r="G38">
            <v>0</v>
          </cell>
          <cell r="H38">
            <v>0</v>
          </cell>
          <cell r="I38">
            <v>0.4</v>
          </cell>
          <cell r="J38">
            <v>0.4</v>
          </cell>
          <cell r="K38">
            <v>0.6</v>
          </cell>
          <cell r="L38">
            <v>0.03</v>
          </cell>
          <cell r="M38">
            <v>0</v>
          </cell>
          <cell r="N38">
            <v>0</v>
          </cell>
          <cell r="O38">
            <v>0</v>
          </cell>
          <cell r="P38">
            <v>0.15</v>
          </cell>
          <cell r="Q38">
            <v>0.75</v>
          </cell>
          <cell r="R38">
            <v>0.2</v>
          </cell>
          <cell r="S38">
            <v>0.1</v>
          </cell>
          <cell r="T38">
            <v>0.3</v>
          </cell>
        </row>
        <row r="39">
          <cell r="B39" t="str">
            <v>HOURSLght</v>
          </cell>
          <cell r="C39">
            <v>3300</v>
          </cell>
          <cell r="D39">
            <v>2800</v>
          </cell>
          <cell r="E39">
            <v>2600</v>
          </cell>
          <cell r="F39">
            <v>6200</v>
          </cell>
          <cell r="G39">
            <v>3800</v>
          </cell>
          <cell r="H39">
            <v>3800</v>
          </cell>
          <cell r="I39">
            <v>2800</v>
          </cell>
          <cell r="J39">
            <v>2700</v>
          </cell>
          <cell r="K39">
            <v>3600</v>
          </cell>
          <cell r="L39">
            <v>2700</v>
          </cell>
          <cell r="M39">
            <v>7300</v>
          </cell>
          <cell r="N39">
            <v>6800</v>
          </cell>
          <cell r="O39">
            <v>5400</v>
          </cell>
          <cell r="P39">
            <v>3000</v>
          </cell>
          <cell r="Q39">
            <v>6400</v>
          </cell>
          <cell r="R39">
            <v>5700</v>
          </cell>
          <cell r="S39">
            <v>3000</v>
          </cell>
          <cell r="T39">
            <v>4100</v>
          </cell>
        </row>
        <row r="40">
          <cell r="B40" t="str">
            <v>UnCondArea%TYP</v>
          </cell>
          <cell r="C40">
            <v>0.12</v>
          </cell>
          <cell r="D40">
            <v>7.0000000000000007E-2</v>
          </cell>
          <cell r="E40">
            <v>0.05</v>
          </cell>
          <cell r="F40">
            <v>0.03</v>
          </cell>
          <cell r="G40">
            <v>0.13</v>
          </cell>
          <cell r="H40">
            <v>0.1</v>
          </cell>
          <cell r="I40">
            <v>0.12</v>
          </cell>
          <cell r="J40">
            <v>0.01</v>
          </cell>
          <cell r="K40">
            <v>0.1</v>
          </cell>
          <cell r="L40">
            <v>0.31</v>
          </cell>
          <cell r="M40">
            <v>0.04</v>
          </cell>
          <cell r="N40">
            <v>0.04</v>
          </cell>
          <cell r="O40">
            <v>0.13</v>
          </cell>
          <cell r="P40">
            <v>0.05</v>
          </cell>
          <cell r="Q40">
            <v>0.12</v>
          </cell>
          <cell r="R40">
            <v>0.03</v>
          </cell>
          <cell r="S40">
            <v>0.15</v>
          </cell>
          <cell r="T40">
            <v>0.15</v>
          </cell>
        </row>
        <row r="41">
          <cell r="B41" t="str">
            <v>RTEcono%TYP</v>
          </cell>
          <cell r="C41">
            <v>1</v>
          </cell>
          <cell r="D41">
            <v>1</v>
          </cell>
          <cell r="E41">
            <v>0.77500000000000002</v>
          </cell>
          <cell r="F41">
            <v>1</v>
          </cell>
          <cell r="G41">
            <v>0.77500000000000002</v>
          </cell>
          <cell r="H41">
            <v>0.95</v>
          </cell>
          <cell r="I41">
            <v>0.82499999999999996</v>
          </cell>
          <cell r="J41">
            <v>1</v>
          </cell>
          <cell r="K41">
            <v>1</v>
          </cell>
          <cell r="L41">
            <v>0.72500000000000009</v>
          </cell>
          <cell r="M41">
            <v>0.85</v>
          </cell>
          <cell r="N41">
            <v>0.85</v>
          </cell>
          <cell r="O41">
            <v>0.85</v>
          </cell>
          <cell r="P41">
            <v>0.85</v>
          </cell>
          <cell r="Q41">
            <v>1</v>
          </cell>
          <cell r="R41">
            <v>0.85</v>
          </cell>
          <cell r="S41">
            <v>0.6</v>
          </cell>
          <cell r="T41">
            <v>0.6</v>
          </cell>
        </row>
        <row r="42">
          <cell r="B42" t="str">
            <v>FloorA%PRE2002</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row>
        <row r="43">
          <cell r="B43" t="str">
            <v>FloorA%PRE2006</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row>
        <row r="44">
          <cell r="B44" t="str">
            <v>ElecHtComplex%TYP</v>
          </cell>
          <cell r="C44">
            <v>0.61680000000000001</v>
          </cell>
          <cell r="D44">
            <v>0.61680000000000001</v>
          </cell>
          <cell r="E44">
            <v>0.61680000000000001</v>
          </cell>
          <cell r="F44">
            <v>0.84279999999999999</v>
          </cell>
          <cell r="G44">
            <v>3.7900000000000003E-2</v>
          </cell>
          <cell r="H44">
            <v>3.7900000000000003E-2</v>
          </cell>
          <cell r="I44">
            <v>3.7900000000000003E-2</v>
          </cell>
          <cell r="J44">
            <v>6.0999999999999995E-3</v>
          </cell>
          <cell r="K44">
            <v>0.1794</v>
          </cell>
          <cell r="L44">
            <v>0.37840000000000001</v>
          </cell>
          <cell r="M44">
            <v>5.3399999999999996E-2</v>
          </cell>
          <cell r="N44">
            <v>5.3399999999999996E-2</v>
          </cell>
          <cell r="O44">
            <v>5.3399999999999996E-2</v>
          </cell>
          <cell r="P44">
            <v>7.7000000000000002E-3</v>
          </cell>
          <cell r="Q44">
            <v>8.1099999999999992E-2</v>
          </cell>
          <cell r="R44">
            <v>0.35409999999999997</v>
          </cell>
          <cell r="S44">
            <v>0.05</v>
          </cell>
          <cell r="T44">
            <v>0.31140000000000001</v>
          </cell>
        </row>
        <row r="45">
          <cell r="B45" t="str">
            <v>GasHtComplex%TYP</v>
          </cell>
          <cell r="C45">
            <v>0.25319999999999998</v>
          </cell>
          <cell r="D45">
            <v>0.25319999999999998</v>
          </cell>
          <cell r="E45">
            <v>0.25319999999999998</v>
          </cell>
          <cell r="F45">
            <v>0.15720000000000001</v>
          </cell>
          <cell r="G45">
            <v>0.31929999999999997</v>
          </cell>
          <cell r="H45">
            <v>0.31929999999999997</v>
          </cell>
          <cell r="I45">
            <v>0.31929999999999997</v>
          </cell>
          <cell r="J45">
            <v>0.83329999999999993</v>
          </cell>
          <cell r="K45">
            <v>0.82069999999999999</v>
          </cell>
          <cell r="L45">
            <v>0.62159999999999993</v>
          </cell>
          <cell r="M45">
            <v>0.9466</v>
          </cell>
          <cell r="N45">
            <v>0.9466</v>
          </cell>
          <cell r="O45">
            <v>0.9466</v>
          </cell>
          <cell r="P45">
            <v>0.56859999999999999</v>
          </cell>
          <cell r="Q45">
            <v>0.91890000000000005</v>
          </cell>
          <cell r="R45">
            <v>0.57330000000000003</v>
          </cell>
          <cell r="S45">
            <v>0.55000000000000004</v>
          </cell>
          <cell r="T45">
            <v>0.67430000000000001</v>
          </cell>
        </row>
        <row r="46">
          <cell r="B46" t="str">
            <v>HtPmpHtComplex%TYP</v>
          </cell>
          <cell r="C46">
            <v>0.13009999999999999</v>
          </cell>
          <cell r="D46">
            <v>0.13009999999999999</v>
          </cell>
          <cell r="E46">
            <v>0.13009999999999999</v>
          </cell>
          <cell r="F46">
            <v>0</v>
          </cell>
          <cell r="G46">
            <v>0.64280000000000004</v>
          </cell>
          <cell r="H46">
            <v>0.64280000000000004</v>
          </cell>
          <cell r="I46">
            <v>0.64280000000000004</v>
          </cell>
          <cell r="J46">
            <v>0.1605</v>
          </cell>
          <cell r="K46">
            <v>0</v>
          </cell>
          <cell r="L46">
            <v>0</v>
          </cell>
          <cell r="M46">
            <v>0</v>
          </cell>
          <cell r="N46">
            <v>0</v>
          </cell>
          <cell r="O46">
            <v>0</v>
          </cell>
          <cell r="P46">
            <v>0.42380000000000001</v>
          </cell>
          <cell r="Q46">
            <v>0</v>
          </cell>
          <cell r="R46">
            <v>7.2700000000000001E-2</v>
          </cell>
          <cell r="S46">
            <v>0.4</v>
          </cell>
          <cell r="T46">
            <v>1.4199999999999999E-2</v>
          </cell>
        </row>
        <row r="47">
          <cell r="B47" t="str">
            <v>ElecHtSimple%TYP</v>
          </cell>
          <cell r="C47">
            <v>0.05</v>
          </cell>
          <cell r="D47">
            <v>0.05</v>
          </cell>
          <cell r="E47">
            <v>0.05</v>
          </cell>
          <cell r="F47">
            <v>2.53E-2</v>
          </cell>
          <cell r="G47">
            <v>2.4700000000000003E-2</v>
          </cell>
          <cell r="H47">
            <v>2.4700000000000003E-2</v>
          </cell>
          <cell r="I47">
            <v>2.4700000000000003E-2</v>
          </cell>
          <cell r="J47">
            <v>2.41E-2</v>
          </cell>
          <cell r="K47">
            <v>0.18960000000000002</v>
          </cell>
          <cell r="L47">
            <v>0.1013</v>
          </cell>
          <cell r="M47">
            <v>1.03E-2</v>
          </cell>
          <cell r="N47">
            <v>1.03E-2</v>
          </cell>
          <cell r="O47">
            <v>1.03E-2</v>
          </cell>
          <cell r="P47">
            <v>0.37490000000000001</v>
          </cell>
          <cell r="Q47">
            <v>0.18149999999999999</v>
          </cell>
          <cell r="R47">
            <v>5.6999999999999993E-3</v>
          </cell>
          <cell r="S47">
            <v>0.1</v>
          </cell>
          <cell r="T47">
            <v>8.3400000000000002E-2</v>
          </cell>
        </row>
        <row r="48">
          <cell r="B48" t="str">
            <v>GasHtSimple%TYP</v>
          </cell>
          <cell r="C48">
            <v>0.85</v>
          </cell>
          <cell r="D48">
            <v>0.85</v>
          </cell>
          <cell r="E48">
            <v>0.85</v>
          </cell>
          <cell r="F48">
            <v>0.96689999999999998</v>
          </cell>
          <cell r="G48">
            <v>0.83260000000000001</v>
          </cell>
          <cell r="H48">
            <v>0.83260000000000001</v>
          </cell>
          <cell r="I48">
            <v>0.83260000000000001</v>
          </cell>
          <cell r="J48">
            <v>0.92970000000000008</v>
          </cell>
          <cell r="K48">
            <v>0.73620000000000008</v>
          </cell>
          <cell r="L48">
            <v>0.86060000000000003</v>
          </cell>
          <cell r="M48">
            <v>0.98720000000000008</v>
          </cell>
          <cell r="N48">
            <v>0.98720000000000008</v>
          </cell>
          <cell r="O48">
            <v>0.98720000000000008</v>
          </cell>
          <cell r="P48">
            <v>0.37859999999999994</v>
          </cell>
          <cell r="Q48">
            <v>0.78300000000000003</v>
          </cell>
          <cell r="R48">
            <v>0.99429999999999996</v>
          </cell>
          <cell r="S48">
            <v>0.8</v>
          </cell>
          <cell r="T48">
            <v>0.85329999999999995</v>
          </cell>
        </row>
        <row r="49">
          <cell r="B49" t="str">
            <v>HtPmpHtSimple%TYP</v>
          </cell>
          <cell r="C49">
            <v>0.1</v>
          </cell>
          <cell r="D49">
            <v>0.1</v>
          </cell>
          <cell r="E49">
            <v>0.1</v>
          </cell>
          <cell r="F49">
            <v>7.8000000000000005E-3</v>
          </cell>
          <cell r="G49">
            <v>0.14269999999999999</v>
          </cell>
          <cell r="H49">
            <v>0.14269999999999999</v>
          </cell>
          <cell r="I49">
            <v>0.14269999999999999</v>
          </cell>
          <cell r="J49">
            <v>4.6199999999999998E-2</v>
          </cell>
          <cell r="K49">
            <v>7.4200000000000002E-2</v>
          </cell>
          <cell r="L49">
            <v>3.8100000000000002E-2</v>
          </cell>
          <cell r="M49">
            <v>2.5000000000000001E-3</v>
          </cell>
          <cell r="N49">
            <v>2.5000000000000001E-3</v>
          </cell>
          <cell r="O49">
            <v>2.5000000000000001E-3</v>
          </cell>
          <cell r="P49">
            <v>0.24660000000000001</v>
          </cell>
          <cell r="Q49">
            <v>3.5400000000000001E-2</v>
          </cell>
          <cell r="R49">
            <v>0</v>
          </cell>
          <cell r="S49">
            <v>0.1</v>
          </cell>
          <cell r="T49">
            <v>6.3200000000000006E-2</v>
          </cell>
        </row>
        <row r="50">
          <cell r="B50" t="str">
            <v>ChillerAir%TYP</v>
          </cell>
          <cell r="C50">
            <v>0.5</v>
          </cell>
          <cell r="D50">
            <v>0.8</v>
          </cell>
          <cell r="E50">
            <v>0.8</v>
          </cell>
          <cell r="F50">
            <v>0.8</v>
          </cell>
          <cell r="G50">
            <v>0.8</v>
          </cell>
          <cell r="H50">
            <v>0.8</v>
          </cell>
          <cell r="I50">
            <v>0.8</v>
          </cell>
          <cell r="J50">
            <v>0.8</v>
          </cell>
          <cell r="K50">
            <v>0.8</v>
          </cell>
          <cell r="L50">
            <v>0.9</v>
          </cell>
          <cell r="M50">
            <v>1</v>
          </cell>
          <cell r="N50">
            <v>1</v>
          </cell>
          <cell r="O50">
            <v>1</v>
          </cell>
          <cell r="P50">
            <v>0.2</v>
          </cell>
          <cell r="Q50">
            <v>0.2</v>
          </cell>
          <cell r="R50">
            <v>0.6</v>
          </cell>
          <cell r="S50">
            <v>0.6</v>
          </cell>
          <cell r="T50">
            <v>0.2</v>
          </cell>
        </row>
        <row r="51">
          <cell r="B51" t="str">
            <v>ChillerWater%TYP</v>
          </cell>
          <cell r="C51">
            <v>0.5</v>
          </cell>
          <cell r="D51">
            <v>0.2</v>
          </cell>
          <cell r="E51">
            <v>0.2</v>
          </cell>
          <cell r="F51">
            <v>0.2</v>
          </cell>
          <cell r="G51">
            <v>0.2</v>
          </cell>
          <cell r="H51">
            <v>0.2</v>
          </cell>
          <cell r="I51">
            <v>0.2</v>
          </cell>
          <cell r="J51">
            <v>0.2</v>
          </cell>
          <cell r="K51">
            <v>0.2</v>
          </cell>
          <cell r="L51">
            <v>0.1</v>
          </cell>
          <cell r="M51">
            <v>0</v>
          </cell>
          <cell r="N51">
            <v>0</v>
          </cell>
          <cell r="O51">
            <v>0</v>
          </cell>
          <cell r="P51">
            <v>0.8</v>
          </cell>
          <cell r="Q51">
            <v>0.8</v>
          </cell>
          <cell r="R51">
            <v>0.4</v>
          </cell>
          <cell r="S51">
            <v>0.4</v>
          </cell>
          <cell r="T51">
            <v>0.8</v>
          </cell>
        </row>
        <row r="52">
          <cell r="B52" t="str">
            <v>WinFloorRatio%TYP</v>
          </cell>
          <cell r="C52">
            <v>0.16</v>
          </cell>
          <cell r="D52">
            <v>0.16</v>
          </cell>
          <cell r="E52">
            <v>0.16</v>
          </cell>
          <cell r="F52">
            <v>0.02</v>
          </cell>
          <cell r="G52">
            <v>0.16</v>
          </cell>
          <cell r="H52">
            <v>0.16</v>
          </cell>
          <cell r="I52">
            <v>0.04</v>
          </cell>
          <cell r="J52">
            <v>7.0000000000000007E-2</v>
          </cell>
          <cell r="K52">
            <v>0.12</v>
          </cell>
          <cell r="L52">
            <v>0.03</v>
          </cell>
          <cell r="M52">
            <v>0.04</v>
          </cell>
          <cell r="N52">
            <v>0.15</v>
          </cell>
          <cell r="O52">
            <v>0.18</v>
          </cell>
          <cell r="P52">
            <v>0.11</v>
          </cell>
          <cell r="Q52">
            <v>0.11</v>
          </cell>
          <cell r="R52">
            <v>0.12</v>
          </cell>
          <cell r="S52">
            <v>0.08</v>
          </cell>
          <cell r="T52">
            <v>0.1</v>
          </cell>
        </row>
        <row r="56">
          <cell r="B56" t="str">
            <v>CoolSat%TYP</v>
          </cell>
          <cell r="C56">
            <v>0.82</v>
          </cell>
          <cell r="D56">
            <v>0.9</v>
          </cell>
          <cell r="E56">
            <v>0.95</v>
          </cell>
          <cell r="F56">
            <v>0.88</v>
          </cell>
          <cell r="G56">
            <v>0.88</v>
          </cell>
          <cell r="H56">
            <v>0.88</v>
          </cell>
          <cell r="I56">
            <v>0.88</v>
          </cell>
          <cell r="J56">
            <v>0.83</v>
          </cell>
          <cell r="K56">
            <v>0.75</v>
          </cell>
          <cell r="L56">
            <v>0.24</v>
          </cell>
          <cell r="M56">
            <v>0.94</v>
          </cell>
          <cell r="N56">
            <v>0.94</v>
          </cell>
          <cell r="O56">
            <v>1</v>
          </cell>
          <cell r="P56">
            <v>0.88</v>
          </cell>
          <cell r="Q56">
            <v>0.95</v>
          </cell>
          <cell r="R56">
            <v>0.95</v>
          </cell>
          <cell r="S56">
            <v>0.95</v>
          </cell>
          <cell r="T56">
            <v>0.7</v>
          </cell>
        </row>
        <row r="61">
          <cell r="C61" t="str">
            <v>Office</v>
          </cell>
          <cell r="D61" t="str">
            <v>Office</v>
          </cell>
          <cell r="E61" t="str">
            <v>Office</v>
          </cell>
          <cell r="F61" t="str">
            <v>Retail/Service</v>
          </cell>
          <cell r="G61" t="str">
            <v>Retail/Service</v>
          </cell>
          <cell r="H61" t="str">
            <v>Retail/Service</v>
          </cell>
          <cell r="I61" t="str">
            <v>Retail/Service</v>
          </cell>
          <cell r="M61" t="str">
            <v>Grocery</v>
          </cell>
          <cell r="N61" t="str">
            <v>Grocery</v>
          </cell>
          <cell r="Y61" t="str">
            <v>Average of msf.pnw.frac</v>
          </cell>
        </row>
        <row r="62">
          <cell r="B62" t="str">
            <v>_PRE2013</v>
          </cell>
          <cell r="C62" t="str">
            <v>Office</v>
          </cell>
          <cell r="F62" t="str">
            <v>Retail/Service</v>
          </cell>
          <cell r="J62" t="str">
            <v>School</v>
          </cell>
          <cell r="L62" t="str">
            <v>Warehouse</v>
          </cell>
          <cell r="M62" t="str">
            <v>Grocery</v>
          </cell>
          <cell r="O62" t="str">
            <v>Restaurant</v>
          </cell>
          <cell r="P62" t="str">
            <v>Lodging</v>
          </cell>
          <cell r="Q62" t="str">
            <v>Health</v>
          </cell>
          <cell r="S62" t="str">
            <v>Assembly</v>
          </cell>
          <cell r="T62" t="str">
            <v>Other</v>
          </cell>
          <cell r="Y62" t="str">
            <v>Row Labels</v>
          </cell>
        </row>
        <row r="63">
          <cell r="B63" t="str">
            <v>FloorA%ACT</v>
          </cell>
          <cell r="C63">
            <v>0.21925891959556321</v>
          </cell>
          <cell r="F63">
            <v>0.170463671983236</v>
          </cell>
          <cell r="J63">
            <v>0.11027533939050128</v>
          </cell>
          <cell r="L63">
            <v>0.13203580856943528</v>
          </cell>
          <cell r="M63">
            <v>2.3026138677721724E-2</v>
          </cell>
          <cell r="O63">
            <v>1.5835296654172451E-2</v>
          </cell>
          <cell r="P63">
            <v>5.1068065124091046E-2</v>
          </cell>
          <cell r="Q63">
            <v>6.8347557000163706E-2</v>
          </cell>
          <cell r="S63">
            <v>0.11013494038183547</v>
          </cell>
          <cell r="T63">
            <v>9.9554262623279946E-2</v>
          </cell>
          <cell r="Y63" t="str">
            <v>Assembly</v>
          </cell>
        </row>
        <row r="64">
          <cell r="B64" t="str">
            <v>_PRE2013</v>
          </cell>
          <cell r="C64" t="str">
            <v>Large Off</v>
          </cell>
          <cell r="D64" t="str">
            <v>Medium Off</v>
          </cell>
          <cell r="E64" t="str">
            <v>Small Off</v>
          </cell>
          <cell r="F64" t="str">
            <v>Xlarge Ret</v>
          </cell>
          <cell r="G64" t="str">
            <v>Large Ret</v>
          </cell>
          <cell r="H64" t="str">
            <v>Medium Ret</v>
          </cell>
          <cell r="I64" t="str">
            <v>Small Ret</v>
          </cell>
          <cell r="J64" t="str">
            <v>School K-12</v>
          </cell>
          <cell r="K64" t="str">
            <v>University</v>
          </cell>
          <cell r="L64" t="str">
            <v>Warehouse</v>
          </cell>
          <cell r="M64" t="str">
            <v>Supermarket</v>
          </cell>
          <cell r="N64" t="str">
            <v>MiniMart</v>
          </cell>
          <cell r="O64" t="str">
            <v>Restaurant</v>
          </cell>
          <cell r="P64" t="str">
            <v>Lodging</v>
          </cell>
          <cell r="Q64" t="str">
            <v>Hospital</v>
          </cell>
          <cell r="R64" t="str">
            <v>Residential Care</v>
          </cell>
          <cell r="S64" t="str">
            <v>Assembly</v>
          </cell>
          <cell r="T64" t="str">
            <v>Other</v>
          </cell>
          <cell r="Y64" t="str">
            <v>Food</v>
          </cell>
        </row>
        <row r="65">
          <cell r="B65" t="str">
            <v>FloorA%TYP</v>
          </cell>
          <cell r="C65">
            <v>0.43937391922213881</v>
          </cell>
          <cell r="D65">
            <v>0.43063730719145626</v>
          </cell>
          <cell r="E65">
            <v>0.12998877358640493</v>
          </cell>
          <cell r="F65">
            <v>0.23462323739305441</v>
          </cell>
          <cell r="G65">
            <v>5.5262096022427078E-2</v>
          </cell>
          <cell r="H65">
            <v>0.60637878991755256</v>
          </cell>
          <cell r="I65">
            <v>0.10373587666696588</v>
          </cell>
          <cell r="J65">
            <v>0.66429751499430445</v>
          </cell>
          <cell r="K65">
            <v>0.33570248500569549</v>
          </cell>
          <cell r="L65">
            <v>1</v>
          </cell>
          <cell r="M65">
            <v>0.84840559081310307</v>
          </cell>
          <cell r="N65">
            <v>0.15159440918689687</v>
          </cell>
          <cell r="O65">
            <v>1</v>
          </cell>
          <cell r="P65">
            <v>1</v>
          </cell>
          <cell r="Q65">
            <v>1</v>
          </cell>
          <cell r="R65">
            <v>1</v>
          </cell>
          <cell r="S65">
            <v>1</v>
          </cell>
          <cell r="T65">
            <v>1</v>
          </cell>
          <cell r="Y65" t="str">
            <v>Service</v>
          </cell>
        </row>
        <row r="66">
          <cell r="B66" t="str">
            <v>FloorA%REG</v>
          </cell>
          <cell r="C66">
            <v>9.6336650827114415E-2</v>
          </cell>
          <cell r="D66">
            <v>9.4421070712341362E-2</v>
          </cell>
          <cell r="E66">
            <v>2.8501198056107426E-2</v>
          </cell>
          <cell r="F66">
            <v>3.999473857861454E-2</v>
          </cell>
          <cell r="G66">
            <v>9.4201798094731004E-3</v>
          </cell>
          <cell r="H66">
            <v>0.10336555514209726</v>
          </cell>
          <cell r="I66">
            <v>1.7683198453051097E-2</v>
          </cell>
          <cell r="J66">
            <v>7.3255633922263544E-2</v>
          </cell>
          <cell r="K66">
            <v>3.701970546823774E-2</v>
          </cell>
          <cell r="L66">
            <v>0.13203580856943528</v>
          </cell>
          <cell r="M66">
            <v>1.9535504789016944E-2</v>
          </cell>
          <cell r="N66">
            <v>3.4906338887047794E-3</v>
          </cell>
          <cell r="O66">
            <v>1.5835296654172451E-2</v>
          </cell>
          <cell r="P66">
            <v>5.1068065124091046E-2</v>
          </cell>
          <cell r="Q66">
            <v>3.0978070527759683E-2</v>
          </cell>
          <cell r="R66">
            <v>3.7369486472404026E-2</v>
          </cell>
          <cell r="S66">
            <v>0.11013494038183547</v>
          </cell>
          <cell r="T66">
            <v>9.9554262623279946E-2</v>
          </cell>
          <cell r="Y66" t="str">
            <v>Grocery</v>
          </cell>
        </row>
        <row r="67">
          <cell r="B67" t="str">
            <v>ElecHt%TYP</v>
          </cell>
          <cell r="C67">
            <v>0.20943280302167308</v>
          </cell>
          <cell r="D67">
            <v>0.22131165109110185</v>
          </cell>
          <cell r="E67">
            <v>0.30640942705415353</v>
          </cell>
          <cell r="F67">
            <v>5.2995881766435368E-2</v>
          </cell>
          <cell r="G67">
            <v>1.0593107738682607E-2</v>
          </cell>
          <cell r="H67">
            <v>0.12006240959495594</v>
          </cell>
          <cell r="I67">
            <v>0.2732917310450087</v>
          </cell>
          <cell r="J67">
            <v>5.8369343906151915E-2</v>
          </cell>
          <cell r="K67">
            <v>0.1</v>
          </cell>
          <cell r="L67">
            <v>6.3929137015483993E-3</v>
          </cell>
          <cell r="M67">
            <v>3.9182634298973458E-2</v>
          </cell>
          <cell r="N67">
            <v>9.8940421863423066E-3</v>
          </cell>
          <cell r="O67">
            <v>3.0050555941853869E-2</v>
          </cell>
          <cell r="P67">
            <v>0.44679184687802564</v>
          </cell>
          <cell r="Q67">
            <v>0.08</v>
          </cell>
          <cell r="R67">
            <v>0.33985691133471541</v>
          </cell>
          <cell r="S67">
            <v>0.10640191237323121</v>
          </cell>
          <cell r="T67">
            <v>0.16939513747697868</v>
          </cell>
          <cell r="Y67" t="str">
            <v>Lodging</v>
          </cell>
        </row>
        <row r="68">
          <cell r="B68" t="str">
            <v>GasHt%TYP</v>
          </cell>
          <cell r="C68">
            <v>0.54037060186620078</v>
          </cell>
          <cell r="D68">
            <v>0.51430081857580845</v>
          </cell>
          <cell r="E68">
            <v>0.3275419203320854</v>
          </cell>
          <cell r="F68">
            <v>0.91606730000738101</v>
          </cell>
          <cell r="G68">
            <v>0.98322307122393326</v>
          </cell>
          <cell r="H68">
            <v>0.80985008893074606</v>
          </cell>
          <cell r="I68">
            <v>0.56717178566142912</v>
          </cell>
          <cell r="J68">
            <v>0.84777782221188291</v>
          </cell>
          <cell r="K68">
            <v>0.8</v>
          </cell>
          <cell r="L68">
            <v>0.98700382329725422</v>
          </cell>
          <cell r="M68">
            <v>0.46957192737561176</v>
          </cell>
          <cell r="N68">
            <v>0.86606113087441317</v>
          </cell>
          <cell r="O68">
            <v>0.79365284945968273</v>
          </cell>
          <cell r="P68">
            <v>0.24941748529786834</v>
          </cell>
          <cell r="Q68">
            <v>0.91</v>
          </cell>
          <cell r="R68">
            <v>0.40556621261939335</v>
          </cell>
          <cell r="S68">
            <v>0.77815390025512432</v>
          </cell>
          <cell r="T68">
            <v>0.7257160432726234</v>
          </cell>
          <cell r="Y68" t="str">
            <v>Office</v>
          </cell>
        </row>
        <row r="69">
          <cell r="B69" t="str">
            <v>HtPmpHt%TYP</v>
          </cell>
          <cell r="C69">
            <v>0.25019659511212627</v>
          </cell>
          <cell r="D69">
            <v>0.26438753033308959</v>
          </cell>
          <cell r="E69">
            <v>0.36604865261376096</v>
          </cell>
          <cell r="F69">
            <v>3.0936818226183656E-2</v>
          </cell>
          <cell r="G69">
            <v>6.1838210373840949E-3</v>
          </cell>
          <cell r="H69">
            <v>7.0087501474297986E-2</v>
          </cell>
          <cell r="I69">
            <v>0.15953648329356207</v>
          </cell>
          <cell r="J69">
            <v>9.3852833881965178E-2</v>
          </cell>
          <cell r="K69">
            <v>0.1</v>
          </cell>
          <cell r="L69">
            <v>6.6032630011973147E-3</v>
          </cell>
          <cell r="M69">
            <v>6.234756715808213E-2</v>
          </cell>
          <cell r="N69">
            <v>1.5743440192688529E-2</v>
          </cell>
          <cell r="O69">
            <v>0.17629659459846331</v>
          </cell>
          <cell r="P69">
            <v>0.30379066782410608</v>
          </cell>
          <cell r="Q69">
            <v>0.01</v>
          </cell>
          <cell r="R69">
            <v>0.25457687604589124</v>
          </cell>
          <cell r="S69">
            <v>0.11544418737164447</v>
          </cell>
          <cell r="T69">
            <v>0.104888819250398</v>
          </cell>
          <cell r="Y69" t="str">
            <v>Other</v>
          </cell>
        </row>
        <row r="70">
          <cell r="B70" t="str">
            <v>CoolSat%TYP</v>
          </cell>
          <cell r="C70">
            <v>0.76889412716362515</v>
          </cell>
          <cell r="D70">
            <v>0.9156533727398849</v>
          </cell>
          <cell r="E70">
            <v>0.85579006639653332</v>
          </cell>
          <cell r="F70">
            <v>0.95160006380782447</v>
          </cell>
          <cell r="G70">
            <v>0.98526989662125641</v>
          </cell>
          <cell r="H70">
            <v>0.65234151837252696</v>
          </cell>
          <cell r="I70">
            <v>0.66014461756611731</v>
          </cell>
          <cell r="J70">
            <v>0.69618308739231149</v>
          </cell>
          <cell r="K70">
            <v>0.75</v>
          </cell>
          <cell r="L70">
            <v>0.23</v>
          </cell>
          <cell r="M70">
            <v>0.89440943169321674</v>
          </cell>
          <cell r="N70">
            <v>0.91392039395838554</v>
          </cell>
          <cell r="O70">
            <v>0.9581056413122655</v>
          </cell>
          <cell r="P70">
            <v>0.82644591140120194</v>
          </cell>
          <cell r="Q70">
            <v>0.95</v>
          </cell>
          <cell r="R70">
            <v>0.82648440258098632</v>
          </cell>
          <cell r="S70">
            <v>0.77184416415983825</v>
          </cell>
          <cell r="T70">
            <v>0.71310077098671132</v>
          </cell>
          <cell r="Y70" t="str">
            <v>Residential Care</v>
          </cell>
        </row>
        <row r="71">
          <cell r="B71" t="str">
            <v>CoolSat%ACT</v>
          </cell>
          <cell r="C71">
            <v>0.84338963005455969</v>
          </cell>
          <cell r="F71">
            <v>0.74176230846303148</v>
          </cell>
          <cell r="J71">
            <v>0.7142495586900468</v>
          </cell>
          <cell r="L71">
            <v>0.23</v>
          </cell>
          <cell r="M71">
            <v>0.8973671844904727</v>
          </cell>
          <cell r="O71">
            <v>0.96</v>
          </cell>
          <cell r="P71">
            <v>0.88</v>
          </cell>
          <cell r="Q71">
            <v>0.88824220129049314</v>
          </cell>
          <cell r="S71">
            <v>0.77184416415983825</v>
          </cell>
          <cell r="T71">
            <v>0.71310077098671132</v>
          </cell>
          <cell r="Y71" t="str">
            <v>Retail</v>
          </cell>
        </row>
        <row r="72">
          <cell r="B72" t="str">
            <v>PackRT%TYP</v>
          </cell>
          <cell r="C72">
            <v>0.15</v>
          </cell>
          <cell r="D72">
            <v>0.75000000000000011</v>
          </cell>
          <cell r="E72">
            <v>0.95</v>
          </cell>
          <cell r="F72">
            <v>0.90880480523807783</v>
          </cell>
          <cell r="G72">
            <v>0.72388464763320426</v>
          </cell>
          <cell r="H72">
            <v>0.72388464763320426</v>
          </cell>
          <cell r="I72">
            <v>0.21126457727609282</v>
          </cell>
          <cell r="J72">
            <v>0.38624918003188907</v>
          </cell>
          <cell r="K72">
            <v>0.24174716638708693</v>
          </cell>
          <cell r="L72">
            <v>0.31046750131883327</v>
          </cell>
          <cell r="M72">
            <v>0.90000000000000013</v>
          </cell>
          <cell r="N72">
            <v>0.9</v>
          </cell>
          <cell r="O72">
            <v>0.76718515286285394</v>
          </cell>
          <cell r="P72">
            <v>0.41303161997673743</v>
          </cell>
          <cell r="Q72">
            <v>0.10000000000000002</v>
          </cell>
          <cell r="R72">
            <v>0.68523001119875304</v>
          </cell>
          <cell r="S72">
            <v>0.5</v>
          </cell>
          <cell r="T72">
            <v>0.49999999999999994</v>
          </cell>
          <cell r="Y72" t="str">
            <v>School</v>
          </cell>
        </row>
        <row r="73">
          <cell r="B73" t="str">
            <v>PackRT%ACT</v>
          </cell>
          <cell r="C73">
            <v>0.48584254414953354</v>
          </cell>
          <cell r="F73">
            <v>0.63256057960735712</v>
          </cell>
          <cell r="J73">
            <v>0.33750430289294164</v>
          </cell>
          <cell r="L73">
            <v>0.31046750131883327</v>
          </cell>
          <cell r="M73">
            <v>0.90000000000000013</v>
          </cell>
          <cell r="O73">
            <v>0.76718515286285394</v>
          </cell>
          <cell r="P73">
            <v>0.41303161997673743</v>
          </cell>
          <cell r="Q73">
            <v>0.49902981576861571</v>
          </cell>
          <cell r="S73">
            <v>0.5</v>
          </cell>
          <cell r="T73">
            <v>0.49999999999999994</v>
          </cell>
          <cell r="Y73" t="str">
            <v>Warehouse</v>
          </cell>
        </row>
        <row r="74">
          <cell r="B74" t="str">
            <v>BuiltUp%TYP</v>
          </cell>
          <cell r="C74">
            <v>0.63007020528877222</v>
          </cell>
          <cell r="D74">
            <v>9.3963931374592982E-2</v>
          </cell>
          <cell r="E74">
            <v>2.9006395725036469E-2</v>
          </cell>
          <cell r="F74">
            <v>3.9164397027771525E-2</v>
          </cell>
          <cell r="G74">
            <v>0.25776672816535129</v>
          </cell>
          <cell r="H74">
            <v>2.7574670878248778E-2</v>
          </cell>
          <cell r="I74">
            <v>0.10146503328904084</v>
          </cell>
          <cell r="J74">
            <v>0.29515325476216947</v>
          </cell>
          <cell r="K74">
            <v>0.77756785592800526</v>
          </cell>
          <cell r="L74">
            <v>0.13082984106717208</v>
          </cell>
          <cell r="M74">
            <v>7.1447125331852143E-2</v>
          </cell>
          <cell r="N74">
            <v>0</v>
          </cell>
          <cell r="O74">
            <v>2.3525905182962954E-2</v>
          </cell>
          <cell r="P74">
            <v>7.934694377848886E-2</v>
          </cell>
          <cell r="Q74">
            <v>0.85339696790936803</v>
          </cell>
          <cell r="R74">
            <v>7.6228114216259218E-2</v>
          </cell>
          <cell r="S74">
            <v>0.16854152512418574</v>
          </cell>
          <cell r="T74">
            <v>0.20051702037858005</v>
          </cell>
          <cell r="U74" t="str">
            <v>See com-EM workbook</v>
          </cell>
          <cell r="Y74" t="str">
            <v>Grand Total</v>
          </cell>
        </row>
        <row r="75">
          <cell r="B75" t="str">
            <v>BuiltUp%ACT</v>
          </cell>
          <cell r="C75">
            <v>0.32107129566956238</v>
          </cell>
          <cell r="F75">
            <v>5.0679867043271966E-2</v>
          </cell>
          <cell r="J75">
            <v>0.45710103517657202</v>
          </cell>
          <cell r="L75">
            <v>5.6541361272701172E-2</v>
          </cell>
          <cell r="M75">
            <v>8.7372210868686184E-2</v>
          </cell>
          <cell r="O75">
            <v>5.746308592387158E-2</v>
          </cell>
          <cell r="P75">
            <v>0.3949582335084047</v>
          </cell>
          <cell r="Q75">
            <v>0.5613264299674231</v>
          </cell>
          <cell r="S75">
            <v>0.1626109504520151</v>
          </cell>
          <cell r="T75">
            <v>0.43951473469986913</v>
          </cell>
        </row>
        <row r="76">
          <cell r="B76" t="str">
            <v>VAV%TYP</v>
          </cell>
          <cell r="C76">
            <v>0.51262713316969566</v>
          </cell>
          <cell r="D76">
            <v>4.1499660445302379E-2</v>
          </cell>
          <cell r="E76">
            <v>0</v>
          </cell>
          <cell r="F76">
            <v>2.6890823009043455E-2</v>
          </cell>
          <cell r="G76">
            <v>0</v>
          </cell>
          <cell r="H76">
            <v>0</v>
          </cell>
          <cell r="I76">
            <v>0</v>
          </cell>
          <cell r="J76">
            <v>0.10981313781515661</v>
          </cell>
          <cell r="K76">
            <v>0.33</v>
          </cell>
          <cell r="L76">
            <v>0</v>
          </cell>
          <cell r="M76">
            <v>0</v>
          </cell>
          <cell r="N76">
            <v>0</v>
          </cell>
          <cell r="O76">
            <v>0</v>
          </cell>
          <cell r="P76">
            <v>3.1992300477329191E-2</v>
          </cell>
          <cell r="Q76">
            <v>0.33</v>
          </cell>
          <cell r="R76">
            <v>2.5191285207445461E-2</v>
          </cell>
          <cell r="S76">
            <v>0.15375982167586399</v>
          </cell>
          <cell r="T76">
            <v>0.18076091596327465</v>
          </cell>
          <cell r="U76">
            <v>0.13301950033749044</v>
          </cell>
        </row>
        <row r="77">
          <cell r="B77" t="str">
            <v>VAV%ACT</v>
          </cell>
          <cell r="C77">
            <v>0.35</v>
          </cell>
          <cell r="F77">
            <v>0.01</v>
          </cell>
          <cell r="J77">
            <v>0.11</v>
          </cell>
          <cell r="L77">
            <v>0</v>
          </cell>
          <cell r="M77">
            <v>0</v>
          </cell>
          <cell r="O77">
            <v>0</v>
          </cell>
          <cell r="P77">
            <v>0.04</v>
          </cell>
          <cell r="Q77">
            <v>0.21527670664708273</v>
          </cell>
          <cell r="S77">
            <v>0.17</v>
          </cell>
          <cell r="T77">
            <v>0.2</v>
          </cell>
          <cell r="U77" t="str">
            <v>See ECM-VAV workbook</v>
          </cell>
        </row>
        <row r="78">
          <cell r="B78" t="str">
            <v>LSYieldElecHt&amp;AC</v>
          </cell>
          <cell r="C78">
            <v>0.90457835398799891</v>
          </cell>
          <cell r="D78">
            <v>0.92072187100138758</v>
          </cell>
          <cell r="E78">
            <v>0.69260011261534127</v>
          </cell>
          <cell r="F78">
            <v>0.85080401212348655</v>
          </cell>
          <cell r="G78">
            <v>0.74734858139182614</v>
          </cell>
          <cell r="H78">
            <v>0.68828098220470324</v>
          </cell>
          <cell r="I78">
            <v>0.77581880028359507</v>
          </cell>
          <cell r="J78">
            <v>0.58961830873923127</v>
          </cell>
          <cell r="K78">
            <v>0.6725000000000001</v>
          </cell>
          <cell r="L78">
            <v>0.61</v>
          </cell>
          <cell r="M78">
            <v>0.85155275453545742</v>
          </cell>
          <cell r="N78">
            <v>0.73794885515417397</v>
          </cell>
          <cell r="O78">
            <v>0.4291621128262455</v>
          </cell>
          <cell r="P78">
            <v>0.68264459114012044</v>
          </cell>
          <cell r="Q78">
            <v>0.28950000000000004</v>
          </cell>
          <cell r="R78">
            <v>0.68264844025809879</v>
          </cell>
          <cell r="S78">
            <v>0.90490285805758242</v>
          </cell>
          <cell r="T78">
            <v>0.89844108480853846</v>
          </cell>
        </row>
        <row r="79">
          <cell r="B79" t="str">
            <v>LSYieldHtPmpHt&amp;AC</v>
          </cell>
          <cell r="C79">
            <v>1.02</v>
          </cell>
          <cell r="D79">
            <v>1.02</v>
          </cell>
          <cell r="E79">
            <v>0.95500000000000007</v>
          </cell>
          <cell r="F79">
            <v>1.0249999999999999</v>
          </cell>
          <cell r="G79">
            <v>0.96499999999999986</v>
          </cell>
          <cell r="H79">
            <v>0.92500000000000004</v>
          </cell>
          <cell r="I79">
            <v>0.97499999999999987</v>
          </cell>
          <cell r="J79">
            <v>0.8600000000000001</v>
          </cell>
          <cell r="K79">
            <v>0.95500000000000007</v>
          </cell>
          <cell r="L79">
            <v>0.80499999999999994</v>
          </cell>
          <cell r="M79">
            <v>0.9700000000000002</v>
          </cell>
          <cell r="N79">
            <v>0.94500000000000006</v>
          </cell>
          <cell r="O79">
            <v>0.72500000000000009</v>
          </cell>
          <cell r="P79">
            <v>0.90000000000000013</v>
          </cell>
          <cell r="Q79">
            <v>0.64999999999999991</v>
          </cell>
          <cell r="R79">
            <v>0.90000000000000013</v>
          </cell>
          <cell r="S79">
            <v>1.02</v>
          </cell>
          <cell r="T79">
            <v>1.02</v>
          </cell>
        </row>
        <row r="80">
          <cell r="B80" t="str">
            <v>LSYieldGasHt&amp;AC</v>
          </cell>
          <cell r="C80">
            <v>1.0677783539879988</v>
          </cell>
          <cell r="D80">
            <v>1.0839218710013874</v>
          </cell>
          <cell r="E80">
            <v>1.1187334459486746</v>
          </cell>
          <cell r="F80">
            <v>1.1500040121234862</v>
          </cell>
          <cell r="G80">
            <v>1.1372152480584925</v>
          </cell>
          <cell r="H80">
            <v>1.0418809822047033</v>
          </cell>
          <cell r="I80">
            <v>1.0568854669502619</v>
          </cell>
          <cell r="J80">
            <v>1.0248183087392313</v>
          </cell>
          <cell r="K80">
            <v>1.0986333333333334</v>
          </cell>
          <cell r="L80">
            <v>0.96360000000000012</v>
          </cell>
          <cell r="M80">
            <v>1.051019421202124</v>
          </cell>
          <cell r="N80">
            <v>1.0915488551541741</v>
          </cell>
          <cell r="O80">
            <v>0.96409544615957854</v>
          </cell>
          <cell r="P80">
            <v>1.0453112578067871</v>
          </cell>
          <cell r="Q80">
            <v>0.94230000000000003</v>
          </cell>
          <cell r="R80">
            <v>1.0453151069247655</v>
          </cell>
          <cell r="S80">
            <v>1.0681028580575822</v>
          </cell>
          <cell r="T80">
            <v>1.0616410848085382</v>
          </cell>
          <cell r="Y80" t="str">
            <v>Row Labels</v>
          </cell>
        </row>
        <row r="81">
          <cell r="B81" t="str">
            <v>LSYieldElecHt</v>
          </cell>
          <cell r="C81">
            <v>0.82000000000000006</v>
          </cell>
          <cell r="D81">
            <v>0.82000000000000006</v>
          </cell>
          <cell r="E81">
            <v>0.53</v>
          </cell>
          <cell r="F81">
            <v>0.66999999999999993</v>
          </cell>
          <cell r="G81">
            <v>0.57000000000000006</v>
          </cell>
          <cell r="H81">
            <v>0.61</v>
          </cell>
          <cell r="I81">
            <v>0.69</v>
          </cell>
          <cell r="J81">
            <v>0.52</v>
          </cell>
          <cell r="K81">
            <v>0.53</v>
          </cell>
          <cell r="L81">
            <v>0.61</v>
          </cell>
          <cell r="M81">
            <v>0.78</v>
          </cell>
          <cell r="N81">
            <v>0.61</v>
          </cell>
          <cell r="O81">
            <v>0.41000000000000003</v>
          </cell>
          <cell r="P81">
            <v>0.6</v>
          </cell>
          <cell r="Q81">
            <v>0.28000000000000003</v>
          </cell>
          <cell r="R81">
            <v>0.6</v>
          </cell>
          <cell r="S81">
            <v>0.82000000000000006</v>
          </cell>
          <cell r="T81">
            <v>0.82000000000000006</v>
          </cell>
          <cell r="Y81" t="str">
            <v>Assembly</v>
          </cell>
        </row>
        <row r="82">
          <cell r="B82" t="str">
            <v>LSYieldGasHt</v>
          </cell>
          <cell r="C82">
            <v>0.98319999999999996</v>
          </cell>
          <cell r="D82">
            <v>0.98319999999999996</v>
          </cell>
          <cell r="E82">
            <v>0.95613333333333328</v>
          </cell>
          <cell r="F82">
            <v>0.96919999999999995</v>
          </cell>
          <cell r="G82">
            <v>0.95986666666666665</v>
          </cell>
          <cell r="H82">
            <v>0.96360000000000001</v>
          </cell>
          <cell r="I82">
            <v>0.97106666666666663</v>
          </cell>
          <cell r="J82">
            <v>0.95520000000000005</v>
          </cell>
          <cell r="K82">
            <v>0.95613333333333328</v>
          </cell>
          <cell r="L82">
            <v>0.96360000000000001</v>
          </cell>
          <cell r="M82">
            <v>0.97946666666666671</v>
          </cell>
          <cell r="N82">
            <v>0.96360000000000001</v>
          </cell>
          <cell r="O82">
            <v>0.94493333333333329</v>
          </cell>
          <cell r="P82">
            <v>0.96266666666666667</v>
          </cell>
          <cell r="Q82">
            <v>0.93279999999999996</v>
          </cell>
          <cell r="R82">
            <v>0.96266666666666667</v>
          </cell>
          <cell r="S82">
            <v>0.98319999999999996</v>
          </cell>
          <cell r="T82">
            <v>0.98319999999999996</v>
          </cell>
          <cell r="Y82" t="str">
            <v>&lt;5,001</v>
          </cell>
        </row>
        <row r="83">
          <cell r="B83" t="str">
            <v>LSYieldThermsGasHt</v>
          </cell>
          <cell r="C83">
            <v>-8.1887999999999996E-3</v>
          </cell>
          <cell r="D83">
            <v>-8.1887999999999996E-3</v>
          </cell>
          <cell r="E83">
            <v>-2.1381866666666666E-2</v>
          </cell>
          <cell r="F83">
            <v>-1.50128E-2</v>
          </cell>
          <cell r="G83">
            <v>-1.9562133333333332E-2</v>
          </cell>
          <cell r="H83">
            <v>-1.7742399999999998E-2</v>
          </cell>
          <cell r="I83">
            <v>-1.4102933333333333E-2</v>
          </cell>
          <cell r="J83">
            <v>-2.18368E-2</v>
          </cell>
          <cell r="K83">
            <v>-2.1381866666666666E-2</v>
          </cell>
          <cell r="L83">
            <v>-1.7742399999999998E-2</v>
          </cell>
          <cell r="M83">
            <v>-1.0008533333333333E-2</v>
          </cell>
          <cell r="N83">
            <v>-1.7742399999999998E-2</v>
          </cell>
          <cell r="O83">
            <v>-2.6841066666666667E-2</v>
          </cell>
          <cell r="P83">
            <v>-1.8197333333333333E-2</v>
          </cell>
          <cell r="Q83">
            <v>-3.2755199999999998E-2</v>
          </cell>
          <cell r="R83">
            <v>-1.8197333333333333E-2</v>
          </cell>
          <cell r="S83">
            <v>-8.1887999999999996E-3</v>
          </cell>
          <cell r="T83">
            <v>-8.1887999999999996E-3</v>
          </cell>
          <cell r="Y83" t="str">
            <v>5,001-20,000</v>
          </cell>
        </row>
        <row r="84">
          <cell r="B84" t="str">
            <v>LSYieldThermsGasHt&amp;AC</v>
          </cell>
          <cell r="C84">
            <v>-8.1887999999999996E-3</v>
          </cell>
          <cell r="D84">
            <v>-8.1887999999999996E-3</v>
          </cell>
          <cell r="E84">
            <v>-2.1381866666666666E-2</v>
          </cell>
          <cell r="F84">
            <v>-1.50128E-2</v>
          </cell>
          <cell r="G84">
            <v>-1.9562133333333332E-2</v>
          </cell>
          <cell r="H84">
            <v>-1.7742399999999998E-2</v>
          </cell>
          <cell r="I84">
            <v>-1.4102933333333333E-2</v>
          </cell>
          <cell r="J84">
            <v>-2.18368E-2</v>
          </cell>
          <cell r="K84">
            <v>-2.1381866666666666E-2</v>
          </cell>
          <cell r="L84">
            <v>-1.7742399999999998E-2</v>
          </cell>
          <cell r="M84">
            <v>-1.0008533333333333E-2</v>
          </cell>
          <cell r="N84">
            <v>-1.7742399999999998E-2</v>
          </cell>
          <cell r="O84">
            <v>-2.6841066666666667E-2</v>
          </cell>
          <cell r="P84">
            <v>-1.8197333333333333E-2</v>
          </cell>
          <cell r="Q84">
            <v>-3.2755199999999998E-2</v>
          </cell>
          <cell r="R84">
            <v>-1.8197333333333333E-2</v>
          </cell>
          <cell r="S84">
            <v>-8.1887999999999996E-3</v>
          </cell>
          <cell r="T84">
            <v>-8.1887999999999996E-3</v>
          </cell>
          <cell r="Y84" t="str">
            <v>20,001-50,000</v>
          </cell>
        </row>
        <row r="85">
          <cell r="B85" t="str">
            <v>LPDAdjust</v>
          </cell>
          <cell r="C85">
            <v>1</v>
          </cell>
          <cell r="D85">
            <v>1</v>
          </cell>
          <cell r="E85">
            <v>1</v>
          </cell>
          <cell r="F85">
            <v>1</v>
          </cell>
          <cell r="G85">
            <v>1</v>
          </cell>
          <cell r="H85">
            <v>1</v>
          </cell>
          <cell r="I85">
            <v>1</v>
          </cell>
          <cell r="J85">
            <v>1</v>
          </cell>
          <cell r="K85">
            <v>1</v>
          </cell>
          <cell r="L85">
            <v>1</v>
          </cell>
          <cell r="M85">
            <v>1</v>
          </cell>
          <cell r="N85">
            <v>1</v>
          </cell>
          <cell r="O85">
            <v>1</v>
          </cell>
          <cell r="P85">
            <v>1</v>
          </cell>
          <cell r="Q85">
            <v>1</v>
          </cell>
          <cell r="R85">
            <v>1</v>
          </cell>
          <cell r="S85">
            <v>1</v>
          </cell>
          <cell r="T85">
            <v>1</v>
          </cell>
          <cell r="Y85" t="str">
            <v>50,001-100,000</v>
          </cell>
        </row>
        <row r="86">
          <cell r="B86" t="str">
            <v>Chiller%TYP</v>
          </cell>
          <cell r="C86">
            <v>0.58498758462529865</v>
          </cell>
          <cell r="D86">
            <v>8.7818054713883376E-2</v>
          </cell>
          <cell r="E86">
            <v>0</v>
          </cell>
          <cell r="F86">
            <v>0.09</v>
          </cell>
          <cell r="G86">
            <v>0</v>
          </cell>
          <cell r="H86">
            <v>0</v>
          </cell>
          <cell r="I86">
            <v>0</v>
          </cell>
          <cell r="J86">
            <v>0.4348146874874485</v>
          </cell>
          <cell r="K86">
            <v>0.56010354277348595</v>
          </cell>
          <cell r="L86">
            <v>0</v>
          </cell>
          <cell r="M86">
            <v>0.15653169058088007</v>
          </cell>
          <cell r="N86">
            <v>0</v>
          </cell>
          <cell r="O86">
            <v>0</v>
          </cell>
          <cell r="P86">
            <v>0.15653169058088007</v>
          </cell>
          <cell r="Q86">
            <v>0.40098917705864051</v>
          </cell>
          <cell r="R86">
            <v>6.7888585236503013E-2</v>
          </cell>
          <cell r="S86">
            <v>0.17470421367705091</v>
          </cell>
          <cell r="T86">
            <v>0.1656240064846628</v>
          </cell>
          <cell r="Y86" t="str">
            <v>100,001+</v>
          </cell>
        </row>
        <row r="87">
          <cell r="B87" t="str">
            <v>HOURSLght</v>
          </cell>
          <cell r="C87">
            <v>3300</v>
          </cell>
          <cell r="D87">
            <v>2800</v>
          </cell>
          <cell r="E87">
            <v>2600</v>
          </cell>
          <cell r="F87">
            <v>6200</v>
          </cell>
          <cell r="G87">
            <v>3800</v>
          </cell>
          <cell r="H87">
            <v>3800</v>
          </cell>
          <cell r="I87">
            <v>2800</v>
          </cell>
          <cell r="J87">
            <v>2700</v>
          </cell>
          <cell r="K87">
            <v>3600</v>
          </cell>
          <cell r="L87">
            <v>2700</v>
          </cell>
          <cell r="M87">
            <v>7300</v>
          </cell>
          <cell r="N87">
            <v>6800</v>
          </cell>
          <cell r="O87">
            <v>5400</v>
          </cell>
          <cell r="P87">
            <v>3000</v>
          </cell>
          <cell r="Q87">
            <v>6400</v>
          </cell>
          <cell r="R87">
            <v>5700</v>
          </cell>
          <cell r="S87">
            <v>3000</v>
          </cell>
          <cell r="T87">
            <v>4100</v>
          </cell>
          <cell r="Y87" t="str">
            <v>Grocery</v>
          </cell>
        </row>
        <row r="88">
          <cell r="B88" t="str">
            <v>UnCondArea%TYP</v>
          </cell>
          <cell r="C88">
            <v>9.7915019519809049E-2</v>
          </cell>
          <cell r="D88">
            <v>2.2419448966079808E-2</v>
          </cell>
          <cell r="E88">
            <v>7.0265950135785918E-2</v>
          </cell>
          <cell r="F88">
            <v>1.9928358103564997E-2</v>
          </cell>
          <cell r="G88">
            <v>0.96021448828880007</v>
          </cell>
          <cell r="H88">
            <v>1.682861062838684E-2</v>
          </cell>
          <cell r="I88">
            <v>0.24046941503104796</v>
          </cell>
          <cell r="J88">
            <v>9.3965911445071555E-3</v>
          </cell>
          <cell r="K88">
            <v>9.3350590462247668E-2</v>
          </cell>
          <cell r="L88">
            <v>0.23147891652780339</v>
          </cell>
          <cell r="M88">
            <v>3.4175742327895269E-2</v>
          </cell>
          <cell r="N88">
            <v>5.7197564623818434E-2</v>
          </cell>
          <cell r="O88">
            <v>0.11219535867382037</v>
          </cell>
          <cell r="P88">
            <v>4.431584636138023E-2</v>
          </cell>
          <cell r="Q88">
            <v>7.2657454104040925E-2</v>
          </cell>
          <cell r="R88">
            <v>3.2474970371947381E-2</v>
          </cell>
          <cell r="S88">
            <v>8.1305475226007548E-2</v>
          </cell>
          <cell r="T88">
            <v>0.1783274256014224</v>
          </cell>
          <cell r="Y88" t="str">
            <v>&lt;5,001</v>
          </cell>
        </row>
        <row r="89">
          <cell r="B89" t="str">
            <v>RTEcono%TYP</v>
          </cell>
          <cell r="C89">
            <v>0.62956237771067991</v>
          </cell>
          <cell r="D89">
            <v>0.31768861920643965</v>
          </cell>
          <cell r="E89">
            <v>7.4025179596472243E-2</v>
          </cell>
          <cell r="F89">
            <v>0.58848968508223554</v>
          </cell>
          <cell r="G89">
            <v>0.26543424358205331</v>
          </cell>
          <cell r="H89">
            <v>0.20684893583537547</v>
          </cell>
          <cell r="I89">
            <v>1.359721457325402E-2</v>
          </cell>
          <cell r="J89">
            <v>0.46813873620144136</v>
          </cell>
          <cell r="K89">
            <v>0.46813873620144136</v>
          </cell>
          <cell r="L89">
            <v>0.14833205060637186</v>
          </cell>
          <cell r="M89">
            <v>0.52268307357406485</v>
          </cell>
          <cell r="N89">
            <v>0.20352640884178452</v>
          </cell>
          <cell r="O89">
            <v>0.32869617366969917</v>
          </cell>
          <cell r="P89">
            <v>0.10423431348186975</v>
          </cell>
          <cell r="Q89">
            <v>0.56873556010588189</v>
          </cell>
          <cell r="R89">
            <v>7.8731272985480064E-2</v>
          </cell>
          <cell r="S89">
            <v>0.39859901805810533</v>
          </cell>
          <cell r="T89">
            <v>0.41988093429192064</v>
          </cell>
          <cell r="Y89" t="str">
            <v>5,001-20,000</v>
          </cell>
        </row>
        <row r="90">
          <cell r="B90" t="str">
            <v>DCV%TYP</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Y90" t="str">
            <v>20,001-50,000</v>
          </cell>
        </row>
        <row r="91">
          <cell r="B91" t="str">
            <v>FloorA%PRE2006</v>
          </cell>
          <cell r="C91">
            <v>1</v>
          </cell>
          <cell r="D91">
            <v>1</v>
          </cell>
          <cell r="E91">
            <v>1</v>
          </cell>
          <cell r="F91">
            <v>1</v>
          </cell>
          <cell r="G91">
            <v>1</v>
          </cell>
          <cell r="H91">
            <v>1</v>
          </cell>
          <cell r="I91">
            <v>1</v>
          </cell>
          <cell r="J91">
            <v>1</v>
          </cell>
          <cell r="K91">
            <v>1</v>
          </cell>
          <cell r="L91">
            <v>1</v>
          </cell>
          <cell r="M91">
            <v>1</v>
          </cell>
          <cell r="N91">
            <v>1</v>
          </cell>
          <cell r="O91">
            <v>1</v>
          </cell>
          <cell r="P91">
            <v>1</v>
          </cell>
          <cell r="Q91">
            <v>1</v>
          </cell>
          <cell r="R91">
            <v>1</v>
          </cell>
          <cell r="S91">
            <v>1</v>
          </cell>
          <cell r="T91">
            <v>1</v>
          </cell>
          <cell r="Y91" t="str">
            <v>50,001-100,000</v>
          </cell>
        </row>
        <row r="92">
          <cell r="B92" t="str">
            <v>ElecHtComplex%TYP</v>
          </cell>
          <cell r="C92">
            <v>0.5032832003318185</v>
          </cell>
          <cell r="D92">
            <v>0.19754737317540033</v>
          </cell>
          <cell r="E92">
            <v>0.86680076087505498</v>
          </cell>
          <cell r="F92">
            <v>0.55985400698948606</v>
          </cell>
          <cell r="G92">
            <v>0.27993945466265791</v>
          </cell>
          <cell r="H92">
            <v>6.3780434281586118E-3</v>
          </cell>
          <cell r="I92">
            <v>7.5948256913972667E-2</v>
          </cell>
          <cell r="J92">
            <v>5.7319205981493631E-3</v>
          </cell>
          <cell r="K92">
            <v>0.1674709592892723</v>
          </cell>
          <cell r="L92">
            <v>0.2825536194003897</v>
          </cell>
          <cell r="M92">
            <v>4.5624616007740176E-2</v>
          </cell>
          <cell r="N92">
            <v>7.6358748772797594E-2</v>
          </cell>
          <cell r="O92">
            <v>4.608640117832314E-2</v>
          </cell>
          <cell r="P92">
            <v>6.824640339652556E-3</v>
          </cell>
          <cell r="Q92">
            <v>4.9104329398647659E-2</v>
          </cell>
          <cell r="R92">
            <v>0.38331290029021892</v>
          </cell>
          <cell r="S92">
            <v>2.7101825075335855E-2</v>
          </cell>
          <cell r="T92">
            <v>0.37020773554855302</v>
          </cell>
          <cell r="Y92" t="str">
            <v>Lodging</v>
          </cell>
        </row>
        <row r="93">
          <cell r="B93" t="str">
            <v>GasHtComplex%TYP</v>
          </cell>
          <cell r="C93">
            <v>0.20660069118679708</v>
          </cell>
          <cell r="D93">
            <v>8.1094349688734371E-2</v>
          </cell>
          <cell r="E93">
            <v>0.35582677148761982</v>
          </cell>
          <cell r="F93">
            <v>0.1044245964626806</v>
          </cell>
          <cell r="G93">
            <v>2.3584345085431835</v>
          </cell>
          <cell r="H93">
            <v>5.3733753736439169E-2</v>
          </cell>
          <cell r="I93">
            <v>0.63984903516178027</v>
          </cell>
          <cell r="J93">
            <v>0.78301794007178116</v>
          </cell>
          <cell r="K93">
            <v>0.76612829592366649</v>
          </cell>
          <cell r="L93">
            <v>0.46415256294736318</v>
          </cell>
          <cell r="M93">
            <v>0.80876894218964157</v>
          </cell>
          <cell r="N93">
            <v>1.3535803668226631</v>
          </cell>
          <cell r="O93">
            <v>0.81695481938952597</v>
          </cell>
          <cell r="P93">
            <v>0.50395980482161595</v>
          </cell>
          <cell r="Q93">
            <v>0.55637445480169345</v>
          </cell>
          <cell r="R93">
            <v>0.62059668380791444</v>
          </cell>
          <cell r="S93">
            <v>0.29812007582869443</v>
          </cell>
          <cell r="T93">
            <v>0.80164122055359432</v>
          </cell>
          <cell r="Y93" t="str">
            <v>&lt;5,001</v>
          </cell>
        </row>
        <row r="94">
          <cell r="B94" t="str">
            <v>HtPmpHtComplex%TYP</v>
          </cell>
          <cell r="C94">
            <v>0.10615620032939298</v>
          </cell>
          <cell r="D94">
            <v>4.1668147292671175E-2</v>
          </cell>
          <cell r="E94">
            <v>0.18283200225331492</v>
          </cell>
          <cell r="F94">
            <v>0</v>
          </cell>
          <cell r="G94">
            <v>4.7478913313233901</v>
          </cell>
          <cell r="H94">
            <v>0.10817430911927059</v>
          </cell>
          <cell r="I94">
            <v>1.2881144998496472</v>
          </cell>
          <cell r="J94">
            <v>0.15081528786933984</v>
          </cell>
          <cell r="K94">
            <v>0</v>
          </cell>
          <cell r="L94">
            <v>0</v>
          </cell>
          <cell r="M94">
            <v>0</v>
          </cell>
          <cell r="N94">
            <v>0</v>
          </cell>
          <cell r="O94">
            <v>0</v>
          </cell>
          <cell r="P94">
            <v>0.37562111375905877</v>
          </cell>
          <cell r="Q94">
            <v>0</v>
          </cell>
          <cell r="R94">
            <v>7.8697678201352483E-2</v>
          </cell>
          <cell r="S94">
            <v>0.21681460060268684</v>
          </cell>
          <cell r="T94">
            <v>1.6881662956934655E-2</v>
          </cell>
          <cell r="Y94" t="str">
            <v>5,001-20,000</v>
          </cell>
        </row>
        <row r="95">
          <cell r="B95" t="str">
            <v>ElecHtSimple%TYP</v>
          </cell>
          <cell r="C95">
            <v>4.0797924799920442E-2</v>
          </cell>
          <cell r="D95">
            <v>7.6712861227859655E-2</v>
          </cell>
          <cell r="E95">
            <v>0.34629799136803036</v>
          </cell>
          <cell r="F95">
            <v>9.4309392161736581E-3</v>
          </cell>
          <cell r="G95">
            <v>0.69059559002041793</v>
          </cell>
          <cell r="H95">
            <v>1.5734290365582385E-2</v>
          </cell>
          <cell r="I95">
            <v>2.5440517986723227E-2</v>
          </cell>
          <cell r="J95">
            <v>0.22063592478811844</v>
          </cell>
          <cell r="K95">
            <v>0.18449615182326545</v>
          </cell>
          <cell r="L95">
            <v>8.5433934010164969E-2</v>
          </cell>
          <cell r="M95">
            <v>0.16530992978116466</v>
          </cell>
          <cell r="N95">
            <v>0.25453305525840347</v>
          </cell>
          <cell r="O95">
            <v>0.12256320691297852</v>
          </cell>
          <cell r="P95">
            <v>0.1701802809460462</v>
          </cell>
          <cell r="Q95">
            <v>7.6529644813639303E-2</v>
          </cell>
          <cell r="R95">
            <v>8.48023297102318E-2</v>
          </cell>
          <cell r="S95">
            <v>5.420365015067171E-2</v>
          </cell>
          <cell r="T95">
            <v>0.20159565917150249</v>
          </cell>
          <cell r="Y95" t="str">
            <v>20,001-50,000</v>
          </cell>
        </row>
        <row r="96">
          <cell r="B96" t="str">
            <v>GasHtSimple%TYP</v>
          </cell>
          <cell r="C96">
            <v>0.59645431773702551</v>
          </cell>
          <cell r="D96">
            <v>0.1751178154419134</v>
          </cell>
          <cell r="E96">
            <v>0.75286988633676921</v>
          </cell>
          <cell r="F96">
            <v>0.64860578911648015</v>
          </cell>
          <cell r="G96">
            <v>5.6577342666812855</v>
          </cell>
          <cell r="H96">
            <v>0.12890385494734588</v>
          </cell>
          <cell r="I96">
            <v>1.9096725785396154</v>
          </cell>
          <cell r="J96">
            <v>0.52936088218329336</v>
          </cell>
          <cell r="K96">
            <v>0.62505513690134207</v>
          </cell>
          <cell r="L96">
            <v>0.58469762342365594</v>
          </cell>
          <cell r="M96">
            <v>0.61036689721002213</v>
          </cell>
          <cell r="N96">
            <v>1.0544939191728511</v>
          </cell>
          <cell r="O96">
            <v>0.61909451647609204</v>
          </cell>
          <cell r="P96">
            <v>0.45909862320270312</v>
          </cell>
          <cell r="Q96">
            <v>0.45317337392380236</v>
          </cell>
          <cell r="R96">
            <v>0.90611735760696566</v>
          </cell>
          <cell r="S96">
            <v>0.43362920120537368</v>
          </cell>
          <cell r="T96">
            <v>0.74796368935357349</v>
          </cell>
          <cell r="Y96" t="str">
            <v>50,001-100,000</v>
          </cell>
        </row>
        <row r="97">
          <cell r="B97" t="str">
            <v>HtPmpHtSimple%TYP</v>
          </cell>
          <cell r="C97">
            <v>0.17870625346146285</v>
          </cell>
          <cell r="D97">
            <v>6.8447165702795604E-2</v>
          </cell>
          <cell r="E97">
            <v>0.30615112501091846</v>
          </cell>
          <cell r="F97">
            <v>5.1813731069269E-3</v>
          </cell>
          <cell r="G97">
            <v>1.0540200575293213</v>
          </cell>
          <cell r="H97">
            <v>2.4014427366708016E-2</v>
          </cell>
          <cell r="I97">
            <v>6.8798695399061222E-2</v>
          </cell>
          <cell r="J97">
            <v>0.18966230747930371</v>
          </cell>
          <cell r="K97">
            <v>0.12395461589786912</v>
          </cell>
          <cell r="L97">
            <v>7.657462491393198E-2</v>
          </cell>
          <cell r="M97">
            <v>7.8716731206195087E-2</v>
          </cell>
          <cell r="N97">
            <v>0.131827238222366</v>
          </cell>
          <cell r="O97">
            <v>0.12138349717877855</v>
          </cell>
          <cell r="P97">
            <v>0.25705457832201301</v>
          </cell>
          <cell r="Q97">
            <v>7.5760149152072437E-2</v>
          </cell>
          <cell r="R97">
            <v>9.1579325081048712E-2</v>
          </cell>
          <cell r="S97">
            <v>5.420365015067171E-2</v>
          </cell>
          <cell r="T97">
            <v>0.23925913126345466</v>
          </cell>
          <cell r="Y97" t="str">
            <v>100,001+</v>
          </cell>
        </row>
        <row r="98">
          <cell r="B98" t="str">
            <v>ChillerAir%TYP</v>
          </cell>
          <cell r="C98">
            <v>0.5</v>
          </cell>
          <cell r="D98">
            <v>0.8</v>
          </cell>
          <cell r="E98">
            <v>0.8</v>
          </cell>
          <cell r="F98">
            <v>0.8</v>
          </cell>
          <cell r="G98">
            <v>0.8</v>
          </cell>
          <cell r="H98">
            <v>0.8</v>
          </cell>
          <cell r="I98">
            <v>0.8</v>
          </cell>
          <cell r="J98">
            <v>0.8</v>
          </cell>
          <cell r="K98">
            <v>0.8</v>
          </cell>
          <cell r="L98">
            <v>0.9</v>
          </cell>
          <cell r="M98">
            <v>1</v>
          </cell>
          <cell r="N98">
            <v>1</v>
          </cell>
          <cell r="O98">
            <v>1</v>
          </cell>
          <cell r="P98">
            <v>0.2</v>
          </cell>
          <cell r="Q98">
            <v>0.2</v>
          </cell>
          <cell r="R98">
            <v>0.6</v>
          </cell>
          <cell r="S98">
            <v>0.6</v>
          </cell>
          <cell r="T98">
            <v>0.2</v>
          </cell>
          <cell r="Y98" t="str">
            <v>Office</v>
          </cell>
        </row>
        <row r="99">
          <cell r="B99" t="str">
            <v>ChillerWater%TYP</v>
          </cell>
          <cell r="C99">
            <v>0.5</v>
          </cell>
          <cell r="D99">
            <v>0.2</v>
          </cell>
          <cell r="E99">
            <v>0.2</v>
          </cell>
          <cell r="F99">
            <v>0.2</v>
          </cell>
          <cell r="G99">
            <v>0.2</v>
          </cell>
          <cell r="H99">
            <v>0.2</v>
          </cell>
          <cell r="I99">
            <v>0.2</v>
          </cell>
          <cell r="J99">
            <v>0.2</v>
          </cell>
          <cell r="K99">
            <v>0.2</v>
          </cell>
          <cell r="L99">
            <v>0.1</v>
          </cell>
          <cell r="M99">
            <v>0</v>
          </cell>
          <cell r="N99">
            <v>0</v>
          </cell>
          <cell r="O99">
            <v>0</v>
          </cell>
          <cell r="P99">
            <v>0.8</v>
          </cell>
          <cell r="Q99">
            <v>0.8</v>
          </cell>
          <cell r="R99">
            <v>0.4</v>
          </cell>
          <cell r="S99">
            <v>0.4</v>
          </cell>
          <cell r="T99">
            <v>0.8</v>
          </cell>
          <cell r="Y99" t="str">
            <v>&lt;5,001</v>
          </cell>
        </row>
        <row r="100">
          <cell r="B100" t="str">
            <v>WinFloorRatio%TYP</v>
          </cell>
          <cell r="C100">
            <v>0.11113127858742104</v>
          </cell>
          <cell r="D100">
            <v>4.3960578486503234E-2</v>
          </cell>
          <cell r="E100">
            <v>0.1917271954866456</v>
          </cell>
          <cell r="F100">
            <v>1.3285572069043333E-2</v>
          </cell>
          <cell r="G100">
            <v>1.1818024471246773</v>
          </cell>
          <cell r="H100">
            <v>2.6925777005418945E-2</v>
          </cell>
          <cell r="I100">
            <v>8.015647167701602E-2</v>
          </cell>
          <cell r="J100">
            <v>6.5776138011550078E-2</v>
          </cell>
          <cell r="K100">
            <v>0.11202070855469719</v>
          </cell>
          <cell r="L100">
            <v>2.2401185470432586E-2</v>
          </cell>
          <cell r="M100">
            <v>3.4175742327895269E-2</v>
          </cell>
          <cell r="N100">
            <v>0.21449086733931913</v>
          </cell>
          <cell r="O100">
            <v>0.15534741970221283</v>
          </cell>
          <cell r="P100">
            <v>9.7494861995036486E-2</v>
          </cell>
          <cell r="Q100">
            <v>6.6602666262037521E-2</v>
          </cell>
          <cell r="R100">
            <v>0.12989988148778953</v>
          </cell>
          <cell r="S100">
            <v>4.3362920120537364E-2</v>
          </cell>
          <cell r="T100">
            <v>0.11888495040094829</v>
          </cell>
          <cell r="Y100" t="str">
            <v>5,001-20,000</v>
          </cell>
        </row>
        <row r="101">
          <cell r="Y101" t="str">
            <v>20,001-50,000</v>
          </cell>
        </row>
        <row r="102">
          <cell r="Y102" t="str">
            <v>50,001-100,000</v>
          </cell>
        </row>
        <row r="103">
          <cell r="Y103" t="str">
            <v>100,001+</v>
          </cell>
        </row>
        <row r="104">
          <cell r="Y104" t="str">
            <v>Other</v>
          </cell>
        </row>
        <row r="105">
          <cell r="Y105" t="str">
            <v>&lt;5,001</v>
          </cell>
        </row>
        <row r="106">
          <cell r="Y106" t="str">
            <v>5,001-20,000</v>
          </cell>
        </row>
        <row r="107">
          <cell r="Y107" t="str">
            <v>20,001-50,000</v>
          </cell>
        </row>
        <row r="108">
          <cell r="Y108" t="str">
            <v>50,001-100,000</v>
          </cell>
        </row>
        <row r="109">
          <cell r="Y109" t="str">
            <v>100,001+</v>
          </cell>
        </row>
        <row r="110">
          <cell r="Y110" t="str">
            <v>Residential Care</v>
          </cell>
        </row>
        <row r="111">
          <cell r="Y111" t="str">
            <v>&lt;5,001</v>
          </cell>
        </row>
        <row r="112">
          <cell r="Y112" t="str">
            <v>5,001-20,000</v>
          </cell>
        </row>
        <row r="113">
          <cell r="Y113" t="str">
            <v>20,001-50,000</v>
          </cell>
        </row>
        <row r="114">
          <cell r="Y114" t="str">
            <v>50,001-100,000</v>
          </cell>
        </row>
        <row r="115">
          <cell r="Y115" t="str">
            <v>100,001+</v>
          </cell>
        </row>
        <row r="116">
          <cell r="Y116" t="str">
            <v>Restaurant</v>
          </cell>
        </row>
        <row r="117">
          <cell r="Y117" t="str">
            <v>&lt;5,001</v>
          </cell>
        </row>
        <row r="118">
          <cell r="Y118" t="str">
            <v>5,001-20,000</v>
          </cell>
        </row>
        <row r="119">
          <cell r="Y119" t="str">
            <v>Retail/Service</v>
          </cell>
        </row>
      </sheetData>
      <sheetData sheetId="12">
        <row r="11">
          <cell r="B11" t="str">
            <v>Large Ret</v>
          </cell>
          <cell r="M11">
            <v>31.55076</v>
          </cell>
          <cell r="N11">
            <v>9.4201798094731004E-3</v>
          </cell>
        </row>
        <row r="12">
          <cell r="B12" t="str">
            <v>Medium Ret</v>
          </cell>
          <cell r="M12">
            <v>346.19952999999998</v>
          </cell>
          <cell r="N12">
            <v>0.10336555514209726</v>
          </cell>
          <cell r="V12" t="str">
            <v>Medium Ret</v>
          </cell>
          <cell r="W12">
            <v>346199530</v>
          </cell>
          <cell r="X12">
            <v>0.10336555514209725</v>
          </cell>
        </row>
        <row r="13">
          <cell r="B13" t="str">
            <v>Small Ret</v>
          </cell>
          <cell r="M13">
            <v>59.225870599999993</v>
          </cell>
          <cell r="N13">
            <v>1.7683198453051097E-2</v>
          </cell>
          <cell r="V13" t="str">
            <v>Small Ret</v>
          </cell>
          <cell r="W13">
            <v>59225870.599999994</v>
          </cell>
          <cell r="X13">
            <v>1.768319845305109E-2</v>
          </cell>
        </row>
        <row r="14">
          <cell r="B14" t="str">
            <v>School K-12</v>
          </cell>
          <cell r="M14">
            <v>245.35316429999997</v>
          </cell>
          <cell r="N14">
            <v>7.3255633922263544E-2</v>
          </cell>
          <cell r="V14" t="str">
            <v>School K-12</v>
          </cell>
          <cell r="W14">
            <v>245353164.29999998</v>
          </cell>
          <cell r="X14">
            <v>7.325563392226353E-2</v>
          </cell>
        </row>
        <row r="15">
          <cell r="B15" t="str">
            <v>University</v>
          </cell>
          <cell r="M15">
            <v>123.989124</v>
          </cell>
          <cell r="N15">
            <v>3.701970546823774E-2</v>
          </cell>
          <cell r="V15" t="str">
            <v>University</v>
          </cell>
          <cell r="W15">
            <v>123989124</v>
          </cell>
          <cell r="X15">
            <v>3.7019705468237733E-2</v>
          </cell>
        </row>
        <row r="16">
          <cell r="B16" t="str">
            <v>Warehouse</v>
          </cell>
          <cell r="M16">
            <v>442.22405430000003</v>
          </cell>
          <cell r="N16">
            <v>0.13203580856943528</v>
          </cell>
          <cell r="V16" t="str">
            <v>Warehouse</v>
          </cell>
          <cell r="W16">
            <v>442224054.30000001</v>
          </cell>
          <cell r="X16">
            <v>0.13203580856943525</v>
          </cell>
        </row>
        <row r="17">
          <cell r="B17" t="str">
            <v>Supermarket</v>
          </cell>
          <cell r="M17">
            <v>65.429751400000001</v>
          </cell>
          <cell r="N17">
            <v>1.9535504789016944E-2</v>
          </cell>
          <cell r="V17" t="str">
            <v>Supermarket</v>
          </cell>
          <cell r="W17">
            <v>65429751.399999999</v>
          </cell>
          <cell r="X17">
            <v>1.9535504789016941E-2</v>
          </cell>
        </row>
        <row r="18">
          <cell r="B18" t="str">
            <v>MiniMart</v>
          </cell>
          <cell r="M18">
            <v>11.691088099999998</v>
          </cell>
          <cell r="N18">
            <v>3.4906338887047794E-3</v>
          </cell>
          <cell r="V18" t="str">
            <v>MiniMart</v>
          </cell>
          <cell r="W18">
            <v>11691088.099999998</v>
          </cell>
          <cell r="X18">
            <v>3.4906338887047785E-3</v>
          </cell>
        </row>
        <row r="19">
          <cell r="B19" t="str">
            <v>Restaurant</v>
          </cell>
          <cell r="M19">
            <v>53.036741800000001</v>
          </cell>
          <cell r="N19">
            <v>1.5835296654172451E-2</v>
          </cell>
          <cell r="V19" t="str">
            <v>Restaurant</v>
          </cell>
          <cell r="W19">
            <v>53036741.800000004</v>
          </cell>
          <cell r="X19">
            <v>1.5835296654172448E-2</v>
          </cell>
        </row>
        <row r="20">
          <cell r="B20" t="str">
            <v>Lodging</v>
          </cell>
          <cell r="M20">
            <v>171.0409248</v>
          </cell>
          <cell r="N20">
            <v>5.1068065124091046E-2</v>
          </cell>
          <cell r="V20" t="str">
            <v>Lodging</v>
          </cell>
          <cell r="W20">
            <v>171040924.80000001</v>
          </cell>
          <cell r="X20">
            <v>5.1068065124091039E-2</v>
          </cell>
        </row>
        <row r="21">
          <cell r="B21" t="str">
            <v>Hospital</v>
          </cell>
          <cell r="M21">
            <v>103.75403529999998</v>
          </cell>
          <cell r="N21">
            <v>3.0978070527759683E-2</v>
          </cell>
          <cell r="V21" t="str">
            <v>Hospital</v>
          </cell>
          <cell r="W21">
            <v>103754035.29999998</v>
          </cell>
          <cell r="X21">
            <v>3.0978070527759676E-2</v>
          </cell>
        </row>
        <row r="22">
          <cell r="B22" t="str">
            <v>Residential Care</v>
          </cell>
          <cell r="M22">
            <v>125.16063630000001</v>
          </cell>
          <cell r="N22">
            <v>3.7369486472404026E-2</v>
          </cell>
          <cell r="V22" t="str">
            <v>Residential Care</v>
          </cell>
          <cell r="W22">
            <v>125160636.30000001</v>
          </cell>
          <cell r="X22">
            <v>3.7369486472404019E-2</v>
          </cell>
        </row>
        <row r="23">
          <cell r="B23" t="str">
            <v>Assembly</v>
          </cell>
          <cell r="M23">
            <v>368.87205360000002</v>
          </cell>
          <cell r="N23">
            <v>0.11013494038183547</v>
          </cell>
          <cell r="V23" t="str">
            <v>Assembly</v>
          </cell>
          <cell r="W23">
            <v>368872053.60000002</v>
          </cell>
          <cell r="X23">
            <v>0.11013494038183544</v>
          </cell>
        </row>
        <row r="24">
          <cell r="B24" t="str">
            <v>Other</v>
          </cell>
          <cell r="M24">
            <v>333.43446839999996</v>
          </cell>
          <cell r="N24">
            <v>9.9554262623279946E-2</v>
          </cell>
          <cell r="V24" t="str">
            <v>Other</v>
          </cell>
          <cell r="W24">
            <v>333434468.39999998</v>
          </cell>
          <cell r="X24">
            <v>9.9554262623279918E-2</v>
          </cell>
        </row>
        <row r="25">
          <cell r="W25">
            <v>3349273648.5000005</v>
          </cell>
          <cell r="X25">
            <v>0.99999999999999989</v>
          </cell>
        </row>
        <row r="26">
          <cell r="M26">
            <v>3349.2736484999996</v>
          </cell>
          <cell r="N26">
            <v>1</v>
          </cell>
        </row>
      </sheetData>
      <sheetData sheetId="13">
        <row r="11">
          <cell r="B11" t="str">
            <v>Floor Area of HEat Pump Space Heat as percent for Building Type</v>
          </cell>
          <cell r="C11">
            <v>6</v>
          </cell>
        </row>
        <row r="12">
          <cell r="B12" t="str">
            <v>Cooling Saturation as percent of Floor Area in Building Type</v>
          </cell>
          <cell r="C12">
            <v>7</v>
          </cell>
        </row>
        <row r="13">
          <cell r="B13" t="str">
            <v>Cooling Saturation as percent of Floor Area in Activity Type</v>
          </cell>
          <cell r="C13">
            <v>8</v>
          </cell>
        </row>
        <row r="14">
          <cell r="B14" t="str">
            <v>Package Roof Top Units as percentage of Building Type</v>
          </cell>
          <cell r="C14">
            <v>9</v>
          </cell>
        </row>
        <row r="15">
          <cell r="B15" t="str">
            <v>Package Roof Top Units as percentage of Activity Type</v>
          </cell>
          <cell r="C15">
            <v>10</v>
          </cell>
        </row>
        <row r="16">
          <cell r="B16" t="str">
            <v>Built-Up Systems as percentage of Building Type</v>
          </cell>
          <cell r="C16">
            <v>11</v>
          </cell>
        </row>
        <row r="17">
          <cell r="B17" t="str">
            <v>Built-Up Systems as percentage of Activity Type</v>
          </cell>
          <cell r="C17">
            <v>12</v>
          </cell>
        </row>
        <row r="18">
          <cell r="B18" t="str">
            <v>Multi-Zone VAV System as percentage of Building Type</v>
          </cell>
          <cell r="C18">
            <v>13</v>
          </cell>
        </row>
        <row r="19">
          <cell r="B19" t="str">
            <v>Multi-Zone VAV System as percentage of Activity Type</v>
          </cell>
          <cell r="C19">
            <v>14</v>
          </cell>
        </row>
        <row r="20">
          <cell r="B20" t="str">
            <v>Lighting savings yield for electric heat buildings with cooling weighted for cooling saturation</v>
          </cell>
          <cell r="C20">
            <v>15</v>
          </cell>
        </row>
        <row r="21">
          <cell r="B21" t="str">
            <v>Lighting savings yield for heat pump heat buildings with cooling  weighted for cooling saturation</v>
          </cell>
          <cell r="C21">
            <v>16</v>
          </cell>
        </row>
        <row r="22">
          <cell r="B22" t="str">
            <v>Lighting savings yield for gas or fossil heat buildings with cooling  weighted for cooling saturation</v>
          </cell>
          <cell r="C22">
            <v>17</v>
          </cell>
        </row>
        <row r="23">
          <cell r="B23" t="str">
            <v>Lighting savings yield for electric heat buildings with NO cooling</v>
          </cell>
          <cell r="C23">
            <v>18</v>
          </cell>
        </row>
        <row r="24">
          <cell r="B24" t="str">
            <v>Lighting savings yield for gas or fossil heat buildings with NO cooling</v>
          </cell>
          <cell r="C24">
            <v>19</v>
          </cell>
        </row>
        <row r="25">
          <cell r="B25" t="str">
            <v>Lighting savings yield IN THERMS for gas or fossil heat buildings with NO cooling</v>
          </cell>
          <cell r="C25">
            <v>20</v>
          </cell>
        </row>
        <row r="26">
          <cell r="B26" t="str">
            <v>Lighting savings yield IN THERMS for gas or fossil heat buildings with cooling</v>
          </cell>
          <cell r="C26">
            <v>21</v>
          </cell>
        </row>
        <row r="27">
          <cell r="B27" t="str">
            <v>Adjustment to LPD to reflect fraction of lights actually on during operating Hours (Effective on-hours LPD)</v>
          </cell>
          <cell r="C27">
            <v>22</v>
          </cell>
        </row>
        <row r="28">
          <cell r="B28" t="str">
            <v>Chiller system as percentage of Building Type</v>
          </cell>
          <cell r="C28">
            <v>23</v>
          </cell>
        </row>
        <row r="29">
          <cell r="B29" t="str">
            <v>Annaul hours of lighting system operation by Building Type</v>
          </cell>
          <cell r="C29">
            <v>24</v>
          </cell>
        </row>
        <row r="30">
          <cell r="B30" t="str">
            <v>Floor area not thermally conditioned by Building Type</v>
          </cell>
          <cell r="C30">
            <v>25</v>
          </cell>
        </row>
        <row r="31">
          <cell r="B31" t="str">
            <v>Fraction of package roof-top units with economizers</v>
          </cell>
          <cell r="C31">
            <v>26</v>
          </cell>
        </row>
        <row r="32">
          <cell r="B32" t="str">
            <v xml:space="preserve">Floor Area for Vintage Cohort of PRE2002 Stock </v>
          </cell>
          <cell r="C32">
            <v>27</v>
          </cell>
        </row>
        <row r="33">
          <cell r="B33" t="str">
            <v xml:space="preserve">Floor Area for Vintage Cohort of PRE2006 Stock </v>
          </cell>
          <cell r="C33">
            <v>28</v>
          </cell>
        </row>
        <row r="34">
          <cell r="B34" t="str">
            <v>Floor Area of Electric Space Heat for Complex HVAC Systems as percent for Building Type</v>
          </cell>
          <cell r="C34">
            <v>29</v>
          </cell>
        </row>
        <row r="35">
          <cell r="B35" t="str">
            <v>Floor Area of Fossil Fuel Space Heat  for Complex HVAC Systems as percent for Building Type, includes gas, oil, steam, propane</v>
          </cell>
          <cell r="C35">
            <v>30</v>
          </cell>
        </row>
        <row r="36">
          <cell r="B36" t="str">
            <v>Floor Area of Heat Pump Space Heat for Complex HVAC Systems as percent for Building Type</v>
          </cell>
          <cell r="C36">
            <v>31</v>
          </cell>
        </row>
        <row r="37">
          <cell r="B37" t="str">
            <v>Floor Area of Electric Space Heat for Simple HVAC Systems as percent for Building Type</v>
          </cell>
          <cell r="C37">
            <v>32</v>
          </cell>
        </row>
        <row r="38">
          <cell r="B38" t="str">
            <v>Floor Area of Fossil Fuel Space Heat  for Simple HVAC Systems as percent for Building Type, includes gas, oil, steam, propane</v>
          </cell>
          <cell r="C38">
            <v>33</v>
          </cell>
        </row>
        <row r="39">
          <cell r="B39" t="str">
            <v>Floor Area of Heat Pump Space Heat for Simple HVAC Systems as percent for Building Type</v>
          </cell>
          <cell r="C39">
            <v>34</v>
          </cell>
        </row>
        <row r="40">
          <cell r="B40" t="str">
            <v>Fraction of Chiller-Served Cooling Capacity that is served by Air-Cooled Chiller for HVAC system</v>
          </cell>
          <cell r="C40">
            <v>35</v>
          </cell>
        </row>
        <row r="41">
          <cell r="B41" t="str">
            <v>Fraction of Chiller-Served Cooling Capacity that is served by Water-Cooled Chiller for HVAC system</v>
          </cell>
          <cell r="C41">
            <v>36</v>
          </cell>
        </row>
        <row r="42">
          <cell r="B42" t="str">
            <v>Ratio of window area to floor area by Btype</v>
          </cell>
          <cell r="C42">
            <v>37</v>
          </cell>
        </row>
      </sheetData>
      <sheetData sheetId="14">
        <row r="11">
          <cell r="B11" t="str">
            <v>School</v>
          </cell>
          <cell r="C11" t="str">
            <v>School K-12</v>
          </cell>
          <cell r="D11" t="str">
            <v>School K-12</v>
          </cell>
          <cell r="E11" t="str">
            <v>Any</v>
          </cell>
          <cell r="F11" t="str">
            <v>K-12</v>
          </cell>
          <cell r="G11" t="str">
            <v>Any</v>
          </cell>
          <cell r="H11" t="str">
            <v>Any</v>
          </cell>
        </row>
        <row r="12">
          <cell r="B12" t="str">
            <v>School</v>
          </cell>
          <cell r="C12" t="str">
            <v>University</v>
          </cell>
          <cell r="D12" t="str">
            <v>University</v>
          </cell>
          <cell r="E12" t="str">
            <v>Any</v>
          </cell>
          <cell r="F12" t="str">
            <v>University</v>
          </cell>
          <cell r="G12" t="str">
            <v>Any</v>
          </cell>
          <cell r="H12" t="str">
            <v>Any</v>
          </cell>
        </row>
        <row r="13">
          <cell r="B13" t="str">
            <v>Warehouse</v>
          </cell>
          <cell r="C13" t="str">
            <v>Warehouse</v>
          </cell>
          <cell r="D13" t="str">
            <v>Warehouse</v>
          </cell>
          <cell r="E13" t="str">
            <v>Any</v>
          </cell>
          <cell r="F13" t="str">
            <v>Warehouse</v>
          </cell>
          <cell r="G13" t="str">
            <v>Any</v>
          </cell>
          <cell r="H13" t="str">
            <v>Any</v>
          </cell>
        </row>
        <row r="14">
          <cell r="B14" t="str">
            <v>Retail Food Sales</v>
          </cell>
          <cell r="C14" t="str">
            <v>Supermarket</v>
          </cell>
          <cell r="D14" t="str">
            <v>Supermarket</v>
          </cell>
          <cell r="E14" t="str">
            <v>&gt; 5000</v>
          </cell>
          <cell r="F14" t="str">
            <v>Supermarket</v>
          </cell>
          <cell r="G14" t="str">
            <v>&gt; 5000</v>
          </cell>
          <cell r="H14" t="str">
            <v>Any</v>
          </cell>
        </row>
        <row r="15">
          <cell r="B15" t="str">
            <v>Retail Food Sales</v>
          </cell>
          <cell r="C15" t="str">
            <v>MiniMart</v>
          </cell>
          <cell r="D15" t="str">
            <v>MiniMart</v>
          </cell>
          <cell r="E15" t="str">
            <v>&lt; 5000</v>
          </cell>
          <cell r="F15" t="str">
            <v>MiniMart</v>
          </cell>
          <cell r="G15" t="str">
            <v>&lt; 5000</v>
          </cell>
          <cell r="H15" t="str">
            <v>Any</v>
          </cell>
        </row>
        <row r="16">
          <cell r="B16" t="str">
            <v>Restaurant</v>
          </cell>
          <cell r="C16" t="str">
            <v>Restaurant</v>
          </cell>
          <cell r="D16" t="str">
            <v>Restaurant</v>
          </cell>
          <cell r="E16" t="str">
            <v>Any</v>
          </cell>
          <cell r="F16" t="str">
            <v>Restaurant</v>
          </cell>
          <cell r="G16" t="str">
            <v>Any</v>
          </cell>
          <cell r="H16" t="str">
            <v>Any</v>
          </cell>
        </row>
        <row r="17">
          <cell r="B17" t="str">
            <v>Lodging</v>
          </cell>
          <cell r="C17" t="str">
            <v>Lodging</v>
          </cell>
          <cell r="D17" t="str">
            <v>Lodging</v>
          </cell>
          <cell r="E17" t="str">
            <v>Any</v>
          </cell>
          <cell r="F17" t="str">
            <v>Lodging</v>
          </cell>
          <cell r="G17" t="str">
            <v>Any</v>
          </cell>
          <cell r="H17" t="str">
            <v>Any</v>
          </cell>
        </row>
        <row r="18">
          <cell r="B18" t="str">
            <v>Health Care</v>
          </cell>
          <cell r="C18" t="str">
            <v>Hospital</v>
          </cell>
          <cell r="D18" t="str">
            <v>Hospital</v>
          </cell>
          <cell r="E18" t="str">
            <v>Any</v>
          </cell>
          <cell r="F18" t="str">
            <v>Hospital</v>
          </cell>
          <cell r="G18" t="str">
            <v>Any</v>
          </cell>
          <cell r="H18" t="str">
            <v>Any</v>
          </cell>
        </row>
        <row r="19">
          <cell r="B19" t="str">
            <v>Health Care</v>
          </cell>
          <cell r="C19" t="str">
            <v>Residential Care</v>
          </cell>
          <cell r="D19" t="str">
            <v>Residential Care</v>
          </cell>
          <cell r="E19" t="str">
            <v>Any</v>
          </cell>
          <cell r="F19" t="str">
            <v>OtherHealth</v>
          </cell>
          <cell r="G19" t="str">
            <v>Any</v>
          </cell>
          <cell r="H19" t="str">
            <v>Any</v>
          </cell>
        </row>
        <row r="20">
          <cell r="B20" t="str">
            <v>Assembly</v>
          </cell>
          <cell r="C20" t="str">
            <v>Assembly</v>
          </cell>
          <cell r="D20" t="str">
            <v>Assembly</v>
          </cell>
          <cell r="E20" t="str">
            <v>Any</v>
          </cell>
          <cell r="F20" t="str">
            <v>Assembly</v>
          </cell>
          <cell r="G20" t="str">
            <v>Any</v>
          </cell>
          <cell r="H20" t="str">
            <v>Any</v>
          </cell>
        </row>
        <row r="21">
          <cell r="B21" t="str">
            <v>Other</v>
          </cell>
          <cell r="C21" t="str">
            <v>Other</v>
          </cell>
          <cell r="D21" t="str">
            <v>Other</v>
          </cell>
          <cell r="E21" t="str">
            <v>Any</v>
          </cell>
          <cell r="F21" t="str">
            <v>Other</v>
          </cell>
          <cell r="G21" t="str">
            <v>Any</v>
          </cell>
          <cell r="H21" t="str">
            <v>Any</v>
          </cell>
        </row>
        <row r="24">
          <cell r="B24" t="str">
            <v>Bldg_Type</v>
          </cell>
          <cell r="C24" t="str">
            <v>Office</v>
          </cell>
          <cell r="E24" t="str">
            <v>CBSA Data</v>
          </cell>
        </row>
        <row r="25">
          <cell r="B25" t="str">
            <v>HeatSys_Primary_PrimFuel</v>
          </cell>
          <cell r="C25" t="str">
            <v>(All)</v>
          </cell>
        </row>
        <row r="27">
          <cell r="C27" t="str">
            <v>Values</v>
          </cell>
        </row>
        <row r="28">
          <cell r="B28" t="str">
            <v>Row Labels</v>
          </cell>
          <cell r="C28" t="str">
            <v>Count of Bldg_Name</v>
          </cell>
          <cell r="D28" t="str">
            <v>Sum of Sf_PNW (New Data)</v>
          </cell>
          <cell r="E28" t="str">
            <v>Sum of Chiller_Qty</v>
          </cell>
          <cell r="F28" t="str">
            <v>Average of LPD_Ind</v>
          </cell>
          <cell r="G28" t="str">
            <v>WT Average of LPD_Ind</v>
          </cell>
          <cell r="I28" t="str">
            <v>WT Average of Annual Hrs_Light</v>
          </cell>
          <cell r="K28" t="str">
            <v>Average of HeatSys_ Electricity_Pct</v>
          </cell>
          <cell r="L28" t="str">
            <v>WT Average of HeatSys_ Electricity_Pct</v>
          </cell>
          <cell r="M28" t="str">
            <v>Average of Hrs_Occupied</v>
          </cell>
          <cell r="N28" t="str">
            <v>New EUIs</v>
          </cell>
        </row>
        <row r="29">
          <cell r="B29" t="str">
            <v>&lt;5,001</v>
          </cell>
          <cell r="C29">
            <v>32</v>
          </cell>
          <cell r="D29">
            <v>95458311.526895136</v>
          </cell>
          <cell r="E29">
            <v>0</v>
          </cell>
          <cell r="F29">
            <v>1.44600515748125</v>
          </cell>
          <cell r="G29">
            <v>1.4196043411312098</v>
          </cell>
          <cell r="I29">
            <v>2605.1531889816397</v>
          </cell>
          <cell r="J29">
            <v>2605.1531889816397</v>
          </cell>
          <cell r="K29">
            <v>55.871005424767731</v>
          </cell>
          <cell r="L29">
            <v>62.641582479308482</v>
          </cell>
          <cell r="M29">
            <v>51.078125</v>
          </cell>
          <cell r="N29">
            <v>15.414112631735692</v>
          </cell>
        </row>
        <row r="30">
          <cell r="B30" t="str">
            <v>5,001-20,000</v>
          </cell>
          <cell r="C30">
            <v>21</v>
          </cell>
          <cell r="D30">
            <v>179770297.47310495</v>
          </cell>
          <cell r="E30">
            <v>1</v>
          </cell>
          <cell r="F30">
            <v>1.1349086639428572</v>
          </cell>
          <cell r="G30">
            <v>1.1352814227841366</v>
          </cell>
          <cell r="H30">
            <v>1.1271197868627141</v>
          </cell>
          <cell r="I30">
            <v>2621.0311132130655</v>
          </cell>
          <cell r="J30">
            <v>2810.5319958026707</v>
          </cell>
          <cell r="K30">
            <v>54.065498637753784</v>
          </cell>
          <cell r="L30">
            <v>52.128877602508318</v>
          </cell>
          <cell r="M30">
            <v>53.38095238095238</v>
          </cell>
          <cell r="N30">
            <v>12.555992472807018</v>
          </cell>
        </row>
        <row r="31">
          <cell r="B31" t="str">
            <v>20,001-50,000</v>
          </cell>
          <cell r="C31">
            <v>29</v>
          </cell>
          <cell r="D31">
            <v>136471707.75979474</v>
          </cell>
          <cell r="E31">
            <v>4</v>
          </cell>
          <cell r="F31">
            <v>1.152219445848276</v>
          </cell>
          <cell r="G31">
            <v>1.1212096367127184</v>
          </cell>
          <cell r="I31">
            <v>3060.1561163897027</v>
          </cell>
          <cell r="K31">
            <v>37.18170782263401</v>
          </cell>
          <cell r="L31">
            <v>34.735507973306092</v>
          </cell>
          <cell r="M31">
            <v>59.137931034482762</v>
          </cell>
          <cell r="N31">
            <v>16.763935531313802</v>
          </cell>
        </row>
        <row r="32">
          <cell r="B32" t="str">
            <v>50,001-100,000</v>
          </cell>
          <cell r="C32">
            <v>10</v>
          </cell>
          <cell r="D32">
            <v>121007363.24020527</v>
          </cell>
          <cell r="E32">
            <v>13</v>
          </cell>
          <cell r="F32">
            <v>0.82888965290000005</v>
          </cell>
          <cell r="G32">
            <v>0.8372967994754239</v>
          </cell>
          <cell r="H32">
            <v>0.86082195143942553</v>
          </cell>
          <cell r="I32">
            <v>3222.7884337083865</v>
          </cell>
          <cell r="J32">
            <v>3295.5283728075524</v>
          </cell>
          <cell r="K32">
            <v>33.806146572104019</v>
          </cell>
          <cell r="L32">
            <v>24.223397014792155</v>
          </cell>
          <cell r="M32">
            <v>61.1</v>
          </cell>
          <cell r="N32">
            <v>22.992427101465715</v>
          </cell>
        </row>
        <row r="33">
          <cell r="B33" t="str">
            <v>100,001+</v>
          </cell>
          <cell r="C33">
            <v>24</v>
          </cell>
          <cell r="D33">
            <v>201650445.99999997</v>
          </cell>
          <cell r="E33">
            <v>35</v>
          </cell>
          <cell r="F33">
            <v>0.88098196757083302</v>
          </cell>
          <cell r="G33">
            <v>0.87062409809109287</v>
          </cell>
          <cell r="I33">
            <v>3339.1785030564247</v>
          </cell>
          <cell r="K33">
            <v>49.790143766954543</v>
          </cell>
          <cell r="L33">
            <v>55.115989937160393</v>
          </cell>
          <cell r="M33">
            <v>61.958333333333336</v>
          </cell>
          <cell r="N33">
            <v>14.574986322602543</v>
          </cell>
        </row>
        <row r="34">
          <cell r="B34" t="str">
            <v>Grand Total</v>
          </cell>
          <cell r="C34">
            <v>116</v>
          </cell>
          <cell r="D34">
            <v>734358126.00000024</v>
          </cell>
          <cell r="E34">
            <v>53</v>
          </cell>
          <cell r="F34">
            <v>1.1461385746767239</v>
          </cell>
          <cell r="G34">
            <v>1.0478499451391019</v>
          </cell>
          <cell r="I34">
            <v>2996.9298166001049</v>
          </cell>
          <cell r="K34">
            <v>47.761973122568946</v>
          </cell>
          <cell r="L34">
            <v>46.485045602193175</v>
          </cell>
          <cell r="M34">
            <v>56.625</v>
          </cell>
        </row>
        <row r="37">
          <cell r="B37" t="str">
            <v>Bldg_Type</v>
          </cell>
          <cell r="C37" t="str">
            <v>Retail/Service</v>
          </cell>
        </row>
        <row r="38">
          <cell r="B38" t="str">
            <v>HeatSys_Primary_PrimFuel</v>
          </cell>
          <cell r="C38" t="str">
            <v>(All)</v>
          </cell>
        </row>
        <row r="40">
          <cell r="C40" t="str">
            <v>Values</v>
          </cell>
        </row>
        <row r="41">
          <cell r="B41" t="str">
            <v>Row Labels</v>
          </cell>
          <cell r="C41" t="str">
            <v>Count of Bldg_Name</v>
          </cell>
          <cell r="D41" t="str">
            <v>Sum of Sf_PNW (New Data)</v>
          </cell>
          <cell r="E41" t="str">
            <v>Sum of Chiller_Qty</v>
          </cell>
          <cell r="F41" t="str">
            <v>Average of LPD_Ind</v>
          </cell>
          <cell r="G41" t="str">
            <v>WT Average of LPD_Ind</v>
          </cell>
          <cell r="I41" t="str">
            <v>WT Average of Annual Hrs_Light</v>
          </cell>
          <cell r="K41" t="str">
            <v>Average of HeatSys_Electricity_Pct</v>
          </cell>
          <cell r="L41" t="str">
            <v>WT Average of HeatSys_ Electricity_Pct</v>
          </cell>
          <cell r="M41" t="str">
            <v>Average of Hrs_Occupied</v>
          </cell>
          <cell r="N41" t="str">
            <v>New EUIs</v>
          </cell>
        </row>
        <row r="42">
          <cell r="B42" t="str">
            <v>&lt;5,001</v>
          </cell>
          <cell r="C42">
            <v>30</v>
          </cell>
          <cell r="D42">
            <v>59224380.554442525</v>
          </cell>
          <cell r="E42">
            <v>0</v>
          </cell>
          <cell r="F42">
            <v>1.5272819154399999</v>
          </cell>
          <cell r="G42">
            <v>1.4369897064659012</v>
          </cell>
          <cell r="I42">
            <v>2762.118796566951</v>
          </cell>
          <cell r="K42">
            <v>43.785677771108105</v>
          </cell>
          <cell r="L42">
            <v>33.051637833495548</v>
          </cell>
          <cell r="M42">
            <v>55.1</v>
          </cell>
          <cell r="N42">
            <v>12.875436812066214</v>
          </cell>
        </row>
        <row r="43">
          <cell r="B43" t="str">
            <v>5,001-20,000</v>
          </cell>
          <cell r="C43">
            <v>25</v>
          </cell>
          <cell r="D43">
            <v>186496889.44555736</v>
          </cell>
          <cell r="E43">
            <v>0</v>
          </cell>
          <cell r="F43">
            <v>1.2664125675400002</v>
          </cell>
          <cell r="G43">
            <v>1.2388327171274434</v>
          </cell>
          <cell r="I43">
            <v>3795.0044826849821</v>
          </cell>
          <cell r="K43">
            <v>37.407750162009684</v>
          </cell>
          <cell r="L43">
            <v>23.158266244637343</v>
          </cell>
          <cell r="M43">
            <v>76.34</v>
          </cell>
          <cell r="N43">
            <v>12.333063850163656</v>
          </cell>
        </row>
        <row r="44">
          <cell r="B44" t="str">
            <v>20,001-50,000</v>
          </cell>
          <cell r="C44">
            <v>34</v>
          </cell>
          <cell r="D44">
            <v>159704133.08919233</v>
          </cell>
          <cell r="E44">
            <v>0</v>
          </cell>
          <cell r="F44">
            <v>1.0958497064352939</v>
          </cell>
          <cell r="G44">
            <v>1.0864505514680138</v>
          </cell>
          <cell r="H44">
            <v>1.0777987100431961</v>
          </cell>
          <cell r="I44">
            <v>3667.5345811967941</v>
          </cell>
          <cell r="J44">
            <v>3692.2254794077244</v>
          </cell>
          <cell r="K44">
            <v>13.037434423723496</v>
          </cell>
          <cell r="L44">
            <v>11.646288604900541</v>
          </cell>
          <cell r="M44">
            <v>72.32352941176471</v>
          </cell>
          <cell r="N44">
            <v>10.175630709696762</v>
          </cell>
        </row>
        <row r="45">
          <cell r="B45" t="str">
            <v>50,001-100,000</v>
          </cell>
          <cell r="C45">
            <v>4</v>
          </cell>
          <cell r="D45">
            <v>31550759.910807587</v>
          </cell>
          <cell r="E45">
            <v>0</v>
          </cell>
          <cell r="F45">
            <v>0.98225486277500007</v>
          </cell>
          <cell r="G45">
            <v>1.004258057932244</v>
          </cell>
          <cell r="I45">
            <v>3817.2062565781425</v>
          </cell>
          <cell r="K45">
            <v>1.8510750088321051</v>
          </cell>
          <cell r="L45">
            <v>1.570370412390194</v>
          </cell>
          <cell r="M45">
            <v>77.25</v>
          </cell>
          <cell r="N45">
            <v>10.151096637221519</v>
          </cell>
        </row>
        <row r="46">
          <cell r="B46" t="str">
            <v>100,001+</v>
          </cell>
          <cell r="C46">
            <v>34</v>
          </cell>
          <cell r="D46">
            <v>133953325</v>
          </cell>
          <cell r="E46">
            <v>6</v>
          </cell>
          <cell r="F46">
            <v>1.1930721681228571</v>
          </cell>
          <cell r="G46">
            <v>1.1904887164069691</v>
          </cell>
          <cell r="I46">
            <v>6230.7045853104373</v>
          </cell>
          <cell r="K46">
            <v>12.375882269927777</v>
          </cell>
          <cell r="L46">
            <v>8.4570799844658442</v>
          </cell>
          <cell r="M46">
            <v>128.59285714285716</v>
          </cell>
          <cell r="N46">
            <v>17.009833900111737</v>
          </cell>
        </row>
        <row r="47">
          <cell r="B47" t="str">
            <v>Grand Total</v>
          </cell>
          <cell r="C47">
            <v>127</v>
          </cell>
          <cell r="D47">
            <v>570929487.99999988</v>
          </cell>
          <cell r="E47">
            <v>6</v>
          </cell>
          <cell r="F47">
            <v>1.2533141172335944</v>
          </cell>
          <cell r="G47">
            <v>1.1924571389360319</v>
          </cell>
          <cell r="I47">
            <v>4224.9019225439506</v>
          </cell>
          <cell r="K47">
            <v>24.047433324688789</v>
          </cell>
          <cell r="L47">
            <v>16.322099981443166</v>
          </cell>
          <cell r="M47">
            <v>84.611328125</v>
          </cell>
        </row>
        <row r="56">
          <cell r="B56" t="str">
            <v>Map to building occupancy codes for various sources</v>
          </cell>
        </row>
        <row r="58">
          <cell r="B58" t="str">
            <v>Ecotope Building Type</v>
          </cell>
          <cell r="C58" t="str">
            <v>NPPC BUILDTYPE</v>
          </cell>
          <cell r="E58" t="str">
            <v>NPPC to Ecotope</v>
          </cell>
          <cell r="F58" t="str">
            <v>NPPC Ten</v>
          </cell>
          <cell r="H58" t="str">
            <v>VCohort</v>
          </cell>
          <cell r="N58" t="str">
            <v>Characteristics</v>
          </cell>
        </row>
        <row r="59">
          <cell r="B59" t="str">
            <v>Assembly</v>
          </cell>
          <cell r="C59" t="str">
            <v>Large Off</v>
          </cell>
          <cell r="E59" t="str">
            <v>Office - Large</v>
          </cell>
          <cell r="F59" t="str">
            <v>Large Off</v>
          </cell>
          <cell r="H59" t="str">
            <v>New</v>
          </cell>
          <cell r="I59" t="str">
            <v>Apples to new floor area in year</v>
          </cell>
          <cell r="L59" t="str">
            <v>Primary Activity</v>
          </cell>
          <cell r="M59" t="str">
            <v>Council Building Type</v>
          </cell>
          <cell r="N59" t="str">
            <v>Gross Floor Area in Square Feet</v>
          </cell>
          <cell r="O59" t="str">
            <v>Number of Stories</v>
          </cell>
          <cell r="P59" t="str">
            <v>Other</v>
          </cell>
        </row>
        <row r="60">
          <cell r="B60" t="str">
            <v>College</v>
          </cell>
          <cell r="C60" t="str">
            <v>Medium Off</v>
          </cell>
          <cell r="E60" t="str">
            <v>Office - Large</v>
          </cell>
          <cell r="F60" t="str">
            <v>Medium Off</v>
          </cell>
          <cell r="H60" t="str">
            <v>Retrofit</v>
          </cell>
          <cell r="I60" t="str">
            <v>Applies to existing floor area in year taking account of demolition, NR, and baseline measure penetration.</v>
          </cell>
          <cell r="L60" t="str">
            <v>Office</v>
          </cell>
          <cell r="M60" t="str">
            <v>Large Office</v>
          </cell>
          <cell r="N60" t="str">
            <v>&gt; 100,000</v>
          </cell>
          <cell r="O60" t="str">
            <v>Any</v>
          </cell>
        </row>
        <row r="61">
          <cell r="B61" t="str">
            <v>Grocery</v>
          </cell>
          <cell r="C61" t="str">
            <v>Small Off</v>
          </cell>
          <cell r="E61" t="str">
            <v>Office - Small</v>
          </cell>
          <cell r="F61" t="str">
            <v>Small Off</v>
          </cell>
          <cell r="H61" t="str">
            <v>NR</v>
          </cell>
          <cell r="I61" t="str">
            <v>Applies at natural replacement of system or component. Replace on Burn Out</v>
          </cell>
          <cell r="L61" t="str">
            <v>Office</v>
          </cell>
          <cell r="M61" t="str">
            <v>Medium Office</v>
          </cell>
          <cell r="N61" t="str">
            <v>20,000 to 100,000</v>
          </cell>
          <cell r="O61" t="str">
            <v>Any</v>
          </cell>
        </row>
        <row r="62">
          <cell r="B62" t="str">
            <v>Hospital</v>
          </cell>
          <cell r="C62" t="str">
            <v>Big Box</v>
          </cell>
          <cell r="E62" t="str">
            <v>Retail - Large</v>
          </cell>
          <cell r="F62" t="str">
            <v>Big Box</v>
          </cell>
          <cell r="L62" t="str">
            <v>Office</v>
          </cell>
          <cell r="M62" t="str">
            <v>Small Office</v>
          </cell>
          <cell r="N62" t="str">
            <v>&lt; 20,000</v>
          </cell>
          <cell r="O62" t="str">
            <v>Any</v>
          </cell>
        </row>
        <row r="63">
          <cell r="B63" t="str">
            <v>Hotel</v>
          </cell>
          <cell r="C63" t="str">
            <v>Small Box</v>
          </cell>
          <cell r="E63" t="str">
            <v>Retail - Small</v>
          </cell>
          <cell r="F63" t="str">
            <v>Small Box</v>
          </cell>
          <cell r="L63" t="str">
            <v>Retail</v>
          </cell>
          <cell r="M63" t="str">
            <v>Big Box</v>
          </cell>
          <cell r="N63" t="str">
            <v>&gt; 50,000</v>
          </cell>
          <cell r="O63">
            <v>1</v>
          </cell>
          <cell r="P63" t="str">
            <v>Includes some Grocery</v>
          </cell>
        </row>
        <row r="64">
          <cell r="B64" t="str">
            <v>Lab</v>
          </cell>
          <cell r="C64" t="str">
            <v>High End</v>
          </cell>
          <cell r="E64" t="str">
            <v>Retail - Small</v>
          </cell>
          <cell r="F64" t="str">
            <v>High End</v>
          </cell>
          <cell r="L64" t="str">
            <v>Retail</v>
          </cell>
          <cell r="M64" t="str">
            <v>Small Box</v>
          </cell>
          <cell r="N64" t="str">
            <v>&lt;50,000</v>
          </cell>
          <cell r="O64">
            <v>1</v>
          </cell>
        </row>
        <row r="65">
          <cell r="B65" t="str">
            <v>Laundry</v>
          </cell>
          <cell r="C65" t="str">
            <v>Anchor</v>
          </cell>
          <cell r="E65" t="str">
            <v>Retail - Large</v>
          </cell>
          <cell r="F65" t="str">
            <v>Anchor</v>
          </cell>
          <cell r="L65" t="str">
            <v>Retail</v>
          </cell>
          <cell r="M65" t="str">
            <v>High End</v>
          </cell>
          <cell r="N65" t="str">
            <v>&lt; 20,000</v>
          </cell>
          <cell r="O65">
            <v>1</v>
          </cell>
          <cell r="P65" t="str">
            <v>High lighting density</v>
          </cell>
        </row>
        <row r="66">
          <cell r="B66" t="str">
            <v>Motel</v>
          </cell>
          <cell r="C66" t="str">
            <v>K-12</v>
          </cell>
          <cell r="E66" t="str">
            <v>School - Primary</v>
          </cell>
          <cell r="F66" t="str">
            <v>K-13</v>
          </cell>
          <cell r="L66" t="str">
            <v>Retail</v>
          </cell>
          <cell r="M66" t="str">
            <v>Anchor</v>
          </cell>
          <cell r="N66" t="str">
            <v>&gt; 50,000</v>
          </cell>
          <cell r="O66" t="str">
            <v>&gt;1</v>
          </cell>
        </row>
        <row r="67">
          <cell r="B67" t="str">
            <v>Office - Large</v>
          </cell>
          <cell r="C67" t="str">
            <v>University</v>
          </cell>
          <cell r="E67" t="str">
            <v>College</v>
          </cell>
          <cell r="F67" t="str">
            <v>University</v>
          </cell>
          <cell r="L67" t="str">
            <v>School</v>
          </cell>
          <cell r="M67" t="str">
            <v>K-12</v>
          </cell>
          <cell r="N67" t="str">
            <v>Any</v>
          </cell>
          <cell r="O67" t="str">
            <v>Any</v>
          </cell>
        </row>
        <row r="68">
          <cell r="B68" t="str">
            <v>Office - Small</v>
          </cell>
          <cell r="C68" t="str">
            <v>Warehouse</v>
          </cell>
          <cell r="E68" t="str">
            <v>Warehouse</v>
          </cell>
          <cell r="F68" t="str">
            <v>Warehouse</v>
          </cell>
          <cell r="L68" t="str">
            <v>School</v>
          </cell>
          <cell r="M68" t="str">
            <v>University</v>
          </cell>
          <cell r="N68" t="str">
            <v>Any</v>
          </cell>
          <cell r="O68" t="str">
            <v>Any</v>
          </cell>
        </row>
        <row r="69">
          <cell r="B69" t="str">
            <v>Rest-Fast Food</v>
          </cell>
          <cell r="C69" t="str">
            <v>Supermarket</v>
          </cell>
          <cell r="E69" t="str">
            <v>Grocery</v>
          </cell>
          <cell r="F69" t="str">
            <v>Supermarket</v>
          </cell>
          <cell r="L69" t="str">
            <v>Warehouse</v>
          </cell>
          <cell r="M69" t="str">
            <v>Warehouse</v>
          </cell>
          <cell r="N69" t="str">
            <v>Any</v>
          </cell>
          <cell r="O69" t="str">
            <v>Any</v>
          </cell>
        </row>
        <row r="70">
          <cell r="B70" t="str">
            <v>Rest-Full Serve</v>
          </cell>
          <cell r="C70" t="str">
            <v>MIniMart</v>
          </cell>
          <cell r="E70" t="str">
            <v>Grocery</v>
          </cell>
          <cell r="F70" t="str">
            <v>MIniMart</v>
          </cell>
          <cell r="L70" t="str">
            <v>Retail Food Sales</v>
          </cell>
          <cell r="M70" t="str">
            <v>Supermarket</v>
          </cell>
          <cell r="N70" t="str">
            <v>&gt; 5000</v>
          </cell>
          <cell r="O70" t="str">
            <v>Any</v>
          </cell>
        </row>
        <row r="71">
          <cell r="B71" t="str">
            <v>Retail - Large</v>
          </cell>
          <cell r="C71" t="str">
            <v>Restaurant</v>
          </cell>
          <cell r="E71" t="str">
            <v>Rest-Fast Food</v>
          </cell>
          <cell r="F71" t="str">
            <v>Restaurant</v>
          </cell>
          <cell r="L71" t="str">
            <v>Retail Food Sales</v>
          </cell>
          <cell r="M71" t="str">
            <v>MiniMart</v>
          </cell>
          <cell r="N71" t="str">
            <v>&lt; 5000</v>
          </cell>
          <cell r="O71" t="str">
            <v>Any</v>
          </cell>
        </row>
        <row r="72">
          <cell r="B72" t="str">
            <v>Retail - Small</v>
          </cell>
          <cell r="C72" t="str">
            <v>Lodging</v>
          </cell>
          <cell r="E72" t="str">
            <v>Motel</v>
          </cell>
          <cell r="F72" t="str">
            <v>Lodging</v>
          </cell>
          <cell r="L72" t="str">
            <v>Restaurant</v>
          </cell>
          <cell r="M72" t="str">
            <v>Restaurant</v>
          </cell>
          <cell r="N72" t="str">
            <v>Any</v>
          </cell>
          <cell r="O72" t="str">
            <v>Any</v>
          </cell>
        </row>
        <row r="73">
          <cell r="B73" t="str">
            <v>Retirement</v>
          </cell>
          <cell r="C73" t="str">
            <v>Hospital</v>
          </cell>
          <cell r="E73" t="str">
            <v>Hospital</v>
          </cell>
          <cell r="F73" t="str">
            <v>Hospital</v>
          </cell>
          <cell r="L73" t="str">
            <v>Lodging</v>
          </cell>
          <cell r="M73" t="str">
            <v>Lodging</v>
          </cell>
          <cell r="N73" t="str">
            <v>Any</v>
          </cell>
          <cell r="O73" t="str">
            <v>Any</v>
          </cell>
        </row>
        <row r="74">
          <cell r="B74" t="str">
            <v>School - Primary</v>
          </cell>
          <cell r="C74" t="str">
            <v>OtherHealth</v>
          </cell>
          <cell r="E74" t="str">
            <v>Skilled Nursing</v>
          </cell>
          <cell r="F74" t="str">
            <v>OtherHealth</v>
          </cell>
          <cell r="L74" t="str">
            <v>Health Care</v>
          </cell>
          <cell r="M74" t="str">
            <v>Hospital</v>
          </cell>
          <cell r="N74" t="str">
            <v>Any</v>
          </cell>
          <cell r="O74" t="str">
            <v>Any</v>
          </cell>
        </row>
        <row r="75">
          <cell r="B75" t="str">
            <v>School - Secondary</v>
          </cell>
          <cell r="C75" t="str">
            <v>Assembly</v>
          </cell>
          <cell r="E75" t="str">
            <v>Assembly</v>
          </cell>
          <cell r="L75" t="str">
            <v>Health Care</v>
          </cell>
          <cell r="M75" t="str">
            <v>OtherHealth</v>
          </cell>
          <cell r="N75" t="str">
            <v>Any</v>
          </cell>
          <cell r="O75" t="str">
            <v>Any</v>
          </cell>
        </row>
        <row r="76">
          <cell r="B76" t="str">
            <v>Workshop</v>
          </cell>
          <cell r="C76" t="str">
            <v>Other</v>
          </cell>
          <cell r="E76" t="str">
            <v>Other</v>
          </cell>
          <cell r="F76" t="str">
            <v>Other</v>
          </cell>
          <cell r="L76" t="str">
            <v>Other</v>
          </cell>
          <cell r="M76" t="str">
            <v>Other</v>
          </cell>
          <cell r="N76" t="str">
            <v>Any</v>
          </cell>
          <cell r="O76" t="str">
            <v>Any</v>
          </cell>
        </row>
        <row r="77">
          <cell r="B77" t="str">
            <v>Skilled Nursing</v>
          </cell>
        </row>
        <row r="78">
          <cell r="B78" t="str">
            <v>Warehouse</v>
          </cell>
        </row>
        <row r="79">
          <cell r="B79" t="str">
            <v>Other</v>
          </cell>
        </row>
        <row r="81">
          <cell r="E81" t="str">
            <v>Characteristics</v>
          </cell>
        </row>
        <row r="82">
          <cell r="C82" t="str">
            <v>NPPC BUILDTYPE</v>
          </cell>
          <cell r="E82" t="str">
            <v>Primary Activity</v>
          </cell>
          <cell r="F82" t="str">
            <v>Gross Floor Area</v>
          </cell>
          <cell r="G82" t="str">
            <v>Number of Stories</v>
          </cell>
          <cell r="H82" t="str">
            <v>Other</v>
          </cell>
          <cell r="I82" t="str">
            <v>Note</v>
          </cell>
        </row>
        <row r="83">
          <cell r="C83" t="str">
            <v>Large Off</v>
          </cell>
          <cell r="E83" t="str">
            <v>Office</v>
          </cell>
          <cell r="F83" t="str">
            <v>&gt; 100,000</v>
          </cell>
          <cell r="G83" t="str">
            <v>Any</v>
          </cell>
        </row>
        <row r="84">
          <cell r="C84" t="str">
            <v>Medium Off</v>
          </cell>
          <cell r="E84" t="str">
            <v>Office</v>
          </cell>
          <cell r="F84" t="str">
            <v>20,000 to 100,000</v>
          </cell>
          <cell r="G84" t="str">
            <v>Any</v>
          </cell>
        </row>
        <row r="85">
          <cell r="C85" t="str">
            <v>Small Off</v>
          </cell>
          <cell r="E85" t="str">
            <v>Office</v>
          </cell>
          <cell r="F85" t="str">
            <v>&lt; 20,000</v>
          </cell>
          <cell r="G85" t="str">
            <v>Any</v>
          </cell>
        </row>
        <row r="86">
          <cell r="C86" t="str">
            <v>Big Box</v>
          </cell>
          <cell r="E86" t="str">
            <v>Retail</v>
          </cell>
          <cell r="F86" t="str">
            <v>&gt; 50,000</v>
          </cell>
          <cell r="G86">
            <v>1</v>
          </cell>
          <cell r="I86" t="str">
            <v>Includes some stores that have groceries inside</v>
          </cell>
        </row>
        <row r="87">
          <cell r="C87" t="str">
            <v>Small Box</v>
          </cell>
          <cell r="E87" t="str">
            <v>Retail</v>
          </cell>
          <cell r="F87" t="str">
            <v>&lt;50,000</v>
          </cell>
          <cell r="G87">
            <v>1</v>
          </cell>
        </row>
        <row r="88">
          <cell r="C88" t="str">
            <v>High End</v>
          </cell>
          <cell r="E88" t="str">
            <v>Retail</v>
          </cell>
          <cell r="F88" t="str">
            <v>&lt; 20,000</v>
          </cell>
          <cell r="G88">
            <v>1</v>
          </cell>
          <cell r="H88" t="str">
            <v>and LPD &gt; 2.0 w/sf</v>
          </cell>
        </row>
        <row r="89">
          <cell r="C89" t="str">
            <v>Anchor</v>
          </cell>
          <cell r="E89" t="str">
            <v>Retail</v>
          </cell>
          <cell r="F89" t="str">
            <v>&gt; 50,000</v>
          </cell>
          <cell r="G89" t="str">
            <v>&gt;1</v>
          </cell>
        </row>
        <row r="90">
          <cell r="C90" t="str">
            <v>K-12</v>
          </cell>
          <cell r="E90" t="str">
            <v>School</v>
          </cell>
          <cell r="F90" t="str">
            <v>Any</v>
          </cell>
          <cell r="G90" t="str">
            <v>Any</v>
          </cell>
        </row>
        <row r="91">
          <cell r="C91" t="str">
            <v>University</v>
          </cell>
          <cell r="E91" t="str">
            <v>School</v>
          </cell>
          <cell r="F91" t="str">
            <v>Any</v>
          </cell>
          <cell r="G91" t="str">
            <v>Any</v>
          </cell>
        </row>
        <row r="92">
          <cell r="C92" t="str">
            <v>Warehouse</v>
          </cell>
          <cell r="E92" t="str">
            <v>Warehouse</v>
          </cell>
          <cell r="F92" t="str">
            <v>Any</v>
          </cell>
          <cell r="G92" t="str">
            <v>Any</v>
          </cell>
        </row>
        <row r="93">
          <cell r="C93" t="str">
            <v>Supermarket</v>
          </cell>
          <cell r="E93" t="str">
            <v>Retail Food</v>
          </cell>
          <cell r="F93" t="str">
            <v>&gt; 5000</v>
          </cell>
          <cell r="G93" t="str">
            <v>Any</v>
          </cell>
        </row>
        <row r="94">
          <cell r="C94" t="str">
            <v>MIniMart</v>
          </cell>
          <cell r="E94" t="str">
            <v>Retail Food</v>
          </cell>
          <cell r="F94" t="str">
            <v>&lt;= 5000</v>
          </cell>
          <cell r="G94" t="str">
            <v>Any</v>
          </cell>
        </row>
        <row r="95">
          <cell r="C95" t="str">
            <v>Restaurant</v>
          </cell>
          <cell r="E95" t="str">
            <v>Retail Food</v>
          </cell>
          <cell r="F95" t="str">
            <v>Any</v>
          </cell>
          <cell r="G95" t="str">
            <v>Any</v>
          </cell>
        </row>
        <row r="96">
          <cell r="C96" t="str">
            <v>Lodging</v>
          </cell>
          <cell r="E96" t="str">
            <v>Lodging</v>
          </cell>
          <cell r="F96" t="str">
            <v>Any</v>
          </cell>
          <cell r="G96" t="str">
            <v>Any</v>
          </cell>
        </row>
        <row r="97">
          <cell r="C97" t="str">
            <v>Hospital</v>
          </cell>
          <cell r="E97" t="str">
            <v>Health Care</v>
          </cell>
          <cell r="F97" t="str">
            <v>Any</v>
          </cell>
          <cell r="G97" t="str">
            <v>Any</v>
          </cell>
        </row>
        <row r="98">
          <cell r="C98" t="str">
            <v>OtherHealth</v>
          </cell>
          <cell r="E98" t="str">
            <v>Health Care</v>
          </cell>
          <cell r="F98" t="str">
            <v>Any</v>
          </cell>
          <cell r="G98" t="str">
            <v>Any</v>
          </cell>
        </row>
        <row r="99">
          <cell r="C99" t="str">
            <v>Other</v>
          </cell>
          <cell r="E99" t="str">
            <v>Other</v>
          </cell>
          <cell r="F99" t="str">
            <v>Any</v>
          </cell>
          <cell r="G99" t="str">
            <v>Any</v>
          </cell>
        </row>
      </sheetData>
      <sheetData sheetId="15">
        <row r="4">
          <cell r="C4" t="str">
            <v>PRE2002</v>
          </cell>
          <cell r="D4" t="str">
            <v>Com_Master_7P.xlsm!_PRE2002</v>
          </cell>
        </row>
        <row r="5">
          <cell r="C5" t="str">
            <v>PRE1987</v>
          </cell>
          <cell r="D5" t="str">
            <v>Com_Master_7P.xlsm!PRE1987</v>
          </cell>
        </row>
        <row r="6">
          <cell r="C6" t="str">
            <v>POST2002</v>
          </cell>
          <cell r="D6" t="str">
            <v>Com_Master_7P.xlsm!POST2002</v>
          </cell>
        </row>
        <row r="7">
          <cell r="C7" t="str">
            <v>V1987_2001</v>
          </cell>
          <cell r="D7" t="str">
            <v>Com_Master_7P.xlsm!V1987_2001</v>
          </cell>
        </row>
        <row r="8">
          <cell r="C8" t="str">
            <v>V1987_1994</v>
          </cell>
          <cell r="D8" t="str">
            <v>Com_Master_7P.xlsm!V1987_1994</v>
          </cell>
        </row>
        <row r="9">
          <cell r="C9" t="str">
            <v>V1995_2001</v>
          </cell>
          <cell r="D9" t="str">
            <v>Com_Master_7P.xlsm!V1995_2001</v>
          </cell>
        </row>
        <row r="10">
          <cell r="C10" t="str">
            <v>V2002_2006</v>
          </cell>
          <cell r="D10" t="str">
            <v>Com_Master_7P.xlsm!V2002_2006</v>
          </cell>
        </row>
        <row r="11">
          <cell r="C11" t="str">
            <v>POST2013</v>
          </cell>
          <cell r="D11" t="str">
            <v>Com_Master_7P.xlsm!POST2013</v>
          </cell>
        </row>
        <row r="12">
          <cell r="C12" t="str">
            <v>_PRE2013</v>
          </cell>
          <cell r="D12" t="str">
            <v>Com_Master_7P.xlsm!_PRE2013</v>
          </cell>
        </row>
      </sheetData>
      <sheetData sheetId="16">
        <row r="11">
          <cell r="B11" t="e">
            <v>#REF!</v>
          </cell>
          <cell r="C11" t="e">
            <v>#REF!</v>
          </cell>
          <cell r="D11" t="e">
            <v>#REF!</v>
          </cell>
          <cell r="E11" t="e">
            <v>#REF!</v>
          </cell>
          <cell r="F11" t="e">
            <v>#REF!</v>
          </cell>
          <cell r="G11" t="e">
            <v>#REF!</v>
          </cell>
          <cell r="H11" t="e">
            <v>#REF!</v>
          </cell>
          <cell r="I11" t="e">
            <v>#REF!</v>
          </cell>
          <cell r="J11" t="e">
            <v>#REF!</v>
          </cell>
          <cell r="K11" t="e">
            <v>#REF!</v>
          </cell>
          <cell r="L11" t="e">
            <v>#REF!</v>
          </cell>
          <cell r="M11" t="e">
            <v>#REF!</v>
          </cell>
          <cell r="N11" t="e">
            <v>#REF!</v>
          </cell>
          <cell r="O11" t="e">
            <v>#REF!</v>
          </cell>
          <cell r="P11" t="e">
            <v>#REF!</v>
          </cell>
          <cell r="Q11" t="e">
            <v>#REF!</v>
          </cell>
          <cell r="R11" t="e">
            <v>#REF!</v>
          </cell>
          <cell r="S11" t="e">
            <v>#REF!</v>
          </cell>
          <cell r="T11" t="e">
            <v>#REF!</v>
          </cell>
          <cell r="U11" t="e">
            <v>#REF!</v>
          </cell>
        </row>
        <row r="12">
          <cell r="B12" t="e">
            <v>#REF!</v>
          </cell>
          <cell r="C12" t="e">
            <v>#REF!</v>
          </cell>
          <cell r="D12" t="e">
            <v>#REF!</v>
          </cell>
          <cell r="E12" t="e">
            <v>#REF!</v>
          </cell>
          <cell r="F12" t="e">
            <v>#REF!</v>
          </cell>
          <cell r="G12" t="e">
            <v>#REF!</v>
          </cell>
          <cell r="H12" t="e">
            <v>#REF!</v>
          </cell>
          <cell r="I12" t="e">
            <v>#REF!</v>
          </cell>
          <cell r="J12" t="e">
            <v>#REF!</v>
          </cell>
          <cell r="K12" t="e">
            <v>#REF!</v>
          </cell>
          <cell r="L12" t="e">
            <v>#REF!</v>
          </cell>
          <cell r="M12" t="e">
            <v>#REF!</v>
          </cell>
          <cell r="N12" t="e">
            <v>#REF!</v>
          </cell>
          <cell r="O12" t="e">
            <v>#REF!</v>
          </cell>
          <cell r="P12" t="e">
            <v>#REF!</v>
          </cell>
          <cell r="Q12" t="e">
            <v>#REF!</v>
          </cell>
          <cell r="R12" t="e">
            <v>#REF!</v>
          </cell>
          <cell r="S12" t="e">
            <v>#REF!</v>
          </cell>
          <cell r="T12" t="e">
            <v>#REF!</v>
          </cell>
          <cell r="U12" t="e">
            <v>#REF!</v>
          </cell>
        </row>
        <row r="13">
          <cell r="B13" t="e">
            <v>#REF!</v>
          </cell>
          <cell r="C13" t="e">
            <v>#REF!</v>
          </cell>
          <cell r="D13" t="e">
            <v>#REF!</v>
          </cell>
          <cell r="E13" t="e">
            <v>#REF!</v>
          </cell>
          <cell r="F13" t="e">
            <v>#REF!</v>
          </cell>
          <cell r="G13" t="e">
            <v>#REF!</v>
          </cell>
          <cell r="H13" t="e">
            <v>#REF!</v>
          </cell>
          <cell r="I13" t="e">
            <v>#REF!</v>
          </cell>
          <cell r="J13" t="e">
            <v>#REF!</v>
          </cell>
          <cell r="K13" t="e">
            <v>#REF!</v>
          </cell>
          <cell r="L13" t="e">
            <v>#REF!</v>
          </cell>
          <cell r="M13" t="e">
            <v>#REF!</v>
          </cell>
          <cell r="N13" t="e">
            <v>#REF!</v>
          </cell>
          <cell r="O13" t="e">
            <v>#REF!</v>
          </cell>
          <cell r="P13" t="e">
            <v>#REF!</v>
          </cell>
          <cell r="Q13" t="e">
            <v>#REF!</v>
          </cell>
          <cell r="R13" t="e">
            <v>#REF!</v>
          </cell>
          <cell r="S13" t="e">
            <v>#REF!</v>
          </cell>
          <cell r="T13" t="e">
            <v>#REF!</v>
          </cell>
          <cell r="U13" t="e">
            <v>#REF!</v>
          </cell>
        </row>
        <row r="14">
          <cell r="B14" t="e">
            <v>#REF!</v>
          </cell>
          <cell r="C14" t="e">
            <v>#REF!</v>
          </cell>
          <cell r="F14" t="e">
            <v>#REF!</v>
          </cell>
          <cell r="J14" t="e">
            <v>#REF!</v>
          </cell>
          <cell r="L14" t="e">
            <v>#REF!</v>
          </cell>
          <cell r="M14" t="e">
            <v>#REF!</v>
          </cell>
          <cell r="O14" t="e">
            <v>#REF!</v>
          </cell>
          <cell r="P14" t="e">
            <v>#REF!</v>
          </cell>
          <cell r="Q14" t="e">
            <v>#REF!</v>
          </cell>
          <cell r="S14" t="e">
            <v>#REF!</v>
          </cell>
          <cell r="T14" t="e">
            <v>#REF!</v>
          </cell>
          <cell r="U14" t="e">
            <v>#REF!</v>
          </cell>
        </row>
        <row r="15">
          <cell r="B15" t="e">
            <v>#REF!</v>
          </cell>
          <cell r="C15" t="e">
            <v>#REF!</v>
          </cell>
          <cell r="D15" t="e">
            <v>#REF!</v>
          </cell>
          <cell r="E15" t="e">
            <v>#REF!</v>
          </cell>
          <cell r="F15" t="e">
            <v>#REF!</v>
          </cell>
          <cell r="G15" t="e">
            <v>#REF!</v>
          </cell>
          <cell r="H15" t="e">
            <v>#REF!</v>
          </cell>
          <cell r="I15" t="e">
            <v>#REF!</v>
          </cell>
          <cell r="J15" t="e">
            <v>#REF!</v>
          </cell>
          <cell r="K15" t="e">
            <v>#REF!</v>
          </cell>
          <cell r="L15" t="e">
            <v>#REF!</v>
          </cell>
          <cell r="M15" t="e">
            <v>#REF!</v>
          </cell>
          <cell r="N15" t="e">
            <v>#REF!</v>
          </cell>
          <cell r="O15" t="e">
            <v>#REF!</v>
          </cell>
          <cell r="P15" t="e">
            <v>#REF!</v>
          </cell>
          <cell r="Q15" t="e">
            <v>#REF!</v>
          </cell>
          <cell r="R15" t="e">
            <v>#REF!</v>
          </cell>
          <cell r="S15" t="e">
            <v>#REF!</v>
          </cell>
          <cell r="T15" t="e">
            <v>#REF!</v>
          </cell>
          <cell r="U15" t="e">
            <v>#REF!</v>
          </cell>
        </row>
        <row r="16">
          <cell r="B16" t="e">
            <v>#REF!</v>
          </cell>
          <cell r="C16" t="e">
            <v>#REF!</v>
          </cell>
          <cell r="F16" t="e">
            <v>#REF!</v>
          </cell>
          <cell r="J16" t="e">
            <v>#REF!</v>
          </cell>
          <cell r="L16" t="e">
            <v>#REF!</v>
          </cell>
          <cell r="M16" t="e">
            <v>#REF!</v>
          </cell>
          <cell r="O16" t="e">
            <v>#REF!</v>
          </cell>
          <cell r="P16" t="e">
            <v>#REF!</v>
          </cell>
          <cell r="Q16" t="e">
            <v>#REF!</v>
          </cell>
          <cell r="S16" t="e">
            <v>#REF!</v>
          </cell>
          <cell r="T16" t="e">
            <v>#REF!</v>
          </cell>
          <cell r="U16" t="e">
            <v>#REF!</v>
          </cell>
        </row>
        <row r="18">
          <cell r="C18" t="e">
            <v>#REF!</v>
          </cell>
          <cell r="D18" t="e">
            <v>#REF!</v>
          </cell>
          <cell r="E18" t="e">
            <v>#REF!</v>
          </cell>
          <cell r="F18" t="e">
            <v>#REF!</v>
          </cell>
          <cell r="G18" t="e">
            <v>#REF!</v>
          </cell>
          <cell r="H18" t="e">
            <v>#REF!</v>
          </cell>
          <cell r="I18" t="e">
            <v>#REF!</v>
          </cell>
          <cell r="J18" t="e">
            <v>#REF!</v>
          </cell>
          <cell r="K18" t="e">
            <v>#REF!</v>
          </cell>
          <cell r="L18" t="e">
            <v>#REF!</v>
          </cell>
          <cell r="M18" t="e">
            <v>#REF!</v>
          </cell>
          <cell r="N18" t="e">
            <v>#REF!</v>
          </cell>
          <cell r="O18" t="e">
            <v>#REF!</v>
          </cell>
          <cell r="P18" t="e">
            <v>#REF!</v>
          </cell>
          <cell r="Q18" t="e">
            <v>#REF!</v>
          </cell>
          <cell r="R18" t="e">
            <v>#REF!</v>
          </cell>
          <cell r="S18" t="e">
            <v>#REF!</v>
          </cell>
          <cell r="T18" t="e">
            <v>#REF!</v>
          </cell>
        </row>
        <row r="19">
          <cell r="B19" t="str">
            <v>E_EUITYP</v>
          </cell>
          <cell r="C19" t="e">
            <v>#REF!</v>
          </cell>
          <cell r="D19" t="e">
            <v>#REF!</v>
          </cell>
          <cell r="E19" t="e">
            <v>#REF!</v>
          </cell>
          <cell r="F19" t="e">
            <v>#REF!</v>
          </cell>
          <cell r="G19" t="e">
            <v>#REF!</v>
          </cell>
          <cell r="H19" t="e">
            <v>#REF!</v>
          </cell>
          <cell r="I19" t="e">
            <v>#REF!</v>
          </cell>
          <cell r="J19" t="e">
            <v>#REF!</v>
          </cell>
          <cell r="K19" t="e">
            <v>#REF!</v>
          </cell>
          <cell r="L19" t="e">
            <v>#REF!</v>
          </cell>
          <cell r="M19" t="e">
            <v>#REF!</v>
          </cell>
          <cell r="N19" t="e">
            <v>#REF!</v>
          </cell>
          <cell r="O19" t="e">
            <v>#REF!</v>
          </cell>
          <cell r="P19" t="e">
            <v>#REF!</v>
          </cell>
          <cell r="Q19" t="e">
            <v>#REF!</v>
          </cell>
          <cell r="R19" t="e">
            <v>#REF!</v>
          </cell>
          <cell r="S19" t="e">
            <v>#REF!</v>
          </cell>
          <cell r="T19" t="e">
            <v>#REF!</v>
          </cell>
        </row>
        <row r="20">
          <cell r="B20" t="str">
            <v>E_EUIREG</v>
          </cell>
          <cell r="C20" t="e">
            <v>#REF!</v>
          </cell>
          <cell r="F20" t="e">
            <v>#REF!</v>
          </cell>
          <cell r="J20" t="e">
            <v>#REF!</v>
          </cell>
          <cell r="L20" t="e">
            <v>#REF!</v>
          </cell>
          <cell r="M20" t="e">
            <v>#REF!</v>
          </cell>
          <cell r="O20" t="e">
            <v>#REF!</v>
          </cell>
          <cell r="P20" t="e">
            <v>#REF!</v>
          </cell>
          <cell r="Q20" t="e">
            <v>#REF!</v>
          </cell>
          <cell r="S20" t="e">
            <v>#REF!</v>
          </cell>
          <cell r="T20" t="e">
            <v>#REF!</v>
          </cell>
        </row>
        <row r="22">
          <cell r="B22" t="str">
            <v>ElecHtEUITYPHeat</v>
          </cell>
          <cell r="C22">
            <v>2</v>
          </cell>
          <cell r="D22">
            <v>2</v>
          </cell>
          <cell r="E22">
            <v>2</v>
          </cell>
          <cell r="F22">
            <v>2</v>
          </cell>
          <cell r="G22">
            <v>2.2000000000000002</v>
          </cell>
          <cell r="H22">
            <v>3</v>
          </cell>
          <cell r="I22">
            <v>3</v>
          </cell>
          <cell r="J22">
            <v>3</v>
          </cell>
          <cell r="K22">
            <v>4</v>
          </cell>
          <cell r="L22">
            <v>2</v>
          </cell>
          <cell r="M22">
            <v>5</v>
          </cell>
          <cell r="N22">
            <v>4</v>
          </cell>
          <cell r="O22">
            <v>4</v>
          </cell>
          <cell r="P22">
            <v>4</v>
          </cell>
          <cell r="Q22">
            <v>6</v>
          </cell>
          <cell r="R22">
            <v>5</v>
          </cell>
          <cell r="S22">
            <v>4</v>
          </cell>
          <cell r="T22">
            <v>4</v>
          </cell>
        </row>
        <row r="23">
          <cell r="B23" t="str">
            <v>GasHtEUITYPHeat</v>
          </cell>
          <cell r="C23">
            <v>0.1</v>
          </cell>
          <cell r="D23">
            <v>0.1</v>
          </cell>
          <cell r="E23">
            <v>0.1</v>
          </cell>
          <cell r="F23">
            <v>0.1</v>
          </cell>
          <cell r="G23">
            <v>0.1</v>
          </cell>
          <cell r="H23">
            <v>0.1</v>
          </cell>
          <cell r="I23">
            <v>0.1</v>
          </cell>
          <cell r="J23">
            <v>0.1</v>
          </cell>
          <cell r="K23">
            <v>0.1</v>
          </cell>
          <cell r="L23">
            <v>0.1</v>
          </cell>
          <cell r="M23">
            <v>0.1</v>
          </cell>
          <cell r="N23">
            <v>0.1</v>
          </cell>
          <cell r="O23">
            <v>0.1</v>
          </cell>
          <cell r="P23">
            <v>0.1</v>
          </cell>
          <cell r="Q23">
            <v>0.2</v>
          </cell>
          <cell r="R23">
            <v>0.1</v>
          </cell>
          <cell r="S23">
            <v>0.1</v>
          </cell>
          <cell r="T23">
            <v>0.1</v>
          </cell>
        </row>
        <row r="24">
          <cell r="B24" t="str">
            <v>HtPmpHtEUITYPHeat</v>
          </cell>
          <cell r="C24">
            <v>1</v>
          </cell>
          <cell r="D24">
            <v>1</v>
          </cell>
          <cell r="E24">
            <v>1</v>
          </cell>
          <cell r="F24">
            <v>1</v>
          </cell>
          <cell r="G24">
            <v>1.1000000000000001</v>
          </cell>
          <cell r="H24">
            <v>1.5</v>
          </cell>
          <cell r="I24">
            <v>1.5</v>
          </cell>
          <cell r="J24">
            <v>1.5</v>
          </cell>
          <cell r="K24">
            <v>2</v>
          </cell>
          <cell r="L24">
            <v>1</v>
          </cell>
          <cell r="M24">
            <v>2.5</v>
          </cell>
          <cell r="N24">
            <v>2</v>
          </cell>
          <cell r="O24">
            <v>2</v>
          </cell>
          <cell r="P24">
            <v>2</v>
          </cell>
          <cell r="Q24">
            <v>3</v>
          </cell>
          <cell r="R24">
            <v>2.5</v>
          </cell>
          <cell r="S24">
            <v>2</v>
          </cell>
          <cell r="T24">
            <v>2</v>
          </cell>
        </row>
        <row r="25">
          <cell r="B25" t="str">
            <v>ThermsTYPHeat</v>
          </cell>
          <cell r="C25">
            <v>0.27</v>
          </cell>
          <cell r="D25">
            <v>0.27</v>
          </cell>
          <cell r="E25">
            <v>0.27</v>
          </cell>
          <cell r="F25">
            <v>0.28999999999999998</v>
          </cell>
          <cell r="G25">
            <v>0.28999999999999998</v>
          </cell>
          <cell r="H25">
            <v>0.28999999999999998</v>
          </cell>
          <cell r="I25">
            <v>0.28999999999999998</v>
          </cell>
          <cell r="J25">
            <v>0.28999999999999998</v>
          </cell>
          <cell r="K25">
            <v>0.28999999999999998</v>
          </cell>
          <cell r="L25">
            <v>0.17</v>
          </cell>
          <cell r="M25">
            <v>0.5</v>
          </cell>
          <cell r="N25">
            <v>0.5</v>
          </cell>
          <cell r="O25">
            <v>0.5</v>
          </cell>
          <cell r="P25">
            <v>0.3</v>
          </cell>
          <cell r="Q25">
            <v>0.5</v>
          </cell>
          <cell r="R25">
            <v>0.5</v>
          </cell>
          <cell r="S25">
            <v>0.4</v>
          </cell>
          <cell r="T25">
            <v>0.6</v>
          </cell>
        </row>
        <row r="27">
          <cell r="B27" t="str">
            <v>EUITYPCool</v>
          </cell>
          <cell r="C27">
            <v>2.5</v>
          </cell>
          <cell r="D27">
            <v>1.8</v>
          </cell>
          <cell r="E27">
            <v>1</v>
          </cell>
          <cell r="F27">
            <v>1.2</v>
          </cell>
          <cell r="G27">
            <v>2.5</v>
          </cell>
          <cell r="H27">
            <v>3.5</v>
          </cell>
          <cell r="I27">
            <v>4</v>
          </cell>
          <cell r="J27">
            <v>0.7</v>
          </cell>
          <cell r="K27">
            <v>3</v>
          </cell>
          <cell r="L27">
            <v>0.5</v>
          </cell>
          <cell r="M27">
            <v>4</v>
          </cell>
          <cell r="N27">
            <v>6</v>
          </cell>
          <cell r="O27">
            <v>5</v>
          </cell>
          <cell r="P27">
            <v>2.5</v>
          </cell>
          <cell r="Q27">
            <v>2</v>
          </cell>
          <cell r="R27">
            <v>3</v>
          </cell>
          <cell r="S27">
            <v>2.5</v>
          </cell>
          <cell r="T27">
            <v>2.5</v>
          </cell>
        </row>
        <row r="28">
          <cell r="B28" t="str">
            <v>EUITYPVent</v>
          </cell>
          <cell r="C28" t="e">
            <v>#REF!</v>
          </cell>
          <cell r="D28" t="e">
            <v>#REF!</v>
          </cell>
          <cell r="E28" t="e">
            <v>#REF!</v>
          </cell>
          <cell r="F28" t="e">
            <v>#REF!</v>
          </cell>
          <cell r="G28">
            <v>2</v>
          </cell>
          <cell r="H28">
            <v>2.8</v>
          </cell>
          <cell r="I28">
            <v>2.6</v>
          </cell>
          <cell r="J28">
            <v>2.2999999999999998</v>
          </cell>
          <cell r="K28">
            <v>2</v>
          </cell>
          <cell r="L28">
            <v>0.5</v>
          </cell>
          <cell r="M28">
            <v>3.5</v>
          </cell>
          <cell r="N28">
            <v>4</v>
          </cell>
          <cell r="O28">
            <v>5</v>
          </cell>
          <cell r="P28">
            <v>2.5</v>
          </cell>
          <cell r="Q28">
            <v>7</v>
          </cell>
          <cell r="R28">
            <v>4.7</v>
          </cell>
          <cell r="S28">
            <v>2</v>
          </cell>
          <cell r="T28">
            <v>2</v>
          </cell>
        </row>
        <row r="29">
          <cell r="B29" t="str">
            <v>EUITYPWater</v>
          </cell>
          <cell r="C29">
            <v>0.5</v>
          </cell>
          <cell r="D29">
            <v>0.5</v>
          </cell>
          <cell r="E29">
            <v>0.5</v>
          </cell>
          <cell r="F29">
            <v>0.1</v>
          </cell>
          <cell r="G29">
            <v>0.1</v>
          </cell>
          <cell r="H29">
            <v>0.1</v>
          </cell>
          <cell r="I29">
            <v>0.1</v>
          </cell>
          <cell r="J29">
            <v>0.1</v>
          </cell>
          <cell r="K29">
            <v>1</v>
          </cell>
          <cell r="L29">
            <v>0.1</v>
          </cell>
          <cell r="M29">
            <v>1</v>
          </cell>
          <cell r="N29">
            <v>1</v>
          </cell>
          <cell r="O29">
            <v>1</v>
          </cell>
          <cell r="P29">
            <v>1</v>
          </cell>
          <cell r="Q29">
            <v>0.7</v>
          </cell>
          <cell r="R29">
            <v>0.5</v>
          </cell>
          <cell r="S29">
            <v>0.1</v>
          </cell>
          <cell r="T29">
            <v>0.1</v>
          </cell>
        </row>
        <row r="30">
          <cell r="B30" t="str">
            <v>EUITYPCook</v>
          </cell>
          <cell r="C30">
            <v>0.2</v>
          </cell>
          <cell r="D30">
            <v>0.1</v>
          </cell>
          <cell r="E30">
            <v>0</v>
          </cell>
          <cell r="F30">
            <v>1</v>
          </cell>
          <cell r="G30">
            <v>0.2</v>
          </cell>
          <cell r="H30">
            <v>0</v>
          </cell>
          <cell r="I30">
            <v>0</v>
          </cell>
          <cell r="J30">
            <v>0.5</v>
          </cell>
          <cell r="K30">
            <v>1</v>
          </cell>
          <cell r="L30">
            <v>0</v>
          </cell>
          <cell r="M30">
            <v>4</v>
          </cell>
          <cell r="N30">
            <v>8</v>
          </cell>
          <cell r="O30">
            <v>10</v>
          </cell>
          <cell r="P30">
            <v>1.5</v>
          </cell>
          <cell r="Q30">
            <v>0.7</v>
          </cell>
          <cell r="R30">
            <v>0</v>
          </cell>
          <cell r="S30">
            <v>0.1</v>
          </cell>
          <cell r="T30">
            <v>0.1</v>
          </cell>
        </row>
        <row r="31">
          <cell r="B31" t="str">
            <v>EUITYPRefr</v>
          </cell>
          <cell r="C31">
            <v>0.03</v>
          </cell>
          <cell r="D31">
            <v>0.03</v>
          </cell>
          <cell r="E31">
            <v>0.03</v>
          </cell>
          <cell r="F31">
            <v>15</v>
          </cell>
          <cell r="G31">
            <v>0.2</v>
          </cell>
          <cell r="H31">
            <v>0.03</v>
          </cell>
          <cell r="I31">
            <v>0.03</v>
          </cell>
          <cell r="J31">
            <v>0.5</v>
          </cell>
          <cell r="K31">
            <v>1</v>
          </cell>
          <cell r="L31">
            <v>0.03</v>
          </cell>
          <cell r="M31">
            <v>26</v>
          </cell>
          <cell r="N31">
            <v>36</v>
          </cell>
          <cell r="O31">
            <v>11</v>
          </cell>
          <cell r="P31">
            <v>1.5</v>
          </cell>
          <cell r="Q31">
            <v>1</v>
          </cell>
          <cell r="R31">
            <v>0.5</v>
          </cell>
          <cell r="S31">
            <v>2</v>
          </cell>
          <cell r="T31">
            <v>2</v>
          </cell>
        </row>
        <row r="32">
          <cell r="B32" t="str">
            <v>EUITYPLght</v>
          </cell>
          <cell r="C32" t="e">
            <v>#REF!</v>
          </cell>
          <cell r="D32" t="e">
            <v>#REF!</v>
          </cell>
          <cell r="E32" t="e">
            <v>#REF!</v>
          </cell>
          <cell r="F32" t="e">
            <v>#REF!</v>
          </cell>
          <cell r="G32" t="e">
            <v>#REF!</v>
          </cell>
          <cell r="H32" t="e">
            <v>#REF!</v>
          </cell>
          <cell r="I32" t="e">
            <v>#REF!</v>
          </cell>
          <cell r="J32" t="e">
            <v>#REF!</v>
          </cell>
          <cell r="K32" t="e">
            <v>#REF!</v>
          </cell>
          <cell r="L32" t="e">
            <v>#REF!</v>
          </cell>
          <cell r="M32" t="e">
            <v>#REF!</v>
          </cell>
          <cell r="N32" t="e">
            <v>#REF!</v>
          </cell>
          <cell r="O32" t="e">
            <v>#REF!</v>
          </cell>
          <cell r="P32" t="e">
            <v>#REF!</v>
          </cell>
          <cell r="Q32" t="e">
            <v>#REF!</v>
          </cell>
          <cell r="R32" t="e">
            <v>#REF!</v>
          </cell>
          <cell r="S32" t="e">
            <v>#REF!</v>
          </cell>
          <cell r="T32" t="e">
            <v>#REF!</v>
          </cell>
        </row>
        <row r="33">
          <cell r="B33" t="str">
            <v>EUITYPMisc</v>
          </cell>
          <cell r="C33">
            <v>5</v>
          </cell>
          <cell r="D33">
            <v>5</v>
          </cell>
          <cell r="E33">
            <v>4</v>
          </cell>
          <cell r="F33">
            <v>4</v>
          </cell>
          <cell r="G33">
            <v>2</v>
          </cell>
          <cell r="H33">
            <v>2</v>
          </cell>
          <cell r="I33">
            <v>2</v>
          </cell>
          <cell r="J33">
            <v>1</v>
          </cell>
          <cell r="K33">
            <v>6</v>
          </cell>
          <cell r="L33">
            <v>1.2</v>
          </cell>
          <cell r="M33">
            <v>2</v>
          </cell>
          <cell r="N33">
            <v>3</v>
          </cell>
          <cell r="O33">
            <v>3</v>
          </cell>
          <cell r="P33">
            <v>3.5</v>
          </cell>
          <cell r="Q33">
            <v>6</v>
          </cell>
          <cell r="R33">
            <v>3</v>
          </cell>
          <cell r="S33">
            <v>5</v>
          </cell>
          <cell r="T33">
            <v>5</v>
          </cell>
        </row>
        <row r="35">
          <cell r="B35" t="str">
            <v>ElecHtEUITYPTotal</v>
          </cell>
          <cell r="C35" t="e">
            <v>#REF!</v>
          </cell>
          <cell r="D35" t="e">
            <v>#REF!</v>
          </cell>
          <cell r="E35" t="e">
            <v>#REF!</v>
          </cell>
          <cell r="F35" t="e">
            <v>#REF!</v>
          </cell>
          <cell r="G35" t="e">
            <v>#REF!</v>
          </cell>
          <cell r="H35" t="e">
            <v>#REF!</v>
          </cell>
          <cell r="I35" t="e">
            <v>#REF!</v>
          </cell>
          <cell r="J35" t="e">
            <v>#REF!</v>
          </cell>
          <cell r="K35" t="e">
            <v>#REF!</v>
          </cell>
          <cell r="L35" t="e">
            <v>#REF!</v>
          </cell>
          <cell r="M35" t="e">
            <v>#REF!</v>
          </cell>
          <cell r="N35" t="e">
            <v>#REF!</v>
          </cell>
          <cell r="O35" t="e">
            <v>#REF!</v>
          </cell>
          <cell r="P35" t="e">
            <v>#REF!</v>
          </cell>
          <cell r="Q35" t="e">
            <v>#REF!</v>
          </cell>
          <cell r="R35" t="e">
            <v>#REF!</v>
          </cell>
          <cell r="S35" t="e">
            <v>#REF!</v>
          </cell>
          <cell r="T35" t="e">
            <v>#REF!</v>
          </cell>
        </row>
        <row r="36">
          <cell r="B36" t="str">
            <v>GasHtEUITYPTotal</v>
          </cell>
          <cell r="C36" t="e">
            <v>#REF!</v>
          </cell>
          <cell r="D36" t="e">
            <v>#REF!</v>
          </cell>
          <cell r="E36" t="e">
            <v>#REF!</v>
          </cell>
          <cell r="F36" t="e">
            <v>#REF!</v>
          </cell>
          <cell r="G36" t="e">
            <v>#REF!</v>
          </cell>
          <cell r="H36" t="e">
            <v>#REF!</v>
          </cell>
          <cell r="I36" t="e">
            <v>#REF!</v>
          </cell>
          <cell r="J36" t="e">
            <v>#REF!</v>
          </cell>
          <cell r="K36" t="e">
            <v>#REF!</v>
          </cell>
          <cell r="L36" t="e">
            <v>#REF!</v>
          </cell>
          <cell r="M36" t="e">
            <v>#REF!</v>
          </cell>
          <cell r="N36" t="e">
            <v>#REF!</v>
          </cell>
          <cell r="O36" t="e">
            <v>#REF!</v>
          </cell>
          <cell r="P36" t="e">
            <v>#REF!</v>
          </cell>
          <cell r="Q36" t="e">
            <v>#REF!</v>
          </cell>
          <cell r="R36" t="e">
            <v>#REF!</v>
          </cell>
          <cell r="S36" t="e">
            <v>#REF!</v>
          </cell>
          <cell r="T36" t="e">
            <v>#REF!</v>
          </cell>
        </row>
        <row r="37">
          <cell r="B37" t="str">
            <v>HtPmpHtEUITYPTotal</v>
          </cell>
          <cell r="C37" t="e">
            <v>#REF!</v>
          </cell>
          <cell r="D37" t="e">
            <v>#REF!</v>
          </cell>
          <cell r="E37" t="e">
            <v>#REF!</v>
          </cell>
          <cell r="F37" t="e">
            <v>#REF!</v>
          </cell>
          <cell r="G37" t="e">
            <v>#REF!</v>
          </cell>
          <cell r="H37" t="e">
            <v>#REF!</v>
          </cell>
          <cell r="I37" t="e">
            <v>#REF!</v>
          </cell>
          <cell r="J37" t="e">
            <v>#REF!</v>
          </cell>
          <cell r="K37" t="e">
            <v>#REF!</v>
          </cell>
          <cell r="L37" t="e">
            <v>#REF!</v>
          </cell>
          <cell r="M37" t="e">
            <v>#REF!</v>
          </cell>
          <cell r="N37" t="e">
            <v>#REF!</v>
          </cell>
          <cell r="O37" t="e">
            <v>#REF!</v>
          </cell>
          <cell r="P37" t="e">
            <v>#REF!</v>
          </cell>
          <cell r="Q37" t="e">
            <v>#REF!</v>
          </cell>
          <cell r="R37" t="e">
            <v>#REF!</v>
          </cell>
          <cell r="S37" t="e">
            <v>#REF!</v>
          </cell>
          <cell r="T37" t="e">
            <v>#REF!</v>
          </cell>
        </row>
        <row r="38">
          <cell r="C38" t="e">
            <v>#REF!</v>
          </cell>
          <cell r="D38" t="e">
            <v>#REF!</v>
          </cell>
          <cell r="E38" t="e">
            <v>#REF!</v>
          </cell>
          <cell r="F38" t="e">
            <v>#REF!</v>
          </cell>
          <cell r="G38" t="e">
            <v>#REF!</v>
          </cell>
          <cell r="H38" t="e">
            <v>#REF!</v>
          </cell>
          <cell r="I38" t="e">
            <v>#REF!</v>
          </cell>
          <cell r="J38" t="e">
            <v>#REF!</v>
          </cell>
          <cell r="K38" t="e">
            <v>#REF!</v>
          </cell>
          <cell r="L38" t="e">
            <v>#REF!</v>
          </cell>
          <cell r="M38" t="e">
            <v>#REF!</v>
          </cell>
          <cell r="N38" t="e">
            <v>#REF!</v>
          </cell>
          <cell r="O38" t="e">
            <v>#REF!</v>
          </cell>
          <cell r="P38" t="e">
            <v>#REF!</v>
          </cell>
          <cell r="Q38" t="e">
            <v>#REF!</v>
          </cell>
          <cell r="R38" t="e">
            <v>#REF!</v>
          </cell>
          <cell r="S38" t="e">
            <v>#REF!</v>
          </cell>
          <cell r="T38" t="e">
            <v>#REF!</v>
          </cell>
        </row>
        <row r="39">
          <cell r="B39" t="str">
            <v>EUITYP Space Heat Weigheted Elec EUI by Type</v>
          </cell>
          <cell r="C39" t="e">
            <v>#REF!</v>
          </cell>
          <cell r="D39" t="e">
            <v>#REF!</v>
          </cell>
          <cell r="E39" t="e">
            <v>#REF!</v>
          </cell>
          <cell r="F39" t="e">
            <v>#REF!</v>
          </cell>
          <cell r="G39" t="e">
            <v>#REF!</v>
          </cell>
          <cell r="H39" t="e">
            <v>#REF!</v>
          </cell>
          <cell r="I39" t="e">
            <v>#REF!</v>
          </cell>
          <cell r="J39" t="e">
            <v>#REF!</v>
          </cell>
          <cell r="K39" t="e">
            <v>#REF!</v>
          </cell>
          <cell r="L39" t="e">
            <v>#REF!</v>
          </cell>
          <cell r="M39" t="e">
            <v>#REF!</v>
          </cell>
          <cell r="N39" t="e">
            <v>#REF!</v>
          </cell>
          <cell r="O39" t="e">
            <v>#REF!</v>
          </cell>
          <cell r="P39" t="e">
            <v>#REF!</v>
          </cell>
          <cell r="Q39" t="e">
            <v>#REF!</v>
          </cell>
          <cell r="R39" t="e">
            <v>#REF!</v>
          </cell>
          <cell r="S39" t="e">
            <v>#REF!</v>
          </cell>
          <cell r="T39" t="e">
            <v>#REF!</v>
          </cell>
        </row>
        <row r="41">
          <cell r="B41" t="str">
            <v>LPD</v>
          </cell>
          <cell r="C41">
            <v>1.1000000000000001</v>
          </cell>
          <cell r="D41">
            <v>1.3</v>
          </cell>
          <cell r="E41">
            <v>1.6</v>
          </cell>
          <cell r="F41">
            <v>1.5</v>
          </cell>
          <cell r="G41">
            <v>1.5</v>
          </cell>
          <cell r="H41">
            <v>2</v>
          </cell>
          <cell r="I41">
            <v>1.5</v>
          </cell>
          <cell r="J41">
            <v>1.1000000000000001</v>
          </cell>
          <cell r="K41">
            <v>1.2</v>
          </cell>
          <cell r="L41">
            <v>0.9</v>
          </cell>
          <cell r="M41">
            <v>1.6</v>
          </cell>
          <cell r="N41">
            <v>1.4</v>
          </cell>
          <cell r="O41">
            <v>1.3</v>
          </cell>
          <cell r="P41">
            <v>1.4</v>
          </cell>
          <cell r="Q41">
            <v>1.2</v>
          </cell>
          <cell r="R41">
            <v>1.3</v>
          </cell>
          <cell r="S41">
            <v>1</v>
          </cell>
          <cell r="T41">
            <v>1</v>
          </cell>
        </row>
        <row r="42">
          <cell r="B42" t="str">
            <v>HOURSLght</v>
          </cell>
          <cell r="C42" t="e">
            <v>#REF!</v>
          </cell>
          <cell r="D42" t="e">
            <v>#REF!</v>
          </cell>
          <cell r="E42" t="e">
            <v>#REF!</v>
          </cell>
          <cell r="F42" t="e">
            <v>#REF!</v>
          </cell>
          <cell r="G42" t="e">
            <v>#REF!</v>
          </cell>
          <cell r="H42" t="e">
            <v>#REF!</v>
          </cell>
          <cell r="I42" t="e">
            <v>#REF!</v>
          </cell>
          <cell r="J42" t="e">
            <v>#REF!</v>
          </cell>
          <cell r="K42" t="e">
            <v>#REF!</v>
          </cell>
          <cell r="L42" t="e">
            <v>#REF!</v>
          </cell>
          <cell r="M42" t="e">
            <v>#REF!</v>
          </cell>
          <cell r="N42" t="e">
            <v>#REF!</v>
          </cell>
          <cell r="O42" t="e">
            <v>#REF!</v>
          </cell>
          <cell r="P42" t="e">
            <v>#REF!</v>
          </cell>
          <cell r="Q42" t="e">
            <v>#REF!</v>
          </cell>
          <cell r="R42" t="e">
            <v>#REF!</v>
          </cell>
          <cell r="S42" t="e">
            <v>#REF!</v>
          </cell>
          <cell r="T42" t="e">
            <v>#REF!</v>
          </cell>
        </row>
        <row r="43">
          <cell r="B43" t="str">
            <v>LPDAdjust</v>
          </cell>
          <cell r="C43" t="e">
            <v>#REF!</v>
          </cell>
          <cell r="D43" t="e">
            <v>#REF!</v>
          </cell>
          <cell r="E43" t="e">
            <v>#REF!</v>
          </cell>
          <cell r="F43" t="e">
            <v>#REF!</v>
          </cell>
          <cell r="G43" t="e">
            <v>#REF!</v>
          </cell>
          <cell r="H43" t="e">
            <v>#REF!</v>
          </cell>
          <cell r="I43" t="e">
            <v>#REF!</v>
          </cell>
          <cell r="J43" t="e">
            <v>#REF!</v>
          </cell>
          <cell r="K43" t="e">
            <v>#REF!</v>
          </cell>
          <cell r="L43" t="e">
            <v>#REF!</v>
          </cell>
          <cell r="M43" t="e">
            <v>#REF!</v>
          </cell>
          <cell r="N43" t="e">
            <v>#REF!</v>
          </cell>
          <cell r="O43" t="e">
            <v>#REF!</v>
          </cell>
          <cell r="P43" t="e">
            <v>#REF!</v>
          </cell>
          <cell r="Q43" t="e">
            <v>#REF!</v>
          </cell>
          <cell r="R43" t="e">
            <v>#REF!</v>
          </cell>
          <cell r="S43" t="e">
            <v>#REF!</v>
          </cell>
          <cell r="T43" t="e">
            <v>#REF!</v>
          </cell>
        </row>
        <row r="44">
          <cell r="B44" t="str">
            <v>KWHLght</v>
          </cell>
          <cell r="C44" t="e">
            <v>#REF!</v>
          </cell>
          <cell r="D44" t="e">
            <v>#REF!</v>
          </cell>
          <cell r="E44" t="e">
            <v>#REF!</v>
          </cell>
          <cell r="F44" t="e">
            <v>#REF!</v>
          </cell>
          <cell r="G44" t="e">
            <v>#REF!</v>
          </cell>
          <cell r="H44" t="e">
            <v>#REF!</v>
          </cell>
          <cell r="I44" t="e">
            <v>#REF!</v>
          </cell>
          <cell r="J44" t="e">
            <v>#REF!</v>
          </cell>
          <cell r="K44" t="e">
            <v>#REF!</v>
          </cell>
          <cell r="L44" t="e">
            <v>#REF!</v>
          </cell>
          <cell r="M44" t="e">
            <v>#REF!</v>
          </cell>
          <cell r="N44" t="e">
            <v>#REF!</v>
          </cell>
          <cell r="O44" t="e">
            <v>#REF!</v>
          </cell>
          <cell r="P44" t="e">
            <v>#REF!</v>
          </cell>
          <cell r="Q44" t="e">
            <v>#REF!</v>
          </cell>
          <cell r="R44" t="e">
            <v>#REF!</v>
          </cell>
          <cell r="S44" t="e">
            <v>#REF!</v>
          </cell>
          <cell r="T44" t="e">
            <v>#REF!</v>
          </cell>
        </row>
        <row r="46">
          <cell r="B46" t="str">
            <v>VPD</v>
          </cell>
          <cell r="C46">
            <v>0.6</v>
          </cell>
          <cell r="D46">
            <v>0.6</v>
          </cell>
          <cell r="E46">
            <v>0.6</v>
          </cell>
          <cell r="F46">
            <v>0.6</v>
          </cell>
          <cell r="G46">
            <v>0.6</v>
          </cell>
          <cell r="H46">
            <v>0.6</v>
          </cell>
          <cell r="I46">
            <v>0.6</v>
          </cell>
          <cell r="J46">
            <v>0.8</v>
          </cell>
          <cell r="K46">
            <v>0.6</v>
          </cell>
          <cell r="L46">
            <v>0.6</v>
          </cell>
          <cell r="M46">
            <v>1.8</v>
          </cell>
          <cell r="N46">
            <v>1.6</v>
          </cell>
          <cell r="O46">
            <v>2.6</v>
          </cell>
          <cell r="P46">
            <v>1.3</v>
          </cell>
          <cell r="Q46">
            <v>1.3</v>
          </cell>
          <cell r="R46">
            <v>1.3</v>
          </cell>
          <cell r="S46">
            <v>1.3</v>
          </cell>
          <cell r="T46">
            <v>1.3</v>
          </cell>
        </row>
        <row r="47">
          <cell r="B47" t="str">
            <v>KWHVent</v>
          </cell>
          <cell r="C47" t="e">
            <v>#REF!</v>
          </cell>
          <cell r="D47" t="e">
            <v>#REF!</v>
          </cell>
          <cell r="E47" t="e">
            <v>#REF!</v>
          </cell>
          <cell r="F47" t="e">
            <v>#REF!</v>
          </cell>
          <cell r="G47" t="e">
            <v>#REF!</v>
          </cell>
          <cell r="H47" t="e">
            <v>#REF!</v>
          </cell>
          <cell r="I47" t="e">
            <v>#REF!</v>
          </cell>
          <cell r="J47" t="e">
            <v>#REF!</v>
          </cell>
          <cell r="K47" t="e">
            <v>#REF!</v>
          </cell>
          <cell r="L47" t="e">
            <v>#REF!</v>
          </cell>
          <cell r="M47" t="e">
            <v>#REF!</v>
          </cell>
          <cell r="N47" t="e">
            <v>#REF!</v>
          </cell>
          <cell r="O47" t="e">
            <v>#REF!</v>
          </cell>
          <cell r="P47" t="e">
            <v>#REF!</v>
          </cell>
          <cell r="Q47" t="e">
            <v>#REF!</v>
          </cell>
          <cell r="R47" t="e">
            <v>#REF!</v>
          </cell>
          <cell r="S47" t="e">
            <v>#REF!</v>
          </cell>
          <cell r="T47" t="e">
            <v>#REF!</v>
          </cell>
        </row>
        <row r="49">
          <cell r="B49" t="str">
            <v>HVACElecHt</v>
          </cell>
          <cell r="C49" t="e">
            <v>#REF!</v>
          </cell>
          <cell r="D49" t="e">
            <v>#REF!</v>
          </cell>
          <cell r="E49" t="e">
            <v>#REF!</v>
          </cell>
          <cell r="F49" t="e">
            <v>#REF!</v>
          </cell>
          <cell r="G49">
            <v>6.7</v>
          </cell>
          <cell r="H49">
            <v>9.3000000000000007</v>
          </cell>
          <cell r="I49">
            <v>9.6</v>
          </cell>
          <cell r="J49">
            <v>6</v>
          </cell>
          <cell r="K49">
            <v>9</v>
          </cell>
          <cell r="L49">
            <v>3</v>
          </cell>
          <cell r="M49">
            <v>12.5</v>
          </cell>
          <cell r="N49">
            <v>14</v>
          </cell>
          <cell r="O49">
            <v>14</v>
          </cell>
          <cell r="P49">
            <v>9</v>
          </cell>
          <cell r="Q49">
            <v>15</v>
          </cell>
          <cell r="R49">
            <v>12.7</v>
          </cell>
          <cell r="S49">
            <v>8.5</v>
          </cell>
          <cell r="T49">
            <v>8.5</v>
          </cell>
        </row>
        <row r="50">
          <cell r="B50" t="str">
            <v>HVACGasHt</v>
          </cell>
          <cell r="C50" t="e">
            <v>#REF!</v>
          </cell>
          <cell r="D50" t="e">
            <v>#REF!</v>
          </cell>
          <cell r="E50" t="e">
            <v>#REF!</v>
          </cell>
          <cell r="F50" t="e">
            <v>#REF!</v>
          </cell>
          <cell r="G50">
            <v>4.5999999999999996</v>
          </cell>
          <cell r="H50">
            <v>6.4</v>
          </cell>
          <cell r="I50">
            <v>6.6999999999999993</v>
          </cell>
          <cell r="J50">
            <v>3.0999999999999996</v>
          </cell>
          <cell r="K50">
            <v>5.0999999999999996</v>
          </cell>
          <cell r="L50">
            <v>1.1000000000000001</v>
          </cell>
          <cell r="M50">
            <v>7.6</v>
          </cell>
          <cell r="N50">
            <v>10.1</v>
          </cell>
          <cell r="O50">
            <v>10.1</v>
          </cell>
          <cell r="P50">
            <v>5.0999999999999996</v>
          </cell>
          <cell r="Q50">
            <v>9.1999999999999993</v>
          </cell>
          <cell r="R50">
            <v>7.8000000000000007</v>
          </cell>
          <cell r="S50">
            <v>4.5999999999999996</v>
          </cell>
          <cell r="T50">
            <v>4.5999999999999996</v>
          </cell>
        </row>
        <row r="51">
          <cell r="B51" t="str">
            <v>HVACHtPmpHt</v>
          </cell>
          <cell r="C51" t="e">
            <v>#REF!</v>
          </cell>
          <cell r="D51" t="e">
            <v>#REF!</v>
          </cell>
          <cell r="E51" t="e">
            <v>#REF!</v>
          </cell>
          <cell r="F51" t="e">
            <v>#REF!</v>
          </cell>
          <cell r="G51">
            <v>5.6</v>
          </cell>
          <cell r="H51">
            <v>7.8</v>
          </cell>
          <cell r="I51">
            <v>8.1</v>
          </cell>
          <cell r="J51">
            <v>4.5</v>
          </cell>
          <cell r="K51">
            <v>7</v>
          </cell>
          <cell r="L51">
            <v>2</v>
          </cell>
          <cell r="M51">
            <v>10</v>
          </cell>
          <cell r="N51">
            <v>12</v>
          </cell>
          <cell r="O51">
            <v>12</v>
          </cell>
          <cell r="P51">
            <v>7</v>
          </cell>
          <cell r="Q51">
            <v>12</v>
          </cell>
          <cell r="R51">
            <v>10.199999999999999</v>
          </cell>
          <cell r="S51">
            <v>6.5</v>
          </cell>
          <cell r="T51">
            <v>6.5</v>
          </cell>
        </row>
        <row r="52">
          <cell r="B52" t="str">
            <v>Elec HVAC EUI All Fuel Weighted Btype</v>
          </cell>
          <cell r="C52" t="e">
            <v>#REF!</v>
          </cell>
          <cell r="D52" t="e">
            <v>#REF!</v>
          </cell>
          <cell r="E52" t="e">
            <v>#REF!</v>
          </cell>
          <cell r="F52" t="e">
            <v>#REF!</v>
          </cell>
          <cell r="G52" t="e">
            <v>#REF!</v>
          </cell>
          <cell r="H52" t="e">
            <v>#REF!</v>
          </cell>
          <cell r="I52" t="e">
            <v>#REF!</v>
          </cell>
          <cell r="J52" t="e">
            <v>#REF!</v>
          </cell>
          <cell r="K52" t="e">
            <v>#REF!</v>
          </cell>
          <cell r="L52" t="e">
            <v>#REF!</v>
          </cell>
          <cell r="M52" t="e">
            <v>#REF!</v>
          </cell>
          <cell r="N52" t="e">
            <v>#REF!</v>
          </cell>
          <cell r="O52" t="e">
            <v>#REF!</v>
          </cell>
          <cell r="P52" t="e">
            <v>#REF!</v>
          </cell>
          <cell r="Q52" t="e">
            <v>#REF!</v>
          </cell>
          <cell r="R52" t="e">
            <v>#REF!</v>
          </cell>
          <cell r="S52" t="e">
            <v>#REF!</v>
          </cell>
          <cell r="T52" t="e">
            <v>#REF!</v>
          </cell>
        </row>
        <row r="53">
          <cell r="B53" t="str">
            <v>Elec HVAC EUI All Fuel Weighted Act</v>
          </cell>
          <cell r="C53" t="e">
            <v>#REF!</v>
          </cell>
          <cell r="F53" t="e">
            <v>#REF!</v>
          </cell>
          <cell r="J53" t="e">
            <v>#REF!</v>
          </cell>
          <cell r="M53" t="e">
            <v>#REF!</v>
          </cell>
        </row>
        <row r="64">
          <cell r="B64" t="str">
            <v>CBSA2001 e-EUI Raw - GasHt</v>
          </cell>
          <cell r="C64">
            <v>16</v>
          </cell>
          <cell r="D64">
            <v>15</v>
          </cell>
          <cell r="E64">
            <v>13</v>
          </cell>
          <cell r="F64">
            <v>29</v>
          </cell>
          <cell r="G64">
            <v>11</v>
          </cell>
          <cell r="H64">
            <v>16</v>
          </cell>
          <cell r="I64">
            <v>15</v>
          </cell>
          <cell r="J64">
            <v>6.2</v>
          </cell>
          <cell r="K64">
            <v>34</v>
          </cell>
          <cell r="L64">
            <v>12.6</v>
          </cell>
          <cell r="M64">
            <v>52</v>
          </cell>
          <cell r="O64">
            <v>40</v>
          </cell>
          <cell r="P64">
            <v>17</v>
          </cell>
          <cell r="Q64" t="str">
            <v>Q</v>
          </cell>
          <cell r="T64">
            <v>16</v>
          </cell>
        </row>
        <row r="65">
          <cell r="B65" t="str">
            <v>CBSA2001 e-EUI Corrected - GasHt</v>
          </cell>
          <cell r="F65">
            <v>35</v>
          </cell>
          <cell r="L65">
            <v>6.8</v>
          </cell>
          <cell r="Q65" t="str">
            <v>Q</v>
          </cell>
        </row>
        <row r="66">
          <cell r="B66" t="str">
            <v>CBSA2001 e-EUI Raw - GasHt - %ACT</v>
          </cell>
          <cell r="C66">
            <v>15</v>
          </cell>
          <cell r="F66">
            <v>18.5</v>
          </cell>
          <cell r="Q66" t="str">
            <v>Q</v>
          </cell>
        </row>
        <row r="67">
          <cell r="B67" t="str">
            <v>CBSA2001 g-EUI Raw - Gas Ht (kBtu/sf)</v>
          </cell>
          <cell r="J67">
            <v>29</v>
          </cell>
          <cell r="L67">
            <v>17</v>
          </cell>
          <cell r="M67">
            <v>73</v>
          </cell>
          <cell r="O67">
            <v>281</v>
          </cell>
          <cell r="P67">
            <v>120</v>
          </cell>
          <cell r="Q67" t="str">
            <v>Q</v>
          </cell>
          <cell r="T67">
            <v>50</v>
          </cell>
        </row>
        <row r="68">
          <cell r="C68">
            <v>27</v>
          </cell>
          <cell r="F68">
            <v>29</v>
          </cell>
        </row>
        <row r="70">
          <cell r="B70" t="str">
            <v>CBSA2001 e-EUI Raw - ElecHt</v>
          </cell>
          <cell r="C70">
            <v>20</v>
          </cell>
          <cell r="D70">
            <v>23</v>
          </cell>
          <cell r="E70">
            <v>15</v>
          </cell>
          <cell r="F70" t="str">
            <v>Q</v>
          </cell>
          <cell r="G70">
            <v>10</v>
          </cell>
          <cell r="H70">
            <v>28</v>
          </cell>
          <cell r="I70">
            <v>22</v>
          </cell>
          <cell r="J70">
            <v>17</v>
          </cell>
          <cell r="K70" t="str">
            <v>Q</v>
          </cell>
          <cell r="L70">
            <v>6.6</v>
          </cell>
          <cell r="M70">
            <v>38</v>
          </cell>
          <cell r="N70">
            <v>71</v>
          </cell>
          <cell r="O70">
            <v>45</v>
          </cell>
          <cell r="P70">
            <v>20</v>
          </cell>
          <cell r="Q70" t="str">
            <v>Q</v>
          </cell>
          <cell r="T70">
            <v>13</v>
          </cell>
        </row>
        <row r="71">
          <cell r="B71" t="str">
            <v>CBSA2001 e-EUI Corrected - ElectHt</v>
          </cell>
          <cell r="G71">
            <v>12</v>
          </cell>
          <cell r="H71">
            <v>30</v>
          </cell>
          <cell r="I71">
            <v>22</v>
          </cell>
          <cell r="Q71" t="str">
            <v>Q</v>
          </cell>
        </row>
        <row r="72">
          <cell r="B72" t="str">
            <v>CBSA2001 e-EUI Raw - ElecHt - %ACT</v>
          </cell>
          <cell r="C72">
            <v>19</v>
          </cell>
          <cell r="F72">
            <v>17</v>
          </cell>
          <cell r="Q72" t="str">
            <v>Q</v>
          </cell>
        </row>
        <row r="74">
          <cell r="B74" t="str">
            <v>CBECS1999 - West - AllHt - Mean</v>
          </cell>
          <cell r="C74">
            <v>17.600000000000001</v>
          </cell>
          <cell r="F74">
            <v>17.899999999999999</v>
          </cell>
          <cell r="J74">
            <v>8.1999999999999993</v>
          </cell>
          <cell r="L74">
            <v>5.4</v>
          </cell>
          <cell r="M74" t="str">
            <v>Q</v>
          </cell>
          <cell r="O74" t="str">
            <v>Q</v>
          </cell>
          <cell r="P74">
            <v>10.9</v>
          </cell>
          <cell r="Q74">
            <v>25.6</v>
          </cell>
          <cell r="R74">
            <v>15.9</v>
          </cell>
          <cell r="T74" t="str">
            <v>Q</v>
          </cell>
        </row>
        <row r="75">
          <cell r="B75" t="str">
            <v>CBECS1999 - West - AllHt - 95%CI</v>
          </cell>
        </row>
        <row r="76">
          <cell r="B76" t="str">
            <v>CBECS1999 - US - AllHt - Mean</v>
          </cell>
          <cell r="C76">
            <v>18.7</v>
          </cell>
          <cell r="F76">
            <v>14.7</v>
          </cell>
          <cell r="J76">
            <v>8.6999999999999993</v>
          </cell>
          <cell r="L76">
            <v>6.5</v>
          </cell>
          <cell r="M76">
            <v>49</v>
          </cell>
          <cell r="O76">
            <v>34</v>
          </cell>
          <cell r="P76">
            <v>12.7</v>
          </cell>
          <cell r="Q76">
            <v>27</v>
          </cell>
          <cell r="R76">
            <v>16.7</v>
          </cell>
          <cell r="T76">
            <v>24.4</v>
          </cell>
          <cell r="U76">
            <v>2.7</v>
          </cell>
        </row>
        <row r="77">
          <cell r="B77" t="str">
            <v>CBECS1999 - US - AllHt - 95%CI</v>
          </cell>
          <cell r="C77" t="str">
            <v>17 - 21</v>
          </cell>
          <cell r="F77" t="str">
            <v>12 - 19</v>
          </cell>
          <cell r="J77" t="str">
            <v>7.8 - 9.6</v>
          </cell>
          <cell r="L77" t="str">
            <v>5.3 - 7.7</v>
          </cell>
          <cell r="M77" t="str">
            <v>37 - 60</v>
          </cell>
          <cell r="O77" t="str">
            <v>25 - 43</v>
          </cell>
          <cell r="P77" t="str">
            <v xml:space="preserve"> 11 - 14</v>
          </cell>
          <cell r="Q77" t="str">
            <v>25 - 29</v>
          </cell>
          <cell r="R77" t="str">
            <v>14 - 19</v>
          </cell>
          <cell r="T77" t="str">
            <v>18 - 31</v>
          </cell>
          <cell r="U77" t="str">
            <v>1 - 4.4</v>
          </cell>
        </row>
        <row r="79">
          <cell r="B79" t="str">
            <v>CBECS2003 Mean US in kWh/sf</v>
          </cell>
          <cell r="C79">
            <v>17.3</v>
          </cell>
          <cell r="F79">
            <v>19.2</v>
          </cell>
          <cell r="J79">
            <v>11</v>
          </cell>
          <cell r="L79">
            <v>7.6</v>
          </cell>
          <cell r="M79">
            <v>49.4</v>
          </cell>
          <cell r="O79">
            <v>38.4</v>
          </cell>
          <cell r="P79">
            <v>13.5</v>
          </cell>
          <cell r="Q79">
            <v>27.5</v>
          </cell>
          <cell r="R79">
            <v>16.100000000000001</v>
          </cell>
          <cell r="S79">
            <v>12.5</v>
          </cell>
          <cell r="T79">
            <v>22.5</v>
          </cell>
        </row>
        <row r="80">
          <cell r="B80" t="str">
            <v>CBECS2003 Mean US in therms/sf</v>
          </cell>
          <cell r="C80">
            <v>0.28100000000000003</v>
          </cell>
          <cell r="F80">
            <v>0.33500000000000002</v>
          </cell>
          <cell r="J80">
            <v>0.38100000000000001</v>
          </cell>
          <cell r="L80">
            <v>0.24099999999999999</v>
          </cell>
          <cell r="M80">
            <v>0.51700000000000002</v>
          </cell>
          <cell r="O80">
            <v>1.45</v>
          </cell>
          <cell r="P80">
            <v>0.504</v>
          </cell>
          <cell r="Q80">
            <v>1.1299999999999999</v>
          </cell>
          <cell r="R80">
            <v>0.51800000000000002</v>
          </cell>
          <cell r="S80">
            <v>0.375</v>
          </cell>
          <cell r="T80">
            <v>0.69699999999999995</v>
          </cell>
        </row>
        <row r="83">
          <cell r="B83" t="str">
            <v>CBSA 2002-2004 New Bldg Elec in kWh/sf</v>
          </cell>
          <cell r="C83">
            <v>17.8</v>
          </cell>
          <cell r="F83">
            <v>21.6</v>
          </cell>
          <cell r="J83">
            <v>9.6</v>
          </cell>
          <cell r="K83">
            <v>12.7</v>
          </cell>
          <cell r="L83">
            <v>15.1</v>
          </cell>
          <cell r="M83">
            <v>46.6</v>
          </cell>
          <cell r="O83">
            <v>86.2</v>
          </cell>
          <cell r="P83">
            <v>10.6</v>
          </cell>
          <cell r="Q83">
            <v>25.3</v>
          </cell>
          <cell r="R83">
            <v>14.3</v>
          </cell>
          <cell r="S83">
            <v>13.3</v>
          </cell>
          <cell r="T83">
            <v>18.3</v>
          </cell>
        </row>
        <row r="84">
          <cell r="B84" t="str">
            <v>CBSA 2002-2004 New Bldg Gas in therms/sf</v>
          </cell>
          <cell r="C84">
            <v>0.11</v>
          </cell>
          <cell r="F84">
            <v>0.21</v>
          </cell>
          <cell r="J84">
            <v>0.3</v>
          </cell>
          <cell r="K84">
            <v>0.18</v>
          </cell>
          <cell r="L84">
            <v>0.18</v>
          </cell>
          <cell r="M84">
            <v>0.61</v>
          </cell>
          <cell r="O84">
            <v>1.57</v>
          </cell>
          <cell r="P84">
            <v>0.23</v>
          </cell>
          <cell r="Q84">
            <v>1.07</v>
          </cell>
          <cell r="R84">
            <v>0.69</v>
          </cell>
          <cell r="S84">
            <v>0.37</v>
          </cell>
          <cell r="T84">
            <v>0.22</v>
          </cell>
        </row>
        <row r="85">
          <cell r="B85" t="str">
            <v>CBSA 2002-2004 New Bldg All Fuel kBtu/sf</v>
          </cell>
          <cell r="C85">
            <v>71.7</v>
          </cell>
          <cell r="F85">
            <v>95.5</v>
          </cell>
          <cell r="J85">
            <v>61.4</v>
          </cell>
          <cell r="K85">
            <v>62.2</v>
          </cell>
          <cell r="L85">
            <v>70.5</v>
          </cell>
          <cell r="M85">
            <v>219.8</v>
          </cell>
          <cell r="O85">
            <v>451</v>
          </cell>
          <cell r="P85">
            <v>64</v>
          </cell>
          <cell r="Q85">
            <v>193.5</v>
          </cell>
          <cell r="R85">
            <v>111.8</v>
          </cell>
          <cell r="S85">
            <v>83.1</v>
          </cell>
          <cell r="T85">
            <v>102.5</v>
          </cell>
        </row>
        <row r="86">
          <cell r="B86" t="str">
            <v>CBSA 2002-2004 New Bldg Elec in kBtu/sf</v>
          </cell>
          <cell r="C86">
            <v>60.733600000000003</v>
          </cell>
          <cell r="F86">
            <v>73.699200000000005</v>
          </cell>
        </row>
        <row r="87">
          <cell r="B87" t="str">
            <v>CBSA 2002-2004 New Bldg Gas in kBtu/sf</v>
          </cell>
          <cell r="C87">
            <v>11</v>
          </cell>
          <cell r="F87">
            <v>21</v>
          </cell>
        </row>
        <row r="90">
          <cell r="C90" t="str">
            <v>Electricity Energy Intensity (kWh/square foot)</v>
          </cell>
        </row>
        <row r="91">
          <cell r="B91" t="str">
            <v>CBECS2003</v>
          </cell>
          <cell r="C91" t="str">
            <v xml:space="preserve">Total  </v>
          </cell>
          <cell r="D91" t="str">
            <v>Space Heat-
ing</v>
          </cell>
          <cell r="E91" t="str">
            <v>Cool-
ing</v>
          </cell>
          <cell r="F91" t="str">
            <v>Venti-
lation</v>
          </cell>
          <cell r="G91" t="str">
            <v>Water Heat-
ing</v>
          </cell>
          <cell r="H91" t="str">
            <v>Light-
ing</v>
          </cell>
          <cell r="I91" t="str">
            <v>Cook-
ing</v>
          </cell>
          <cell r="J91" t="str">
            <v>Refrig-
eration</v>
          </cell>
          <cell r="K91" t="str">
            <v>Office Equip-
ment</v>
          </cell>
          <cell r="L91" t="str">
            <v>Com-
puters</v>
          </cell>
          <cell r="M91" t="str">
            <v>Other</v>
          </cell>
          <cell r="O91" t="str">
            <v>Sum EQ, COMP, OTH</v>
          </cell>
          <cell r="P91" t="str">
            <v>HVAC EUI</v>
          </cell>
        </row>
        <row r="92">
          <cell r="B92" t="str">
            <v>Principal Building Activity</v>
          </cell>
        </row>
        <row r="93">
          <cell r="B93" t="str">
            <v>Education ....................</v>
          </cell>
          <cell r="C93">
            <v>11</v>
          </cell>
          <cell r="D93">
            <v>0.5</v>
          </cell>
          <cell r="E93">
            <v>2.2000000000000002</v>
          </cell>
          <cell r="F93">
            <v>2.5</v>
          </cell>
          <cell r="G93">
            <v>0.3</v>
          </cell>
          <cell r="H93">
            <v>3.4</v>
          </cell>
          <cell r="I93" t="str">
            <v>(*)</v>
          </cell>
          <cell r="J93">
            <v>0.5</v>
          </cell>
          <cell r="K93">
            <v>0.1</v>
          </cell>
          <cell r="L93">
            <v>1</v>
          </cell>
          <cell r="M93">
            <v>0.6</v>
          </cell>
          <cell r="O93">
            <v>1.7000000000000002</v>
          </cell>
          <cell r="P93">
            <v>5.2</v>
          </cell>
        </row>
        <row r="94">
          <cell r="B94" t="str">
            <v>Food Sales ...................</v>
          </cell>
          <cell r="C94">
            <v>49.4</v>
          </cell>
          <cell r="D94">
            <v>1.5</v>
          </cell>
          <cell r="E94">
            <v>2.9</v>
          </cell>
          <cell r="F94">
            <v>1.8</v>
          </cell>
          <cell r="G94" t="str">
            <v>Q</v>
          </cell>
          <cell r="H94">
            <v>10.9</v>
          </cell>
          <cell r="I94">
            <v>0.6</v>
          </cell>
          <cell r="J94">
            <v>28.2</v>
          </cell>
          <cell r="K94">
            <v>0.5</v>
          </cell>
          <cell r="L94">
            <v>0.4</v>
          </cell>
          <cell r="M94">
            <v>2.4</v>
          </cell>
          <cell r="O94">
            <v>3.3</v>
          </cell>
          <cell r="P94">
            <v>6.2</v>
          </cell>
        </row>
        <row r="95">
          <cell r="B95" t="str">
            <v>Food Service .................</v>
          </cell>
          <cell r="C95">
            <v>38.4</v>
          </cell>
          <cell r="D95">
            <v>1.8</v>
          </cell>
          <cell r="E95">
            <v>5</v>
          </cell>
          <cell r="F95">
            <v>4.3</v>
          </cell>
          <cell r="G95">
            <v>1.8</v>
          </cell>
          <cell r="H95">
            <v>7.5</v>
          </cell>
          <cell r="I95">
            <v>2.4</v>
          </cell>
          <cell r="J95">
            <v>12.3</v>
          </cell>
          <cell r="K95">
            <v>0.3</v>
          </cell>
          <cell r="L95">
            <v>0.3</v>
          </cell>
          <cell r="M95">
            <v>2.6</v>
          </cell>
          <cell r="O95">
            <v>3.2</v>
          </cell>
          <cell r="P95">
            <v>11.1</v>
          </cell>
        </row>
        <row r="96">
          <cell r="B96" t="str">
            <v>Health Care ..................</v>
          </cell>
          <cell r="C96">
            <v>22.9</v>
          </cell>
          <cell r="D96">
            <v>0.5</v>
          </cell>
          <cell r="E96">
            <v>3.1</v>
          </cell>
          <cell r="F96">
            <v>3.9</v>
          </cell>
          <cell r="G96">
            <v>0.2</v>
          </cell>
          <cell r="H96">
            <v>9.6999999999999993</v>
          </cell>
          <cell r="I96">
            <v>0.1</v>
          </cell>
          <cell r="J96">
            <v>0.8</v>
          </cell>
          <cell r="K96">
            <v>0.3</v>
          </cell>
          <cell r="L96">
            <v>0.9</v>
          </cell>
          <cell r="M96">
            <v>3.3</v>
          </cell>
          <cell r="O96">
            <v>4.5</v>
          </cell>
          <cell r="P96">
            <v>7.5</v>
          </cell>
        </row>
        <row r="97">
          <cell r="B97" t="str">
            <v xml:space="preserve">  Inpatient ..................</v>
          </cell>
          <cell r="C97">
            <v>27.5</v>
          </cell>
          <cell r="D97">
            <v>0.5</v>
          </cell>
          <cell r="E97">
            <v>3.8</v>
          </cell>
          <cell r="F97">
            <v>5.9</v>
          </cell>
          <cell r="G97">
            <v>0.3</v>
          </cell>
          <cell r="H97">
            <v>11.7</v>
          </cell>
          <cell r="I97">
            <v>0.1</v>
          </cell>
          <cell r="J97">
            <v>0.6</v>
          </cell>
          <cell r="K97">
            <v>0.3</v>
          </cell>
          <cell r="L97">
            <v>1</v>
          </cell>
          <cell r="M97">
            <v>3.2</v>
          </cell>
          <cell r="O97">
            <v>4.5</v>
          </cell>
          <cell r="P97">
            <v>10.199999999999999</v>
          </cell>
        </row>
        <row r="98">
          <cell r="B98" t="str">
            <v xml:space="preserve">  Outpatient .................</v>
          </cell>
          <cell r="C98">
            <v>16.100000000000001</v>
          </cell>
          <cell r="D98">
            <v>0.7</v>
          </cell>
          <cell r="E98">
            <v>2.1</v>
          </cell>
          <cell r="F98">
            <v>1</v>
          </cell>
          <cell r="G98">
            <v>0.1</v>
          </cell>
          <cell r="H98">
            <v>6.6</v>
          </cell>
          <cell r="I98" t="str">
            <v>(*)</v>
          </cell>
          <cell r="J98">
            <v>1</v>
          </cell>
          <cell r="K98">
            <v>0.4</v>
          </cell>
          <cell r="L98">
            <v>0.8</v>
          </cell>
          <cell r="M98">
            <v>3.5</v>
          </cell>
          <cell r="O98">
            <v>4.7</v>
          </cell>
          <cell r="P98">
            <v>3.8</v>
          </cell>
        </row>
        <row r="99">
          <cell r="B99" t="str">
            <v>Lodging ......................</v>
          </cell>
          <cell r="C99">
            <v>13.5</v>
          </cell>
          <cell r="D99">
            <v>0.8</v>
          </cell>
          <cell r="E99">
            <v>1.4</v>
          </cell>
          <cell r="F99">
            <v>0.8</v>
          </cell>
          <cell r="G99">
            <v>0.7</v>
          </cell>
          <cell r="H99">
            <v>7.1</v>
          </cell>
          <cell r="I99">
            <v>0.1</v>
          </cell>
          <cell r="J99">
            <v>0.7</v>
          </cell>
          <cell r="K99" t="str">
            <v>Q</v>
          </cell>
          <cell r="L99">
            <v>0.4</v>
          </cell>
          <cell r="M99">
            <v>1.4</v>
          </cell>
          <cell r="O99">
            <v>1.7999999999999998</v>
          </cell>
          <cell r="P99">
            <v>3</v>
          </cell>
        </row>
        <row r="100">
          <cell r="B100" t="str">
            <v>Mercantile ...................</v>
          </cell>
          <cell r="C100">
            <v>19.2</v>
          </cell>
          <cell r="D100">
            <v>1.5</v>
          </cell>
          <cell r="E100">
            <v>2.9</v>
          </cell>
          <cell r="F100">
            <v>1.8</v>
          </cell>
          <cell r="G100">
            <v>1</v>
          </cell>
          <cell r="H100">
            <v>8.1</v>
          </cell>
          <cell r="I100">
            <v>0.1</v>
          </cell>
          <cell r="J100">
            <v>1.3</v>
          </cell>
          <cell r="K100">
            <v>0.2</v>
          </cell>
          <cell r="L100">
            <v>0.3</v>
          </cell>
          <cell r="M100">
            <v>2.2000000000000002</v>
          </cell>
          <cell r="O100">
            <v>2.7</v>
          </cell>
          <cell r="P100">
            <v>6.2</v>
          </cell>
        </row>
        <row r="101">
          <cell r="B101" t="str">
            <v xml:space="preserve">  Retail (Other Than Mall) ...</v>
          </cell>
          <cell r="C101">
            <v>14.3</v>
          </cell>
          <cell r="D101">
            <v>0.4</v>
          </cell>
          <cell r="E101">
            <v>1.7</v>
          </cell>
          <cell r="F101">
            <v>1.1000000000000001</v>
          </cell>
          <cell r="G101">
            <v>0.1</v>
          </cell>
          <cell r="H101">
            <v>7.5</v>
          </cell>
          <cell r="I101" t="str">
            <v>(*)</v>
          </cell>
          <cell r="J101">
            <v>1.5</v>
          </cell>
          <cell r="K101">
            <v>0.2</v>
          </cell>
          <cell r="L101">
            <v>0.3</v>
          </cell>
          <cell r="M101">
            <v>1.5</v>
          </cell>
          <cell r="O101">
            <v>2</v>
          </cell>
          <cell r="P101">
            <v>3.2</v>
          </cell>
        </row>
        <row r="102">
          <cell r="B102" t="str">
            <v xml:space="preserve">  Enclosed and Strip Malls ...</v>
          </cell>
          <cell r="C102">
            <v>22.3</v>
          </cell>
          <cell r="D102">
            <v>2.2000000000000002</v>
          </cell>
          <cell r="E102">
            <v>3.6</v>
          </cell>
          <cell r="F102">
            <v>2.2000000000000002</v>
          </cell>
          <cell r="G102">
            <v>1.5</v>
          </cell>
          <cell r="H102">
            <v>8.4</v>
          </cell>
          <cell r="I102">
            <v>0.1</v>
          </cell>
          <cell r="J102">
            <v>1.2</v>
          </cell>
          <cell r="K102">
            <v>0.2</v>
          </cell>
          <cell r="L102">
            <v>0.3</v>
          </cell>
          <cell r="M102">
            <v>2.6</v>
          </cell>
          <cell r="O102">
            <v>3.1</v>
          </cell>
          <cell r="P102">
            <v>8</v>
          </cell>
        </row>
        <row r="103">
          <cell r="B103" t="str">
            <v>Office .......................</v>
          </cell>
          <cell r="C103">
            <v>17.3</v>
          </cell>
          <cell r="D103">
            <v>0.8</v>
          </cell>
          <cell r="E103">
            <v>2.4</v>
          </cell>
          <cell r="F103">
            <v>1.5</v>
          </cell>
          <cell r="G103">
            <v>0.2</v>
          </cell>
          <cell r="H103">
            <v>6.8</v>
          </cell>
          <cell r="I103" t="str">
            <v>(*)</v>
          </cell>
          <cell r="J103">
            <v>0.8</v>
          </cell>
          <cell r="K103">
            <v>0.8</v>
          </cell>
          <cell r="L103">
            <v>1.8</v>
          </cell>
          <cell r="M103">
            <v>2.2000000000000002</v>
          </cell>
          <cell r="O103">
            <v>4.8000000000000007</v>
          </cell>
          <cell r="P103">
            <v>4.7</v>
          </cell>
        </row>
        <row r="104">
          <cell r="B104" t="str">
            <v>Public Assembly ..............</v>
          </cell>
          <cell r="C104">
            <v>12.5</v>
          </cell>
          <cell r="D104">
            <v>0.4</v>
          </cell>
          <cell r="E104">
            <v>2.6</v>
          </cell>
          <cell r="F104">
            <v>4.7</v>
          </cell>
          <cell r="G104" t="str">
            <v>(*)</v>
          </cell>
          <cell r="H104">
            <v>2</v>
          </cell>
          <cell r="I104" t="str">
            <v>(*)</v>
          </cell>
          <cell r="J104">
            <v>0.7</v>
          </cell>
          <cell r="K104" t="str">
            <v>Q</v>
          </cell>
          <cell r="L104">
            <v>0.2</v>
          </cell>
          <cell r="M104">
            <v>1.7</v>
          </cell>
          <cell r="O104">
            <v>1.9</v>
          </cell>
          <cell r="P104">
            <v>7.7</v>
          </cell>
        </row>
        <row r="105">
          <cell r="B105" t="str">
            <v>Public Order and Safety ......</v>
          </cell>
          <cell r="C105">
            <v>15.3</v>
          </cell>
          <cell r="D105">
            <v>0.5</v>
          </cell>
          <cell r="E105">
            <v>2.1</v>
          </cell>
          <cell r="F105">
            <v>2.8</v>
          </cell>
          <cell r="G105">
            <v>0.9</v>
          </cell>
          <cell r="H105">
            <v>4.8</v>
          </cell>
          <cell r="I105" t="str">
            <v>(*)</v>
          </cell>
          <cell r="J105">
            <v>0.9</v>
          </cell>
          <cell r="K105">
            <v>0.2</v>
          </cell>
          <cell r="L105">
            <v>0.4</v>
          </cell>
          <cell r="M105">
            <v>2.7</v>
          </cell>
          <cell r="O105">
            <v>3.3000000000000003</v>
          </cell>
          <cell r="P105">
            <v>5.4</v>
          </cell>
        </row>
        <row r="106">
          <cell r="B106" t="str">
            <v>Religious Worship ............</v>
          </cell>
          <cell r="C106">
            <v>4.9000000000000004</v>
          </cell>
          <cell r="D106">
            <v>0.2</v>
          </cell>
          <cell r="E106">
            <v>0.8</v>
          </cell>
          <cell r="F106">
            <v>0.4</v>
          </cell>
          <cell r="G106" t="str">
            <v>(*)</v>
          </cell>
          <cell r="H106">
            <v>1.3</v>
          </cell>
          <cell r="I106" t="str">
            <v>(*)</v>
          </cell>
          <cell r="J106">
            <v>0.5</v>
          </cell>
          <cell r="K106" t="str">
            <v>(*)</v>
          </cell>
          <cell r="L106">
            <v>0.1</v>
          </cell>
          <cell r="M106">
            <v>1.4</v>
          </cell>
          <cell r="O106">
            <v>1.5</v>
          </cell>
          <cell r="P106">
            <v>1.4</v>
          </cell>
        </row>
        <row r="107">
          <cell r="B107" t="str">
            <v>Service ......................</v>
          </cell>
          <cell r="C107">
            <v>11</v>
          </cell>
          <cell r="D107">
            <v>0.4</v>
          </cell>
          <cell r="E107">
            <v>1.1000000000000001</v>
          </cell>
          <cell r="F107">
            <v>1.8</v>
          </cell>
          <cell r="G107" t="str">
            <v>(*)</v>
          </cell>
          <cell r="H107">
            <v>4.5999999999999996</v>
          </cell>
          <cell r="I107" t="str">
            <v>Q</v>
          </cell>
          <cell r="J107">
            <v>0.6</v>
          </cell>
          <cell r="K107">
            <v>0.1</v>
          </cell>
          <cell r="L107">
            <v>0.2</v>
          </cell>
          <cell r="M107">
            <v>2.1</v>
          </cell>
          <cell r="O107">
            <v>2.4000000000000004</v>
          </cell>
          <cell r="P107">
            <v>3.3</v>
          </cell>
        </row>
        <row r="108">
          <cell r="B108" t="str">
            <v>Warehouse and Storage ........</v>
          </cell>
          <cell r="C108">
            <v>7.6</v>
          </cell>
          <cell r="D108">
            <v>0.2</v>
          </cell>
          <cell r="E108">
            <v>0.4</v>
          </cell>
          <cell r="F108">
            <v>0.6</v>
          </cell>
          <cell r="G108">
            <v>0.1</v>
          </cell>
          <cell r="H108">
            <v>4.0999999999999996</v>
          </cell>
          <cell r="I108" t="str">
            <v>Q</v>
          </cell>
          <cell r="J108">
            <v>1.1000000000000001</v>
          </cell>
          <cell r="K108">
            <v>0.1</v>
          </cell>
          <cell r="L108">
            <v>0.1</v>
          </cell>
          <cell r="M108">
            <v>0.9</v>
          </cell>
          <cell r="O108">
            <v>1.1000000000000001</v>
          </cell>
          <cell r="P108">
            <v>1.2000000000000002</v>
          </cell>
        </row>
        <row r="109">
          <cell r="B109" t="str">
            <v>Other ........................</v>
          </cell>
          <cell r="C109">
            <v>22.5</v>
          </cell>
          <cell r="D109">
            <v>0.4</v>
          </cell>
          <cell r="E109">
            <v>2.7</v>
          </cell>
          <cell r="F109">
            <v>1.8</v>
          </cell>
          <cell r="G109">
            <v>0.1</v>
          </cell>
          <cell r="H109">
            <v>10.1</v>
          </cell>
          <cell r="I109" t="str">
            <v>Q</v>
          </cell>
          <cell r="J109">
            <v>1.8</v>
          </cell>
          <cell r="K109" t="str">
            <v>Q</v>
          </cell>
          <cell r="L109">
            <v>0.9</v>
          </cell>
          <cell r="M109">
            <v>3.7</v>
          </cell>
          <cell r="O109">
            <v>4.6000000000000005</v>
          </cell>
          <cell r="P109">
            <v>4.9000000000000004</v>
          </cell>
        </row>
        <row r="110">
          <cell r="B110" t="str">
            <v>Vacant .......................</v>
          </cell>
          <cell r="C110">
            <v>2.4</v>
          </cell>
          <cell r="D110">
            <v>0.1</v>
          </cell>
          <cell r="E110">
            <v>0.2</v>
          </cell>
          <cell r="F110">
            <v>0.2</v>
          </cell>
          <cell r="G110" t="str">
            <v>Q</v>
          </cell>
          <cell r="H110">
            <v>0.7</v>
          </cell>
          <cell r="I110" t="str">
            <v>Q</v>
          </cell>
          <cell r="J110">
            <v>0.1</v>
          </cell>
          <cell r="K110" t="str">
            <v>Q</v>
          </cell>
          <cell r="L110" t="str">
            <v>(*)</v>
          </cell>
          <cell r="M110">
            <v>1.1000000000000001</v>
          </cell>
          <cell r="O110">
            <v>1.1000000000000001</v>
          </cell>
          <cell r="P110">
            <v>0.5</v>
          </cell>
        </row>
        <row r="113">
          <cell r="C113" t="str">
            <v>Total Natural Gas Consumption
(trillion Btu)</v>
          </cell>
          <cell r="H113" t="str">
            <v>Natural Gas Energy Intensity
(thousand Btu/square foot)</v>
          </cell>
          <cell r="O113">
            <v>0.7</v>
          </cell>
          <cell r="P113">
            <v>2</v>
          </cell>
        </row>
        <row r="114">
          <cell r="B114" t="str">
            <v>CBECS2003</v>
          </cell>
          <cell r="C114" t="str">
            <v xml:space="preserve">Total  </v>
          </cell>
          <cell r="D114" t="str">
            <v>Space Heating</v>
          </cell>
          <cell r="E114" t="str">
            <v>Water Heating</v>
          </cell>
          <cell r="F114" t="str">
            <v>Cook-
ing</v>
          </cell>
          <cell r="G114" t="str">
            <v>Other</v>
          </cell>
          <cell r="H114" t="str">
            <v xml:space="preserve">Total  </v>
          </cell>
          <cell r="I114" t="str">
            <v>Space Heating</v>
          </cell>
          <cell r="J114" t="str">
            <v>Water Heating</v>
          </cell>
          <cell r="K114" t="str">
            <v>Cook-
ing</v>
          </cell>
          <cell r="L114" t="str">
            <v>Other</v>
          </cell>
          <cell r="O114" t="str">
            <v>Space Heating Elec Equiv</v>
          </cell>
          <cell r="P114" t="str">
            <v>Heating HP Equiv</v>
          </cell>
          <cell r="R114" t="str">
            <v>CBSA 2002-2004 New Bldg Gas (kBtu/SF Heat)</v>
          </cell>
          <cell r="S114" t="str">
            <v>CBSA 2002-2004 New Bldg Heat Elec Equiv</v>
          </cell>
          <cell r="T114" t="str">
            <v>NEEA Heat HP Equiv</v>
          </cell>
          <cell r="U114" t="str">
            <v>CEUS Gas (kBtu/SF Heat)</v>
          </cell>
          <cell r="V114" t="str">
            <v>CEUS Heat Elec Equiv</v>
          </cell>
          <cell r="W114" t="str">
            <v>CEUS Heat HP Equiv</v>
          </cell>
        </row>
        <row r="115">
          <cell r="B115" t="str">
            <v>Principal Building Activity</v>
          </cell>
        </row>
        <row r="116">
          <cell r="B116" t="str">
            <v>Education ....................</v>
          </cell>
          <cell r="C116">
            <v>268</v>
          </cell>
          <cell r="D116">
            <v>207</v>
          </cell>
          <cell r="E116">
            <v>37</v>
          </cell>
          <cell r="F116">
            <v>5</v>
          </cell>
          <cell r="G116">
            <v>19</v>
          </cell>
          <cell r="H116">
            <v>38.1</v>
          </cell>
          <cell r="I116">
            <v>29.5</v>
          </cell>
          <cell r="J116">
            <v>5.2</v>
          </cell>
          <cell r="K116">
            <v>0.7</v>
          </cell>
          <cell r="L116">
            <v>2.7</v>
          </cell>
          <cell r="N116" t="str">
            <v>Educ</v>
          </cell>
          <cell r="O116">
            <v>6.0521688159437277</v>
          </cell>
          <cell r="P116">
            <v>3.0260844079718638</v>
          </cell>
          <cell r="R116">
            <v>23.2</v>
          </cell>
          <cell r="S116">
            <v>4.7596717467760836</v>
          </cell>
          <cell r="T116">
            <v>2.3798358733880418</v>
          </cell>
          <cell r="U116">
            <v>24</v>
          </cell>
          <cell r="V116">
            <v>4.9237983587338796</v>
          </cell>
        </row>
        <row r="117">
          <cell r="B117" t="str">
            <v>Food Sales ...................</v>
          </cell>
          <cell r="C117">
            <v>39</v>
          </cell>
          <cell r="D117">
            <v>27</v>
          </cell>
          <cell r="E117">
            <v>2</v>
          </cell>
          <cell r="F117">
            <v>8</v>
          </cell>
          <cell r="G117" t="str">
            <v>Q</v>
          </cell>
          <cell r="H117">
            <v>51.7</v>
          </cell>
          <cell r="I117">
            <v>35.6</v>
          </cell>
          <cell r="J117">
            <v>3.2</v>
          </cell>
          <cell r="K117">
            <v>11.2</v>
          </cell>
          <cell r="L117" t="str">
            <v>Q</v>
          </cell>
          <cell r="N117" t="str">
            <v>Groc</v>
          </cell>
          <cell r="O117">
            <v>7.3036342321219214</v>
          </cell>
          <cell r="P117">
            <v>3.6518171160609607</v>
          </cell>
          <cell r="R117">
            <v>40.299999999999997</v>
          </cell>
          <cell r="S117">
            <v>8.2678780773739735</v>
          </cell>
          <cell r="T117">
            <v>4.1339390386869868</v>
          </cell>
          <cell r="U117">
            <v>21.8</v>
          </cell>
          <cell r="V117">
            <v>4.4724501758499411</v>
          </cell>
        </row>
        <row r="118">
          <cell r="B118" t="str">
            <v>Food Service .................</v>
          </cell>
          <cell r="C118">
            <v>203</v>
          </cell>
          <cell r="D118">
            <v>54</v>
          </cell>
          <cell r="E118">
            <v>56</v>
          </cell>
          <cell r="F118">
            <v>91</v>
          </cell>
          <cell r="G118" t="str">
            <v>Q</v>
          </cell>
          <cell r="H118">
            <v>145.6</v>
          </cell>
          <cell r="I118">
            <v>39</v>
          </cell>
          <cell r="J118">
            <v>40</v>
          </cell>
          <cell r="K118">
            <v>65.400000000000006</v>
          </cell>
          <cell r="L118" t="str">
            <v>Q</v>
          </cell>
          <cell r="N118" t="str">
            <v>Restau</v>
          </cell>
          <cell r="O118">
            <v>8.0011723329425539</v>
          </cell>
          <cell r="P118">
            <v>4.000586166471277</v>
          </cell>
        </row>
        <row r="119">
          <cell r="B119" t="str">
            <v>Health Care ..................</v>
          </cell>
          <cell r="C119">
            <v>243</v>
          </cell>
          <cell r="D119">
            <v>136</v>
          </cell>
          <cell r="E119">
            <v>74</v>
          </cell>
          <cell r="F119">
            <v>10</v>
          </cell>
          <cell r="G119">
            <v>23</v>
          </cell>
          <cell r="H119">
            <v>95.3</v>
          </cell>
          <cell r="I119">
            <v>53.6</v>
          </cell>
          <cell r="J119">
            <v>28.9</v>
          </cell>
          <cell r="K119">
            <v>3.8</v>
          </cell>
          <cell r="L119">
            <v>9.1</v>
          </cell>
          <cell r="N119" t="str">
            <v>Health</v>
          </cell>
          <cell r="O119">
            <v>10.996483001172331</v>
          </cell>
          <cell r="P119">
            <v>5.4982415005861656</v>
          </cell>
        </row>
      </sheetData>
      <sheetData sheetId="17">
        <row r="11">
          <cell r="B11" t="str">
            <v>Water Using Devices</v>
          </cell>
          <cell r="C11" t="str">
            <v>Pre-Rinse Spray Valve</v>
          </cell>
          <cell r="D11" t="str">
            <v>Pre-Rinse Spray Valve</v>
          </cell>
          <cell r="E11" t="str">
            <v>CBSA 2014</v>
          </cell>
          <cell r="F11" t="str">
            <v>Some</v>
          </cell>
          <cell r="H11" t="str">
            <v>Retro</v>
          </cell>
          <cell r="I11">
            <v>0</v>
          </cell>
        </row>
        <row r="12">
          <cell r="B12" t="str">
            <v>Cooking</v>
          </cell>
          <cell r="C12" t="str">
            <v>Cooking Equipment</v>
          </cell>
          <cell r="D12" t="str">
            <v>Cooking Equipment</v>
          </cell>
          <cell r="E12" t="str">
            <v>CBSA 2014</v>
          </cell>
          <cell r="F12" t="str">
            <v>All</v>
          </cell>
          <cell r="H12" t="str">
            <v>NR</v>
          </cell>
          <cell r="I12">
            <v>0</v>
          </cell>
        </row>
        <row r="13">
          <cell r="B13" t="str">
            <v>HVAC System Improvements</v>
          </cell>
          <cell r="C13" t="str">
            <v>Premium HVAC Equipment</v>
          </cell>
          <cell r="D13" t="str">
            <v>Premium HVAC Equipment</v>
          </cell>
          <cell r="E13" t="str">
            <v>CBSA 2014</v>
          </cell>
          <cell r="F13" t="str">
            <v>All</v>
          </cell>
          <cell r="H13" t="str">
            <v>New</v>
          </cell>
          <cell r="I13">
            <v>0</v>
          </cell>
        </row>
        <row r="14">
          <cell r="B14" t="str">
            <v>HVAC System Improvements</v>
          </cell>
          <cell r="C14" t="str">
            <v>Premium HVAC Equipment</v>
          </cell>
          <cell r="D14" t="str">
            <v>Premium HVAC Equipment</v>
          </cell>
          <cell r="E14" t="str">
            <v>CBSA 2014</v>
          </cell>
          <cell r="F14" t="str">
            <v>All</v>
          </cell>
          <cell r="H14" t="str">
            <v>New</v>
          </cell>
          <cell r="I14">
            <v>0</v>
          </cell>
        </row>
        <row r="15">
          <cell r="B15" t="str">
            <v>Envelope</v>
          </cell>
          <cell r="C15" t="str">
            <v>Glass</v>
          </cell>
          <cell r="D15" t="str">
            <v>Windows</v>
          </cell>
          <cell r="E15" t="str">
            <v>CBSA 2014</v>
          </cell>
          <cell r="F15" t="str">
            <v>All</v>
          </cell>
          <cell r="H15" t="str">
            <v>New</v>
          </cell>
          <cell r="I15">
            <v>0</v>
          </cell>
        </row>
        <row r="16">
          <cell r="B16" t="str">
            <v>Envelope</v>
          </cell>
          <cell r="C16" t="str">
            <v>Glass</v>
          </cell>
          <cell r="D16" t="str">
            <v>Windows</v>
          </cell>
          <cell r="E16" t="str">
            <v>CBSA 2014</v>
          </cell>
          <cell r="F16" t="str">
            <v>All</v>
          </cell>
          <cell r="H16" t="str">
            <v>New</v>
          </cell>
          <cell r="I16">
            <v>0</v>
          </cell>
        </row>
        <row r="17">
          <cell r="B17" t="str">
            <v>Envelope</v>
          </cell>
          <cell r="C17" t="str">
            <v>Glass</v>
          </cell>
          <cell r="D17" t="str">
            <v>Windows</v>
          </cell>
          <cell r="E17" t="str">
            <v>CBSA 2014</v>
          </cell>
          <cell r="F17" t="str">
            <v>All</v>
          </cell>
          <cell r="H17" t="str">
            <v>New</v>
          </cell>
          <cell r="I17">
            <v>0</v>
          </cell>
        </row>
        <row r="18">
          <cell r="B18" t="str">
            <v>HVAC System Improvements</v>
          </cell>
          <cell r="C18" t="str">
            <v>Advanced Rooftop Controller</v>
          </cell>
          <cell r="D18" t="str">
            <v>Advanced Rooftop Controller</v>
          </cell>
          <cell r="E18" t="str">
            <v>CBSA 2014</v>
          </cell>
          <cell r="F18" t="str">
            <v>Most</v>
          </cell>
          <cell r="H18" t="str">
            <v>New</v>
          </cell>
          <cell r="I18">
            <v>0</v>
          </cell>
        </row>
        <row r="19">
          <cell r="B19" t="str">
            <v>HVAC System Improvements</v>
          </cell>
          <cell r="C19" t="str">
            <v>Advanced Rooftop Controller</v>
          </cell>
          <cell r="D19" t="str">
            <v>Advanced Rooftop Controller</v>
          </cell>
          <cell r="E19" t="str">
            <v>CBSA 2014</v>
          </cell>
          <cell r="F19" t="str">
            <v>Most</v>
          </cell>
          <cell r="H19" t="str">
            <v>New</v>
          </cell>
          <cell r="I19">
            <v>0</v>
          </cell>
        </row>
        <row r="20">
          <cell r="B20" t="str">
            <v>HVAC System Improvements</v>
          </cell>
          <cell r="C20" t="str">
            <v>Advanced Rooftop Controller</v>
          </cell>
          <cell r="D20" t="str">
            <v>Advanced Rooftop Controller</v>
          </cell>
          <cell r="E20" t="str">
            <v>CBSA 2014</v>
          </cell>
          <cell r="F20" t="str">
            <v>Most</v>
          </cell>
          <cell r="H20" t="str">
            <v>New</v>
          </cell>
          <cell r="I20">
            <v>0</v>
          </cell>
        </row>
        <row r="21">
          <cell r="B21" t="str">
            <v>Envelope</v>
          </cell>
          <cell r="C21" t="str">
            <v>Variable Speed Chiller</v>
          </cell>
          <cell r="D21" t="str">
            <v>Variable Speed Chiller</v>
          </cell>
          <cell r="E21" t="str">
            <v>CBSA 2014</v>
          </cell>
          <cell r="F21" t="str">
            <v>Some</v>
          </cell>
          <cell r="H21" t="str">
            <v>New</v>
          </cell>
          <cell r="I21">
            <v>0</v>
          </cell>
        </row>
        <row r="22">
          <cell r="B22" t="str">
            <v>Envelope</v>
          </cell>
          <cell r="C22" t="str">
            <v>Variable Speed Chiller</v>
          </cell>
          <cell r="D22" t="str">
            <v>Variable Speed Chiller</v>
          </cell>
          <cell r="E22" t="str">
            <v>CBSA 2014</v>
          </cell>
          <cell r="F22" t="str">
            <v>Some</v>
          </cell>
          <cell r="H22" t="str">
            <v>New</v>
          </cell>
          <cell r="I22">
            <v>0</v>
          </cell>
        </row>
        <row r="23">
          <cell r="B23" t="str">
            <v>Whole Bldg/Meter Level System Improvements</v>
          </cell>
          <cell r="C23" t="str">
            <v>Commercial EM</v>
          </cell>
          <cell r="D23" t="str">
            <v>Commercial Energy Management For Complex systems</v>
          </cell>
          <cell r="E23" t="str">
            <v>CBSA 2014</v>
          </cell>
          <cell r="F23" t="str">
            <v>All</v>
          </cell>
          <cell r="H23" t="str">
            <v>New</v>
          </cell>
          <cell r="I23">
            <v>0</v>
          </cell>
        </row>
        <row r="24">
          <cell r="B24" t="str">
            <v>Whole Bldg/Meter Level System Improvements</v>
          </cell>
          <cell r="C24" t="str">
            <v>Commercial EM</v>
          </cell>
          <cell r="D24" t="str">
            <v>Commercial Energy Management For Complex systems</v>
          </cell>
          <cell r="E24" t="str">
            <v>CBSA 2014</v>
          </cell>
          <cell r="F24" t="str">
            <v>All</v>
          </cell>
          <cell r="H24" t="str">
            <v>New</v>
          </cell>
          <cell r="I24">
            <v>0</v>
          </cell>
        </row>
        <row r="25">
          <cell r="B25" t="str">
            <v>Whole Bldg/Meter Level System Improvements</v>
          </cell>
          <cell r="C25" t="str">
            <v>Commercial EM</v>
          </cell>
          <cell r="D25" t="str">
            <v>Commercial Energy Management For Complex systems</v>
          </cell>
          <cell r="E25" t="str">
            <v>CBSA 2014</v>
          </cell>
          <cell r="F25" t="str">
            <v>All</v>
          </cell>
          <cell r="H25" t="str">
            <v>New</v>
          </cell>
          <cell r="I25">
            <v>0</v>
          </cell>
        </row>
        <row r="26">
          <cell r="B26" t="str">
            <v>HVAC System Improvements</v>
          </cell>
          <cell r="C26" t="str">
            <v>Evaporative Assist Cooling</v>
          </cell>
          <cell r="D26" t="str">
            <v>Evaporative Assist Cooling</v>
          </cell>
          <cell r="E26" t="str">
            <v>CBSA 2014</v>
          </cell>
          <cell r="F26" t="str">
            <v>Some</v>
          </cell>
          <cell r="H26" t="str">
            <v>New</v>
          </cell>
          <cell r="I26">
            <v>0</v>
          </cell>
        </row>
        <row r="27">
          <cell r="B27" t="str">
            <v>HVAC System Improvements</v>
          </cell>
          <cell r="C27" t="str">
            <v>Evaporative Assist Cooling</v>
          </cell>
          <cell r="D27" t="str">
            <v>Evaporative Assist Cooling</v>
          </cell>
          <cell r="E27" t="str">
            <v>CBSA 2014</v>
          </cell>
          <cell r="F27" t="str">
            <v>Some</v>
          </cell>
          <cell r="H27" t="str">
            <v>New</v>
          </cell>
          <cell r="I27">
            <v>0</v>
          </cell>
        </row>
        <row r="28">
          <cell r="B28" t="e">
            <v>#N/A</v>
          </cell>
          <cell r="C28" t="str">
            <v>Low Pressure Distribution Complex HVAC</v>
          </cell>
          <cell r="D28" t="e">
            <v>#N/A</v>
          </cell>
          <cell r="E28" t="e">
            <v>#N/A</v>
          </cell>
          <cell r="F28" t="e">
            <v>#N/A</v>
          </cell>
          <cell r="H28" t="e">
            <v>#N/A</v>
          </cell>
          <cell r="I28" t="e">
            <v>#N/A</v>
          </cell>
        </row>
        <row r="29">
          <cell r="B29" t="str">
            <v>HVAC System Controls</v>
          </cell>
          <cell r="C29" t="str">
            <v>Demand Control Ventilation</v>
          </cell>
          <cell r="D29" t="str">
            <v>Demand Control Ventilation</v>
          </cell>
          <cell r="E29" t="str">
            <v>CBSA 2014</v>
          </cell>
          <cell r="F29" t="str">
            <v>All</v>
          </cell>
          <cell r="H29" t="str">
            <v>New</v>
          </cell>
          <cell r="I29">
            <v>0</v>
          </cell>
        </row>
        <row r="30">
          <cell r="B30" t="str">
            <v>HVAC System Controls</v>
          </cell>
          <cell r="C30" t="str">
            <v>Demand Control Ventilation</v>
          </cell>
          <cell r="D30" t="str">
            <v>Demand Control Ventilation</v>
          </cell>
          <cell r="E30" t="str">
            <v>CBSA 2014</v>
          </cell>
          <cell r="F30" t="str">
            <v>All</v>
          </cell>
          <cell r="H30" t="str">
            <v>New</v>
          </cell>
          <cell r="I30">
            <v>0</v>
          </cell>
        </row>
        <row r="31">
          <cell r="B31" t="str">
            <v>HVAC System Controls</v>
          </cell>
          <cell r="C31" t="str">
            <v>Demand Control Ventilation</v>
          </cell>
          <cell r="D31" t="str">
            <v>Demand Control Ventilation</v>
          </cell>
          <cell r="E31" t="str">
            <v>CBSA 2014</v>
          </cell>
          <cell r="F31" t="str">
            <v>All</v>
          </cell>
          <cell r="H31" t="str">
            <v>New</v>
          </cell>
          <cell r="I31">
            <v>0</v>
          </cell>
        </row>
        <row r="32">
          <cell r="B32" t="str">
            <v>Pumps and Fans</v>
          </cell>
          <cell r="C32" t="str">
            <v>Premium Fume Hood</v>
          </cell>
          <cell r="D32" t="str">
            <v>Premium Fume Hood</v>
          </cell>
          <cell r="E32" t="str">
            <v>CBSA 2014</v>
          </cell>
          <cell r="F32" t="str">
            <v>Some</v>
          </cell>
          <cell r="H32" t="str">
            <v>NR</v>
          </cell>
          <cell r="I32">
            <v>0</v>
          </cell>
        </row>
        <row r="33">
          <cell r="B33" t="str">
            <v>Pumps and Fans</v>
          </cell>
          <cell r="C33" t="str">
            <v>DCV Restaurant Hood</v>
          </cell>
          <cell r="D33" t="str">
            <v>DCV Restaurant Hood</v>
          </cell>
          <cell r="E33" t="str">
            <v>CBSA 2014</v>
          </cell>
          <cell r="F33" t="str">
            <v>Restaurant</v>
          </cell>
          <cell r="H33" t="str">
            <v>Retro</v>
          </cell>
          <cell r="I33">
            <v>0</v>
          </cell>
        </row>
        <row r="34">
          <cell r="B34" t="str">
            <v>Pumps and Fans</v>
          </cell>
          <cell r="C34" t="str">
            <v>DCV Parking Garage</v>
          </cell>
          <cell r="D34" t="str">
            <v>DCV Parking Garage</v>
          </cell>
          <cell r="E34" t="str">
            <v>CBSA 2014</v>
          </cell>
          <cell r="F34" t="str">
            <v>All</v>
          </cell>
          <cell r="H34" t="str">
            <v>Retro</v>
          </cell>
          <cell r="I34" t="str">
            <v>x</v>
          </cell>
        </row>
        <row r="35">
          <cell r="B35" t="str">
            <v>Envelope</v>
          </cell>
          <cell r="C35" t="str">
            <v>Weatherization - School</v>
          </cell>
          <cell r="D35" t="str">
            <v>Weatherization - School</v>
          </cell>
          <cell r="E35" t="str">
            <v>CBSA 2014</v>
          </cell>
          <cell r="F35" t="str">
            <v>K-12</v>
          </cell>
          <cell r="H35" t="str">
            <v>Retro</v>
          </cell>
          <cell r="I35" t="str">
            <v>x</v>
          </cell>
        </row>
        <row r="36">
          <cell r="B36" t="str">
            <v>Computer Technologies</v>
          </cell>
          <cell r="C36" t="str">
            <v>Energy Recovery Ventilator</v>
          </cell>
          <cell r="D36" t="str">
            <v>Heat Recovery Ventilation</v>
          </cell>
          <cell r="E36" t="str">
            <v>CBSA 20154</v>
          </cell>
          <cell r="F36" t="str">
            <v>All</v>
          </cell>
          <cell r="H36" t="str">
            <v>NR</v>
          </cell>
          <cell r="I36">
            <v>0</v>
          </cell>
        </row>
        <row r="37">
          <cell r="B37" t="str">
            <v>Heat Recovery</v>
          </cell>
          <cell r="C37" t="str">
            <v>AC Heat Recovery for Water Heating</v>
          </cell>
          <cell r="D37" t="str">
            <v>AC Heat Recovery for Water Heating</v>
          </cell>
          <cell r="E37" t="str">
            <v>CBSA 2014</v>
          </cell>
          <cell r="F37" t="str">
            <v>All</v>
          </cell>
          <cell r="H37" t="str">
            <v>NR</v>
          </cell>
          <cell r="I37" t="str">
            <v>x</v>
          </cell>
        </row>
        <row r="38">
          <cell r="B38" t="str">
            <v>Whole Bldg/Meter Level System Improvements</v>
          </cell>
          <cell r="C38" t="str">
            <v>Room Occupancy Sensors in Lodging</v>
          </cell>
          <cell r="D38" t="str">
            <v>Room Occupancy Sensors in Lodging</v>
          </cell>
          <cell r="E38" t="str">
            <v>CBSA 2014</v>
          </cell>
          <cell r="F38" t="str">
            <v>Lodging</v>
          </cell>
          <cell r="H38" t="str">
            <v>Retro</v>
          </cell>
          <cell r="I38" t="str">
            <v>x</v>
          </cell>
        </row>
        <row r="39">
          <cell r="B39" t="str">
            <v>HVAC System Improvements</v>
          </cell>
          <cell r="C39" t="str">
            <v>Chiller - chilled water retrofit</v>
          </cell>
          <cell r="D39" t="str">
            <v>Chiller - chilled water retrofit</v>
          </cell>
          <cell r="E39" t="str">
            <v>CBSA 2014</v>
          </cell>
          <cell r="F39" t="str">
            <v>Some</v>
          </cell>
          <cell r="H39" t="str">
            <v>Retro</v>
          </cell>
          <cell r="I39" t="str">
            <v>x</v>
          </cell>
        </row>
        <row r="40">
          <cell r="B40" t="str">
            <v>HVAC System Improvements</v>
          </cell>
          <cell r="C40" t="str">
            <v>Chiller - equip retrofits</v>
          </cell>
          <cell r="D40" t="str">
            <v>Chiller - equip retrofits</v>
          </cell>
          <cell r="E40" t="str">
            <v>CBSA 2014</v>
          </cell>
          <cell r="F40" t="str">
            <v>Some</v>
          </cell>
          <cell r="H40" t="str">
            <v>Retro</v>
          </cell>
          <cell r="I40" t="str">
            <v>x</v>
          </cell>
        </row>
        <row r="41">
          <cell r="B41" t="str">
            <v>Pool System Improvements</v>
          </cell>
          <cell r="C41" t="str">
            <v>Pool Blankets</v>
          </cell>
          <cell r="D41" t="str">
            <v>Pool Blankets</v>
          </cell>
          <cell r="E41" t="str">
            <v>CBSA 2014</v>
          </cell>
          <cell r="F41" t="str">
            <v>Some</v>
          </cell>
          <cell r="H41" t="str">
            <v>Retro</v>
          </cell>
          <cell r="I41" t="str">
            <v>x</v>
          </cell>
        </row>
        <row r="42">
          <cell r="B42" t="str">
            <v>HVAC System Controls</v>
          </cell>
          <cell r="C42" t="str">
            <v>Web-Enabled Thermostats</v>
          </cell>
          <cell r="D42" t="str">
            <v>Web-Enabled Thermostats</v>
          </cell>
          <cell r="E42" t="str">
            <v>CBSA 2014</v>
          </cell>
          <cell r="F42" t="str">
            <v>Some</v>
          </cell>
          <cell r="H42" t="str">
            <v>Retro</v>
          </cell>
          <cell r="I42" t="str">
            <v>x</v>
          </cell>
        </row>
        <row r="43">
          <cell r="B43" t="str">
            <v>HVAC System Controls</v>
          </cell>
          <cell r="C43" t="str">
            <v>Garage CO2 ventilation</v>
          </cell>
          <cell r="D43" t="str">
            <v>Garage CO2 ventilation</v>
          </cell>
          <cell r="E43" t="str">
            <v>CBSA 2014</v>
          </cell>
          <cell r="F43" t="str">
            <v>Some</v>
          </cell>
          <cell r="H43" t="str">
            <v>Retro</v>
          </cell>
          <cell r="I43" t="str">
            <v>x</v>
          </cell>
        </row>
        <row r="44">
          <cell r="B44" t="str">
            <v>Pumps and Fans</v>
          </cell>
          <cell r="C44" t="str">
            <v>Circ Pump ECM and drive</v>
          </cell>
          <cell r="D44" t="str">
            <v>Circ Pump ECM and drive</v>
          </cell>
          <cell r="E44" t="str">
            <v>CBSA 2014</v>
          </cell>
          <cell r="F44" t="str">
            <v>Some</v>
          </cell>
          <cell r="H44" t="str">
            <v>Retro</v>
          </cell>
          <cell r="I44" t="str">
            <v>x</v>
          </cell>
        </row>
        <row r="45">
          <cell r="B45" t="str">
            <v>HVAC System Improvements</v>
          </cell>
          <cell r="C45" t="str">
            <v>VRF</v>
          </cell>
          <cell r="D45" t="str">
            <v>Variable Refrigerant Flow</v>
          </cell>
          <cell r="E45" t="str">
            <v>CBSA 2014</v>
          </cell>
          <cell r="F45" t="str">
            <v>Some</v>
          </cell>
          <cell r="H45" t="str">
            <v>New</v>
          </cell>
          <cell r="I45" t="str">
            <v>x</v>
          </cell>
        </row>
        <row r="46">
          <cell r="B46" t="str">
            <v>HVAC System Improvements</v>
          </cell>
          <cell r="C46" t="str">
            <v>VRF</v>
          </cell>
          <cell r="D46" t="str">
            <v>Variable Refrigerant Flow</v>
          </cell>
          <cell r="E46" t="str">
            <v>CBSA 2014</v>
          </cell>
          <cell r="F46" t="str">
            <v>Some</v>
          </cell>
          <cell r="H46" t="str">
            <v>New</v>
          </cell>
          <cell r="I46" t="str">
            <v>x</v>
          </cell>
        </row>
        <row r="47">
          <cell r="B47" t="str">
            <v>HVAC System Improvements</v>
          </cell>
          <cell r="C47" t="str">
            <v>Evaporator Roof Top HVAC</v>
          </cell>
          <cell r="D47" t="str">
            <v>Evaporator Roof Top HVAC</v>
          </cell>
          <cell r="E47" t="str">
            <v>CBSA 2014</v>
          </cell>
          <cell r="F47" t="str">
            <v>Some</v>
          </cell>
          <cell r="H47" t="str">
            <v>Retro</v>
          </cell>
          <cell r="I47" t="str">
            <v>x</v>
          </cell>
        </row>
        <row r="48">
          <cell r="B48" t="str">
            <v>Envelope</v>
          </cell>
          <cell r="C48" t="str">
            <v>Secondary Glazing Systems</v>
          </cell>
          <cell r="D48" t="str">
            <v>Secondary Glazing Systems</v>
          </cell>
          <cell r="E48" t="str">
            <v>CBSA 2014</v>
          </cell>
          <cell r="F48" t="str">
            <v>All</v>
          </cell>
          <cell r="H48" t="str">
            <v>Retro</v>
          </cell>
          <cell r="I48" t="str">
            <v>x</v>
          </cell>
        </row>
        <row r="49">
          <cell r="B49" t="str">
            <v>Lamps/Ballasts/Fixtures</v>
          </cell>
          <cell r="C49" t="str">
            <v>LPD Package</v>
          </cell>
          <cell r="D49" t="str">
            <v>Lighting Power Density</v>
          </cell>
          <cell r="E49" t="str">
            <v>CBSA 2014</v>
          </cell>
          <cell r="F49" t="str">
            <v>All</v>
          </cell>
          <cell r="H49" t="str">
            <v>New</v>
          </cell>
          <cell r="I49">
            <v>0</v>
          </cell>
        </row>
        <row r="50">
          <cell r="B50" t="str">
            <v>Lamps/Ballasts/Fixtures</v>
          </cell>
          <cell r="C50" t="str">
            <v>LPD Package</v>
          </cell>
          <cell r="D50" t="str">
            <v>Lighting Power Density</v>
          </cell>
          <cell r="E50" t="str">
            <v>CBSA 2014</v>
          </cell>
          <cell r="F50" t="str">
            <v>All</v>
          </cell>
          <cell r="H50" t="str">
            <v>New</v>
          </cell>
          <cell r="I50">
            <v>0</v>
          </cell>
        </row>
        <row r="51">
          <cell r="B51" t="str">
            <v>Lamps/Ballasts/Fixtures</v>
          </cell>
          <cell r="C51" t="str">
            <v>LPD Package</v>
          </cell>
          <cell r="D51" t="str">
            <v>Lighting Power Density</v>
          </cell>
          <cell r="E51" t="str">
            <v>CBSA 2014</v>
          </cell>
          <cell r="F51" t="str">
            <v>All</v>
          </cell>
          <cell r="H51" t="str">
            <v>New</v>
          </cell>
          <cell r="I51">
            <v>0</v>
          </cell>
        </row>
        <row r="52">
          <cell r="B52" t="str">
            <v>Lighting Controls</v>
          </cell>
          <cell r="C52" t="str">
            <v>Top Daylighting</v>
          </cell>
          <cell r="D52" t="str">
            <v>Daylighting with Skylights</v>
          </cell>
          <cell r="E52" t="str">
            <v>CBSA 2014</v>
          </cell>
          <cell r="F52" t="str">
            <v>All</v>
          </cell>
          <cell r="H52" t="str">
            <v>New</v>
          </cell>
          <cell r="I52">
            <v>0</v>
          </cell>
        </row>
        <row r="53">
          <cell r="B53" t="str">
            <v>Lighting Controls</v>
          </cell>
          <cell r="C53" t="str">
            <v>Perimeter Daylighting Controls Advanced</v>
          </cell>
          <cell r="D53" t="str">
            <v>Daylighting with Windows</v>
          </cell>
          <cell r="E53" t="str">
            <v>CBSA 2014</v>
          </cell>
          <cell r="F53" t="str">
            <v>All</v>
          </cell>
          <cell r="H53" t="str">
            <v>New</v>
          </cell>
          <cell r="I53">
            <v>0</v>
          </cell>
        </row>
        <row r="54">
          <cell r="B54" t="str">
            <v>Lighting Controls</v>
          </cell>
          <cell r="C54" t="str">
            <v>Perimeter Daylighting Controls Advanced</v>
          </cell>
          <cell r="D54" t="str">
            <v>Daylighting with Windows</v>
          </cell>
          <cell r="E54" t="str">
            <v>CBSA 2014</v>
          </cell>
          <cell r="F54" t="str">
            <v>All</v>
          </cell>
          <cell r="H54" t="str">
            <v>New</v>
          </cell>
          <cell r="I54">
            <v>0</v>
          </cell>
        </row>
        <row r="55">
          <cell r="B55" t="str">
            <v>Lighting Controls</v>
          </cell>
          <cell r="C55" t="str">
            <v>Lighting Controls Interior</v>
          </cell>
          <cell r="D55" t="str">
            <v>Lighting Controls Interior</v>
          </cell>
          <cell r="E55" t="str">
            <v>CBSA 2014</v>
          </cell>
          <cell r="F55" t="str">
            <v>All</v>
          </cell>
          <cell r="H55" t="str">
            <v>New</v>
          </cell>
          <cell r="I55">
            <v>0</v>
          </cell>
        </row>
        <row r="56">
          <cell r="B56" t="str">
            <v>Lighting Controls</v>
          </cell>
          <cell r="C56" t="str">
            <v>Lighting Controls Interior</v>
          </cell>
          <cell r="D56" t="str">
            <v>Lighting Controls Interior</v>
          </cell>
          <cell r="E56" t="str">
            <v>CBSA 2014</v>
          </cell>
          <cell r="F56" t="str">
            <v>All</v>
          </cell>
          <cell r="H56" t="str">
            <v>New</v>
          </cell>
          <cell r="I56">
            <v>0</v>
          </cell>
        </row>
        <row r="57">
          <cell r="B57" t="str">
            <v>Lamps/Ballasts/Fixtures</v>
          </cell>
          <cell r="C57" t="str">
            <v>Exterior Building Lighting</v>
          </cell>
          <cell r="D57" t="str">
            <v>Exterior Building Lighting</v>
          </cell>
          <cell r="E57" t="str">
            <v>CBSA 2014</v>
          </cell>
          <cell r="F57" t="str">
            <v>All</v>
          </cell>
          <cell r="H57" t="str">
            <v>New</v>
          </cell>
          <cell r="I57">
            <v>0</v>
          </cell>
        </row>
        <row r="58">
          <cell r="B58" t="str">
            <v>Lamps/Ballasts/Fixtures</v>
          </cell>
          <cell r="C58" t="str">
            <v>Exterior Building Lighting</v>
          </cell>
          <cell r="D58" t="str">
            <v>Exterior Building Lighting</v>
          </cell>
          <cell r="E58" t="str">
            <v>CBSA 2014</v>
          </cell>
          <cell r="F58" t="str">
            <v>All</v>
          </cell>
          <cell r="H58" t="str">
            <v>New</v>
          </cell>
          <cell r="I58">
            <v>0</v>
          </cell>
        </row>
        <row r="59">
          <cell r="B59" t="str">
            <v>Lamps/Ballasts/Fixtures</v>
          </cell>
          <cell r="C59" t="str">
            <v>Street and Roadway Lighting</v>
          </cell>
          <cell r="D59" t="str">
            <v>Street and Roadway Lighting</v>
          </cell>
          <cell r="E59" t="str">
            <v>Navigant 2014</v>
          </cell>
          <cell r="F59" t="str">
            <v>Non-Building</v>
          </cell>
          <cell r="H59" t="str">
            <v>New</v>
          </cell>
          <cell r="I59">
            <v>0</v>
          </cell>
        </row>
        <row r="60">
          <cell r="B60" t="str">
            <v>Lamps/Ballasts/Fixtures</v>
          </cell>
          <cell r="C60" t="str">
            <v>Street and Roadway Lighting</v>
          </cell>
          <cell r="D60" t="str">
            <v>Street and Roadway Lighting</v>
          </cell>
          <cell r="E60" t="str">
            <v>Navigant 2014</v>
          </cell>
          <cell r="F60" t="str">
            <v>Non-Building</v>
          </cell>
          <cell r="H60" t="str">
            <v>New</v>
          </cell>
          <cell r="I60">
            <v>0</v>
          </cell>
        </row>
        <row r="61">
          <cell r="B61" t="str">
            <v>Lamps/Ballasts/Fixtures</v>
          </cell>
          <cell r="C61" t="str">
            <v>Parking Lighting</v>
          </cell>
          <cell r="D61" t="str">
            <v>Parking Lighting</v>
          </cell>
          <cell r="E61" t="str">
            <v>CBSA 2014</v>
          </cell>
          <cell r="F61" t="str">
            <v>All</v>
          </cell>
          <cell r="H61" t="str">
            <v>New</v>
          </cell>
          <cell r="I61">
            <v>0</v>
          </cell>
        </row>
        <row r="62">
          <cell r="B62" t="str">
            <v>Lamps/Ballasts/Fixtures</v>
          </cell>
          <cell r="C62" t="str">
            <v>Parking Lighting</v>
          </cell>
          <cell r="D62" t="str">
            <v>Parking Lighting</v>
          </cell>
          <cell r="E62" t="str">
            <v>CBSA 2014</v>
          </cell>
          <cell r="F62" t="str">
            <v>All</v>
          </cell>
          <cell r="H62" t="str">
            <v>New</v>
          </cell>
          <cell r="I62">
            <v>0</v>
          </cell>
        </row>
        <row r="63">
          <cell r="B63" t="e">
            <v>#N/A</v>
          </cell>
          <cell r="C63" t="str">
            <v>Bi-Level Stiarwell Lighting</v>
          </cell>
          <cell r="D63" t="e">
            <v>#N/A</v>
          </cell>
          <cell r="E63" t="e">
            <v>#N/A</v>
          </cell>
          <cell r="F63" t="e">
            <v>#N/A</v>
          </cell>
          <cell r="H63" t="e">
            <v>#N/A</v>
          </cell>
          <cell r="I63" t="e">
            <v>#N/A</v>
          </cell>
        </row>
        <row r="64">
          <cell r="B64" t="str">
            <v>Motors</v>
          </cell>
          <cell r="C64" t="str">
            <v>ECM-VAV</v>
          </cell>
          <cell r="D64" t="str">
            <v>ECM Motors on Variable Air Volume Boxes</v>
          </cell>
          <cell r="E64" t="str">
            <v>CBSA 2014</v>
          </cell>
          <cell r="F64" t="str">
            <v>All</v>
          </cell>
          <cell r="H64" t="str">
            <v>New</v>
          </cell>
          <cell r="I64">
            <v>0</v>
          </cell>
        </row>
        <row r="65">
          <cell r="B65" t="str">
            <v>Motors</v>
          </cell>
          <cell r="C65" t="str">
            <v>ECM-VAV</v>
          </cell>
          <cell r="D65" t="str">
            <v>ECM Motors on Variable Air Volume Boxes</v>
          </cell>
          <cell r="E65" t="str">
            <v>CBSA 2014</v>
          </cell>
          <cell r="F65" t="str">
            <v>All</v>
          </cell>
          <cell r="H65" t="str">
            <v>New</v>
          </cell>
          <cell r="I65">
            <v>0</v>
          </cell>
        </row>
        <row r="66">
          <cell r="B66" t="str">
            <v>Pool System Improvements</v>
          </cell>
          <cell r="C66" t="str">
            <v>Pool pumps</v>
          </cell>
          <cell r="D66" t="str">
            <v>Pool pumps</v>
          </cell>
          <cell r="E66" t="str">
            <v>CBSA 2014</v>
          </cell>
          <cell r="F66" t="str">
            <v>Some</v>
          </cell>
          <cell r="H66" t="str">
            <v>Retro</v>
          </cell>
          <cell r="I66" t="str">
            <v>x</v>
          </cell>
        </row>
        <row r="67">
          <cell r="B67" t="str">
            <v>Motors</v>
          </cell>
          <cell r="C67" t="str">
            <v>MotorsRewind</v>
          </cell>
          <cell r="D67" t="str">
            <v>Motors - Rewind</v>
          </cell>
          <cell r="E67" t="str">
            <v>CBSA 2014</v>
          </cell>
          <cell r="F67" t="str">
            <v>All</v>
          </cell>
          <cell r="H67" t="str">
            <v>New</v>
          </cell>
          <cell r="I67" t="str">
            <v>x</v>
          </cell>
        </row>
        <row r="68">
          <cell r="B68" t="str">
            <v>Motors</v>
          </cell>
          <cell r="C68" t="str">
            <v>MotorsRewind</v>
          </cell>
          <cell r="D68" t="str">
            <v>Motors - Rewind</v>
          </cell>
          <cell r="E68" t="str">
            <v>CBSA 2014</v>
          </cell>
          <cell r="F68" t="str">
            <v>All</v>
          </cell>
          <cell r="H68" t="str">
            <v>New</v>
          </cell>
          <cell r="I68" t="str">
            <v>x</v>
          </cell>
        </row>
        <row r="69">
          <cell r="B69" t="str">
            <v>Process Loads System Improvements</v>
          </cell>
          <cell r="C69" t="str">
            <v>Municipal Sewage Treatment</v>
          </cell>
          <cell r="D69" t="str">
            <v>Municipal Sewage Treatment</v>
          </cell>
          <cell r="E69" t="str">
            <v>2013 EPA Flow rates</v>
          </cell>
          <cell r="F69" t="str">
            <v>Non-Building</v>
          </cell>
          <cell r="H69" t="str">
            <v>Retro</v>
          </cell>
          <cell r="I69">
            <v>0</v>
          </cell>
        </row>
        <row r="70">
          <cell r="B70" t="str">
            <v>Process Loads System Improvements</v>
          </cell>
          <cell r="C70" t="str">
            <v>Municipal Water Supply</v>
          </cell>
          <cell r="D70" t="str">
            <v>Municipal Water Supply</v>
          </cell>
          <cell r="E70" t="str">
            <v>2013 EPA Flow rates</v>
          </cell>
          <cell r="F70" t="str">
            <v>Non-Building</v>
          </cell>
          <cell r="H70" t="str">
            <v>Retro</v>
          </cell>
          <cell r="I70">
            <v>0</v>
          </cell>
        </row>
        <row r="71">
          <cell r="B71" t="str">
            <v>Process Loads System Controls</v>
          </cell>
          <cell r="C71" t="str">
            <v>Engine Generator Block Heaters</v>
          </cell>
          <cell r="D71" t="str">
            <v>Engine Generator Block Heaters</v>
          </cell>
          <cell r="E71" t="str">
            <v>No Control</v>
          </cell>
          <cell r="F71" t="str">
            <v>All</v>
          </cell>
          <cell r="H71" t="str">
            <v>Retro</v>
          </cell>
          <cell r="I71" t="str">
            <v>x</v>
          </cell>
        </row>
        <row r="72">
          <cell r="B72" t="str">
            <v>Refrigeration System Improvements</v>
          </cell>
          <cell r="C72" t="str">
            <v>Grocery Refrigeration Bundle</v>
          </cell>
          <cell r="D72" t="str">
            <v>Grocery Refrigeration Bundle</v>
          </cell>
          <cell r="E72" t="str">
            <v>CBSA 2014</v>
          </cell>
          <cell r="F72" t="str">
            <v>Grocery</v>
          </cell>
          <cell r="H72" t="str">
            <v>Retro</v>
          </cell>
          <cell r="I72">
            <v>0</v>
          </cell>
        </row>
        <row r="73">
          <cell r="B73" t="str">
            <v>Packaged Refrigeration</v>
          </cell>
          <cell r="C73" t="str">
            <v>Packaged Refrigeration Equipment</v>
          </cell>
          <cell r="D73" t="str">
            <v>Packaged Refrigeration Equipment</v>
          </cell>
          <cell r="E73" t="str">
            <v>CBSA 2014</v>
          </cell>
          <cell r="F73" t="str">
            <v>Grocery</v>
          </cell>
          <cell r="H73" t="str">
            <v>New</v>
          </cell>
          <cell r="I73">
            <v>0</v>
          </cell>
        </row>
        <row r="74">
          <cell r="B74" t="str">
            <v>Refrigeration System Improvements</v>
          </cell>
          <cell r="C74" t="str">
            <v>Appliances - Freezers</v>
          </cell>
          <cell r="D74" t="str">
            <v>Appliances - Freezers</v>
          </cell>
          <cell r="E74" t="str">
            <v>Fed Std 2014</v>
          </cell>
          <cell r="F74" t="str">
            <v>All</v>
          </cell>
          <cell r="H74" t="str">
            <v>NR</v>
          </cell>
          <cell r="I74" t="str">
            <v>x</v>
          </cell>
        </row>
        <row r="75">
          <cell r="B75" t="str">
            <v>Refrigeration System Improvements</v>
          </cell>
          <cell r="C75" t="str">
            <v>Appliances - Refrigerators</v>
          </cell>
          <cell r="D75" t="str">
            <v>Appliances - Refrigerators</v>
          </cell>
          <cell r="E75" t="str">
            <v>Fed Std 2014</v>
          </cell>
          <cell r="F75" t="str">
            <v>All</v>
          </cell>
          <cell r="H75" t="str">
            <v>NR</v>
          </cell>
          <cell r="I75" t="str">
            <v>x</v>
          </cell>
        </row>
        <row r="76">
          <cell r="B76" t="str">
            <v>Refrigeration System Controls</v>
          </cell>
          <cell r="C76" t="str">
            <v>Water Cooler Controls</v>
          </cell>
          <cell r="D76" t="str">
            <v>Water Cooler Controls</v>
          </cell>
          <cell r="E76" t="str">
            <v>Uncontrolled</v>
          </cell>
          <cell r="F76" t="str">
            <v>Some</v>
          </cell>
          <cell r="H76" t="str">
            <v>NR</v>
          </cell>
          <cell r="I76" t="str">
            <v>x</v>
          </cell>
        </row>
        <row r="77">
          <cell r="B77" t="str">
            <v>Water Using Devices</v>
          </cell>
          <cell r="C77" t="str">
            <v>WHTanks</v>
          </cell>
          <cell r="D77" t="str">
            <v>DHW - Efficient Tanks</v>
          </cell>
          <cell r="E77" t="str">
            <v>CBSA 2014</v>
          </cell>
          <cell r="F77" t="str">
            <v>Some</v>
          </cell>
          <cell r="H77" t="str">
            <v>New</v>
          </cell>
          <cell r="I77">
            <v>0</v>
          </cell>
        </row>
        <row r="78">
          <cell r="B78" t="str">
            <v>Water Using Devices</v>
          </cell>
          <cell r="C78" t="str">
            <v>WHTanks</v>
          </cell>
          <cell r="D78" t="str">
            <v>DHW - Efficient Tanks</v>
          </cell>
          <cell r="E78" t="str">
            <v>CBSA 2014</v>
          </cell>
          <cell r="F78" t="str">
            <v>Some</v>
          </cell>
          <cell r="H78" t="str">
            <v>New</v>
          </cell>
          <cell r="I78">
            <v>0</v>
          </cell>
        </row>
        <row r="79">
          <cell r="B79" t="str">
            <v>Water Using Devices</v>
          </cell>
          <cell r="C79" t="str">
            <v>Appliances - Clothes Washers</v>
          </cell>
          <cell r="D79" t="str">
            <v>Appliances - Clothes Washers</v>
          </cell>
          <cell r="E79" t="str">
            <v>CBSA 2014</v>
          </cell>
          <cell r="F79" t="str">
            <v>Some</v>
          </cell>
          <cell r="H79" t="str">
            <v>NR</v>
          </cell>
          <cell r="I79" t="str">
            <v>x</v>
          </cell>
        </row>
        <row r="80">
          <cell r="B80" t="str">
            <v>Water Using Devices</v>
          </cell>
          <cell r="C80" t="str">
            <v>Showerheads</v>
          </cell>
          <cell r="D80" t="str">
            <v>DHW - Showerheads</v>
          </cell>
          <cell r="E80" t="str">
            <v>2.5 GPM</v>
          </cell>
          <cell r="F80" t="str">
            <v>Some</v>
          </cell>
          <cell r="H80" t="str">
            <v>Retro</v>
          </cell>
          <cell r="I80" t="str">
            <v>x</v>
          </cell>
        </row>
        <row r="81">
          <cell r="B81" t="str">
            <v>Water Using Devices</v>
          </cell>
          <cell r="C81" t="str">
            <v>Water Heating - GFHX</v>
          </cell>
          <cell r="D81" t="str">
            <v>Water Heating - GFHX</v>
          </cell>
          <cell r="E81" t="str">
            <v>No Heat Recovery</v>
          </cell>
          <cell r="F81" t="str">
            <v>All</v>
          </cell>
          <cell r="H81" t="str">
            <v>New</v>
          </cell>
          <cell r="I81" t="str">
            <v>x</v>
          </cell>
        </row>
        <row r="82">
          <cell r="B82" t="str">
            <v>Water Using Devices</v>
          </cell>
          <cell r="C82" t="str">
            <v>Demand Control Circulating system DHW</v>
          </cell>
          <cell r="D82" t="str">
            <v>Demand Control Circulating system DHW</v>
          </cell>
          <cell r="E82" t="str">
            <v>CBSA 2014</v>
          </cell>
          <cell r="F82" t="str">
            <v>Some</v>
          </cell>
          <cell r="H82" t="str">
            <v>Retro</v>
          </cell>
          <cell r="I82" t="str">
            <v>x</v>
          </cell>
        </row>
        <row r="83">
          <cell r="B83" t="str">
            <v>Water Heaters</v>
          </cell>
          <cell r="C83" t="str">
            <v>Central HPWH MF</v>
          </cell>
          <cell r="D83" t="str">
            <v>Central HPWH MF</v>
          </cell>
          <cell r="E83" t="str">
            <v>CBSA 2014</v>
          </cell>
          <cell r="F83" t="str">
            <v>Multifamily</v>
          </cell>
          <cell r="H83" t="str">
            <v>Retro</v>
          </cell>
          <cell r="I83" t="str">
            <v>x</v>
          </cell>
        </row>
        <row r="84">
          <cell r="B84" t="str">
            <v>Whole Bldg/Meter Level System Improvements</v>
          </cell>
          <cell r="C84" t="str">
            <v>Ultra Low Energy Building</v>
          </cell>
          <cell r="D84" t="str">
            <v>Ultra Low Energy Building</v>
          </cell>
          <cell r="E84" t="str">
            <v>Code</v>
          </cell>
          <cell r="F84" t="str">
            <v>Some</v>
          </cell>
          <cell r="H84" t="str">
            <v>New</v>
          </cell>
          <cell r="I84">
            <v>0</v>
          </cell>
        </row>
        <row r="85">
          <cell r="B85" t="e">
            <v>#N/A</v>
          </cell>
          <cell r="C85" t="str">
            <v>HPLowPowerGSFL</v>
          </cell>
          <cell r="D85" t="e">
            <v>#N/A</v>
          </cell>
          <cell r="E85" t="e">
            <v>#N/A</v>
          </cell>
          <cell r="F85" t="e">
            <v>#N/A</v>
          </cell>
          <cell r="H85" t="e">
            <v>#N/A</v>
          </cell>
          <cell r="I85" t="e">
            <v>#N/A</v>
          </cell>
        </row>
      </sheetData>
      <sheetData sheetId="18">
        <row r="11">
          <cell r="B11" t="str">
            <v>Assembly</v>
          </cell>
          <cell r="C11">
            <v>0.22184609974487568</v>
          </cell>
          <cell r="D11">
            <v>0.77815390025512432</v>
          </cell>
          <cell r="E11">
            <v>1</v>
          </cell>
          <cell r="G11" t="str">
            <v>Assembly</v>
          </cell>
          <cell r="H11">
            <v>0.47962038771740423</v>
          </cell>
          <cell r="I11">
            <v>0.52037961228259577</v>
          </cell>
          <cell r="J11">
            <v>1</v>
          </cell>
          <cell r="L11">
            <v>0.10640191237323121</v>
          </cell>
          <cell r="M11">
            <v>0.77815390025512432</v>
          </cell>
          <cell r="N11">
            <v>0.11544418737164447</v>
          </cell>
          <cell r="O11">
            <v>1</v>
          </cell>
        </row>
        <row r="12">
          <cell r="B12" t="str">
            <v>Grocery</v>
          </cell>
          <cell r="C12">
            <v>0.19141181754336017</v>
          </cell>
          <cell r="D12">
            <v>0.80858818245663977</v>
          </cell>
          <cell r="E12">
            <v>1</v>
          </cell>
          <cell r="G12" t="str">
            <v>Grocery</v>
          </cell>
          <cell r="H12">
            <v>0.38592097461312147</v>
          </cell>
          <cell r="I12">
            <v>0.61407902538687853</v>
          </cell>
          <cell r="J12">
            <v>1</v>
          </cell>
          <cell r="L12">
            <v>7.3869835178802537E-2</v>
          </cell>
          <cell r="M12">
            <v>0.80858818245663977</v>
          </cell>
          <cell r="N12">
            <v>0.11754198236455764</v>
          </cell>
          <cell r="O12">
            <v>0.99999999999999989</v>
          </cell>
        </row>
        <row r="13">
          <cell r="B13" t="str">
            <v>Lodging</v>
          </cell>
          <cell r="C13">
            <v>0.75058251470213166</v>
          </cell>
          <cell r="D13">
            <v>0.24941748529786834</v>
          </cell>
          <cell r="E13">
            <v>1</v>
          </cell>
          <cell r="G13" t="str">
            <v>Lodging</v>
          </cell>
          <cell r="H13">
            <v>0.59526013213262075</v>
          </cell>
          <cell r="I13">
            <v>0.40473986786737931</v>
          </cell>
          <cell r="J13">
            <v>1</v>
          </cell>
          <cell r="L13">
            <v>0.44679184687802564</v>
          </cell>
          <cell r="M13">
            <v>0.24941748529786834</v>
          </cell>
          <cell r="N13">
            <v>0.30379066782410608</v>
          </cell>
          <cell r="O13">
            <v>1</v>
          </cell>
        </row>
        <row r="14">
          <cell r="B14" t="str">
            <v>Office</v>
          </cell>
          <cell r="C14">
            <v>0.51635908187299928</v>
          </cell>
          <cell r="D14">
            <v>0.48364091812700072</v>
          </cell>
          <cell r="E14">
            <v>1</v>
          </cell>
          <cell r="G14" t="str">
            <v>Office</v>
          </cell>
          <cell r="H14">
            <v>0.45565580415878149</v>
          </cell>
          <cell r="I14">
            <v>0.54434419584121851</v>
          </cell>
          <cell r="J14">
            <v>1</v>
          </cell>
          <cell r="L14">
            <v>0.23528201268553159</v>
          </cell>
          <cell r="M14">
            <v>0.48364091812700072</v>
          </cell>
          <cell r="N14">
            <v>0.28107706918746772</v>
          </cell>
          <cell r="O14">
            <v>1</v>
          </cell>
        </row>
        <row r="15">
          <cell r="B15" t="str">
            <v>Other</v>
          </cell>
          <cell r="C15">
            <v>0.27428395672737665</v>
          </cell>
          <cell r="D15">
            <v>0.7257160432726234</v>
          </cell>
          <cell r="E15">
            <v>1</v>
          </cell>
          <cell r="G15" t="str">
            <v>Other</v>
          </cell>
          <cell r="H15">
            <v>0.6175903960921354</v>
          </cell>
          <cell r="I15">
            <v>0.38240960390786466</v>
          </cell>
          <cell r="J15">
            <v>1</v>
          </cell>
          <cell r="L15">
            <v>0.16939513747697868</v>
          </cell>
          <cell r="M15">
            <v>0.7257160432726234</v>
          </cell>
          <cell r="N15">
            <v>0.104888819250398</v>
          </cell>
          <cell r="O15">
            <v>1</v>
          </cell>
        </row>
        <row r="16">
          <cell r="B16" t="str">
            <v>Residential Care</v>
          </cell>
          <cell r="C16">
            <v>0.59443378738060659</v>
          </cell>
          <cell r="D16">
            <v>0.40556621261939335</v>
          </cell>
          <cell r="E16">
            <v>1</v>
          </cell>
          <cell r="G16" t="str">
            <v>Residential Care</v>
          </cell>
          <cell r="H16">
            <v>0.57173215680136025</v>
          </cell>
          <cell r="I16">
            <v>0.42826784319863981</v>
          </cell>
          <cell r="J16">
            <v>1</v>
          </cell>
          <cell r="L16">
            <v>0.33985691133471541</v>
          </cell>
          <cell r="M16">
            <v>0.40556621261939335</v>
          </cell>
          <cell r="N16">
            <v>0.25457687604589124</v>
          </cell>
          <cell r="O16">
            <v>1</v>
          </cell>
        </row>
        <row r="17">
          <cell r="B17" t="str">
            <v>Restaurant</v>
          </cell>
          <cell r="C17">
            <v>0.20634715054031719</v>
          </cell>
          <cell r="D17">
            <v>0.79365284945968273</v>
          </cell>
          <cell r="E17">
            <v>1</v>
          </cell>
          <cell r="G17" t="str">
            <v>Restaurant</v>
          </cell>
          <cell r="H17">
            <v>0.1456310681449533</v>
          </cell>
          <cell r="I17">
            <v>0.8543689318550467</v>
          </cell>
          <cell r="J17">
            <v>1</v>
          </cell>
          <cell r="L17">
            <v>3.0050555941853869E-2</v>
          </cell>
          <cell r="M17">
            <v>0.79365284945968273</v>
          </cell>
          <cell r="N17">
            <v>0.17629659459846331</v>
          </cell>
          <cell r="O17">
            <v>1</v>
          </cell>
        </row>
        <row r="18">
          <cell r="B18" t="str">
            <v>Retail/Service</v>
          </cell>
          <cell r="C18">
            <v>0.17516537112508487</v>
          </cell>
          <cell r="D18">
            <v>0.8248346288749151</v>
          </cell>
          <cell r="E18">
            <v>1</v>
          </cell>
          <cell r="G18" t="str">
            <v>Retail/Service</v>
          </cell>
          <cell r="H18">
            <v>0.63140923348225164</v>
          </cell>
          <cell r="I18">
            <v>0.3685907665177483</v>
          </cell>
          <cell r="J18">
            <v>1</v>
          </cell>
          <cell r="L18">
            <v>0.11060103271472398</v>
          </cell>
          <cell r="M18">
            <v>0.8248346288749151</v>
          </cell>
          <cell r="N18">
            <v>6.4564338410360883E-2</v>
          </cell>
          <cell r="O18">
            <v>1</v>
          </cell>
        </row>
        <row r="19">
          <cell r="B19" t="str">
            <v>School K-12</v>
          </cell>
          <cell r="C19">
            <v>0.15222217778811709</v>
          </cell>
          <cell r="D19">
            <v>0.84777782221188291</v>
          </cell>
          <cell r="E19">
            <v>1</v>
          </cell>
          <cell r="G19" t="str">
            <v>School K-12</v>
          </cell>
          <cell r="H19">
            <v>0.38344835656863396</v>
          </cell>
          <cell r="I19">
            <v>0.61655164343136604</v>
          </cell>
          <cell r="J19">
            <v>1</v>
          </cell>
          <cell r="L19">
            <v>5.8369343906151915E-2</v>
          </cell>
          <cell r="M19">
            <v>0.84777782221188291</v>
          </cell>
          <cell r="N19">
            <v>9.3852833881965178E-2</v>
          </cell>
          <cell r="O19">
            <v>1</v>
          </cell>
        </row>
        <row r="20">
          <cell r="B20" t="str">
            <v>Warehouse</v>
          </cell>
          <cell r="C20">
            <v>1.2996176702745714E-2</v>
          </cell>
          <cell r="D20">
            <v>0.98700382329725422</v>
          </cell>
          <cell r="E20">
            <v>1</v>
          </cell>
          <cell r="G20" t="str">
            <v>Warehouse</v>
          </cell>
          <cell r="H20">
            <v>0.49190726224873216</v>
          </cell>
          <cell r="I20">
            <v>0.50809273775126784</v>
          </cell>
          <cell r="J20">
            <v>1</v>
          </cell>
          <cell r="L20">
            <v>6.3929137015483993E-3</v>
          </cell>
          <cell r="M20">
            <v>0.98700382329725422</v>
          </cell>
          <cell r="N20">
            <v>6.6032630011973147E-3</v>
          </cell>
          <cell r="O20">
            <v>0.99999999999999989</v>
          </cell>
        </row>
        <row r="21">
          <cell r="B21" t="str">
            <v>Grand Total</v>
          </cell>
          <cell r="C21">
            <v>0.31549365790667433</v>
          </cell>
          <cell r="D21">
            <v>0.68450634209332561</v>
          </cell>
          <cell r="E21">
            <v>1</v>
          </cell>
          <cell r="G21" t="str">
            <v>Grand Total</v>
          </cell>
          <cell r="H21">
            <v>0.51592151636315642</v>
          </cell>
          <cell r="I21">
            <v>0.48407848363684358</v>
          </cell>
          <cell r="J21">
            <v>1</v>
          </cell>
          <cell r="L21">
            <v>0.16276996639017036</v>
          </cell>
          <cell r="M21">
            <v>0.68450634209332561</v>
          </cell>
          <cell r="N21">
            <v>0.15272369151650397</v>
          </cell>
          <cell r="O21">
            <v>1</v>
          </cell>
        </row>
        <row r="25">
          <cell r="B25" t="str">
            <v>Built-up share - for Com_Master -CHAR</v>
          </cell>
        </row>
        <row r="27">
          <cell r="B27" t="str">
            <v>Multizone Systems Only</v>
          </cell>
          <cell r="C27" t="str">
            <v>Everything But SZ ducted systems</v>
          </cell>
          <cell r="G27" t="str">
            <v>Custom work in this table</v>
          </cell>
          <cell r="K27" t="str">
            <v>Electric</v>
          </cell>
          <cell r="L27" t="str">
            <v>Gas</v>
          </cell>
          <cell r="M27" t="str">
            <v>HP</v>
          </cell>
          <cell r="N27" t="str">
            <v>Total</v>
          </cell>
          <cell r="P27" t="str">
            <v>Everything But SZ Ducted</v>
          </cell>
        </row>
        <row r="28">
          <cell r="B28">
            <v>0.13911514778937467</v>
          </cell>
          <cell r="C28">
            <v>0.27379566641599334</v>
          </cell>
          <cell r="G28" t="str">
            <v>Not all formulas are the same</v>
          </cell>
          <cell r="I28" t="str">
            <v>Large Off</v>
          </cell>
          <cell r="J28" t="str">
            <v>&gt;50,000</v>
          </cell>
          <cell r="K28">
            <v>0.20943280302167308</v>
          </cell>
          <cell r="L28">
            <v>0.54037060186620078</v>
          </cell>
          <cell r="M28">
            <v>0.25019659511212627</v>
          </cell>
          <cell r="N28">
            <v>1.0000000000000002</v>
          </cell>
          <cell r="P28">
            <v>0.72977881629252517</v>
          </cell>
        </row>
        <row r="29">
          <cell r="B29">
            <v>0</v>
          </cell>
          <cell r="C29">
            <v>0.20656505403266429</v>
          </cell>
          <cell r="G29" t="str">
            <v>Pulling from different parts of this worksheet</v>
          </cell>
          <cell r="I29" t="str">
            <v>Medium Off</v>
          </cell>
          <cell r="J29" t="str">
            <v>5,000 to 50,000</v>
          </cell>
          <cell r="K29">
            <v>0.22131165109110185</v>
          </cell>
          <cell r="L29">
            <v>0.51430081857580845</v>
          </cell>
          <cell r="M29">
            <v>0.26438753033308959</v>
          </cell>
          <cell r="N29">
            <v>0.99999999999999989</v>
          </cell>
          <cell r="P29">
            <v>0.46635610541382266</v>
          </cell>
        </row>
        <row r="30">
          <cell r="B30">
            <v>0.53</v>
          </cell>
          <cell r="C30">
            <v>0.53</v>
          </cell>
          <cell r="I30" t="str">
            <v>Small Off</v>
          </cell>
          <cell r="J30" t="str">
            <v>&lt;5,000</v>
          </cell>
          <cell r="K30">
            <v>0.30640942705415353</v>
          </cell>
          <cell r="L30">
            <v>0.3275419203320854</v>
          </cell>
          <cell r="M30">
            <v>0.36604865261376096</v>
          </cell>
          <cell r="N30">
            <v>0.99999999999999989</v>
          </cell>
          <cell r="P30">
            <v>0.18010901567330029</v>
          </cell>
        </row>
        <row r="31">
          <cell r="B31">
            <v>5.6924185465057203E-2</v>
          </cell>
          <cell r="C31">
            <v>0.68482020855141457</v>
          </cell>
          <cell r="I31" t="str">
            <v>Xlarge Ret</v>
          </cell>
          <cell r="J31" t="str">
            <v>&gt;100,000</v>
          </cell>
          <cell r="K31">
            <v>5.2995881766435368E-2</v>
          </cell>
          <cell r="L31">
            <v>0.91606730000738101</v>
          </cell>
          <cell r="M31">
            <v>3.0936818226183656E-2</v>
          </cell>
          <cell r="N31">
            <v>1</v>
          </cell>
          <cell r="P31">
            <v>0.2530928144049488</v>
          </cell>
        </row>
        <row r="32">
          <cell r="B32">
            <v>0.25506362599984067</v>
          </cell>
          <cell r="C32">
            <v>0.37830047353246543</v>
          </cell>
          <cell r="I32" t="str">
            <v>Large Ret</v>
          </cell>
          <cell r="J32" t="str">
            <v>50,000 - 100,000</v>
          </cell>
          <cell r="K32">
            <v>1.0593107738682607E-2</v>
          </cell>
          <cell r="L32">
            <v>0.98322307122393326</v>
          </cell>
          <cell r="M32">
            <v>6.1838210373840949E-3</v>
          </cell>
          <cell r="N32">
            <v>1</v>
          </cell>
          <cell r="P32">
            <v>0.2530928144049488</v>
          </cell>
        </row>
        <row r="33">
          <cell r="B33">
            <v>0.16716328428783481</v>
          </cell>
          <cell r="C33">
            <v>0.46120223430256424</v>
          </cell>
          <cell r="I33" t="str">
            <v>Medium Ret</v>
          </cell>
          <cell r="J33" t="str">
            <v>5000 - 50,000</v>
          </cell>
          <cell r="K33">
            <v>0.12006240959495594</v>
          </cell>
          <cell r="L33">
            <v>0.80985008893074606</v>
          </cell>
          <cell r="M33">
            <v>7.0087501474297986E-2</v>
          </cell>
          <cell r="N33">
            <v>1</v>
          </cell>
          <cell r="P33">
            <v>0.2530928144049488</v>
          </cell>
        </row>
        <row r="34">
          <cell r="B34">
            <v>2.8348285792584815E-2</v>
          </cell>
          <cell r="C34">
            <v>0.52265270042747103</v>
          </cell>
          <cell r="I34" t="str">
            <v>Small Ret</v>
          </cell>
          <cell r="J34" t="str">
            <v>&lt;5000</v>
          </cell>
          <cell r="K34">
            <v>0.2732917310450087</v>
          </cell>
          <cell r="L34">
            <v>0.56717178566142912</v>
          </cell>
          <cell r="M34">
            <v>0.15953648329356207</v>
          </cell>
          <cell r="N34">
            <v>0.99999999999999989</v>
          </cell>
          <cell r="P34">
            <v>0.2530928144049488</v>
          </cell>
        </row>
        <row r="35">
          <cell r="B35">
            <v>0</v>
          </cell>
          <cell r="C35">
            <v>5.8610362131589246E-2</v>
          </cell>
          <cell r="I35" t="str">
            <v>School K-12</v>
          </cell>
          <cell r="J35" t="str">
            <v>Any</v>
          </cell>
          <cell r="K35">
            <v>5.8369343906151915E-2</v>
          </cell>
          <cell r="L35">
            <v>0.84777782221188291</v>
          </cell>
          <cell r="M35">
            <v>9.3852833881965178E-2</v>
          </cell>
          <cell r="N35">
            <v>1</v>
          </cell>
          <cell r="P35">
            <v>0.45489304544728093</v>
          </cell>
        </row>
        <row r="36">
          <cell r="B36">
            <v>1.9041724473909054E-2</v>
          </cell>
          <cell r="C36">
            <v>0.2530928144049488</v>
          </cell>
          <cell r="I36" t="str">
            <v>University</v>
          </cell>
          <cell r="J36" t="str">
            <v>Any</v>
          </cell>
          <cell r="K36">
            <v>5.8369343906151915E-2</v>
          </cell>
          <cell r="L36">
            <v>0.84777782221188291</v>
          </cell>
          <cell r="M36">
            <v>9.3852833881965178E-2</v>
          </cell>
          <cell r="N36">
            <v>1</v>
          </cell>
          <cell r="P36">
            <v>0.45489304544728093</v>
          </cell>
        </row>
        <row r="37">
          <cell r="B37">
            <v>0.21392277044122734</v>
          </cell>
          <cell r="C37">
            <v>0.45489304544728093</v>
          </cell>
          <cell r="I37" t="str">
            <v>Warehouse</v>
          </cell>
          <cell r="J37" t="str">
            <v>Any</v>
          </cell>
          <cell r="K37">
            <v>6.3929137015483993E-3</v>
          </cell>
          <cell r="L37">
            <v>0.98700382329725422</v>
          </cell>
          <cell r="M37">
            <v>6.6032630011973147E-3</v>
          </cell>
          <cell r="N37">
            <v>0.99999999999999989</v>
          </cell>
          <cell r="P37">
            <v>0.68364721407456519</v>
          </cell>
        </row>
        <row r="38">
          <cell r="B38">
            <v>0.72</v>
          </cell>
          <cell r="C38">
            <v>0.72</v>
          </cell>
          <cell r="I38" t="str">
            <v>Supermarket</v>
          </cell>
          <cell r="J38" t="str">
            <v>&gt; 5000</v>
          </cell>
          <cell r="K38">
            <v>3.9182634298973458E-2</v>
          </cell>
          <cell r="L38">
            <v>0.46957192737561176</v>
          </cell>
          <cell r="M38">
            <v>6.234756715808213E-2</v>
          </cell>
          <cell r="N38">
            <v>0.57110212883266731</v>
          </cell>
          <cell r="P38">
            <v>0.20656505403266429</v>
          </cell>
        </row>
        <row r="39">
          <cell r="B39">
            <v>0</v>
          </cell>
          <cell r="C39">
            <v>0.68364721407456519</v>
          </cell>
          <cell r="I39" t="str">
            <v>MiniMart</v>
          </cell>
          <cell r="J39" t="str">
            <v>&lt; 5000</v>
          </cell>
          <cell r="K39">
            <v>9.8940421863423066E-3</v>
          </cell>
          <cell r="L39">
            <v>0.86606113087441317</v>
          </cell>
          <cell r="M39">
            <v>1.5743440192688529E-2</v>
          </cell>
          <cell r="N39">
            <v>0.89169861325344391</v>
          </cell>
          <cell r="P39">
            <v>0.20656505403266429</v>
          </cell>
        </row>
        <row r="40">
          <cell r="I40" t="str">
            <v>Restaurant</v>
          </cell>
          <cell r="J40" t="str">
            <v>Any</v>
          </cell>
          <cell r="K40">
            <v>3.0050555941853869E-2</v>
          </cell>
          <cell r="L40">
            <v>0.79365284945968273</v>
          </cell>
          <cell r="M40">
            <v>0.17629659459846331</v>
          </cell>
          <cell r="N40">
            <v>1</v>
          </cell>
          <cell r="P40">
            <v>5.8610362131589246E-2</v>
          </cell>
        </row>
        <row r="41">
          <cell r="I41" t="str">
            <v>Lodging</v>
          </cell>
          <cell r="J41" t="str">
            <v>Any</v>
          </cell>
          <cell r="K41">
            <v>0.44679184687802564</v>
          </cell>
          <cell r="L41">
            <v>0.24941748529786834</v>
          </cell>
          <cell r="M41">
            <v>0.30379066782410608</v>
          </cell>
          <cell r="N41">
            <v>1</v>
          </cell>
          <cell r="P41">
            <v>0.68482020855141457</v>
          </cell>
        </row>
        <row r="42">
          <cell r="I42" t="str">
            <v>Hospital</v>
          </cell>
          <cell r="J42" t="str">
            <v>Any</v>
          </cell>
          <cell r="K42">
            <v>0.33985691133471541</v>
          </cell>
          <cell r="L42">
            <v>0.40556621261939335</v>
          </cell>
          <cell r="M42">
            <v>0.25457687604589124</v>
          </cell>
          <cell r="N42">
            <v>1</v>
          </cell>
          <cell r="P42">
            <v>0.53</v>
          </cell>
        </row>
        <row r="43">
          <cell r="I43" t="str">
            <v>Residential Care</v>
          </cell>
          <cell r="J43" t="str">
            <v>Any</v>
          </cell>
          <cell r="K43">
            <v>0.33985691133471541</v>
          </cell>
          <cell r="L43">
            <v>0.40556621261939335</v>
          </cell>
          <cell r="M43">
            <v>0.25457687604589124</v>
          </cell>
          <cell r="N43">
            <v>1</v>
          </cell>
          <cell r="P43">
            <v>0.53</v>
          </cell>
        </row>
        <row r="44">
          <cell r="I44" t="str">
            <v>Assembly</v>
          </cell>
          <cell r="J44" t="str">
            <v>Any</v>
          </cell>
          <cell r="K44">
            <v>0.10640191237323121</v>
          </cell>
          <cell r="L44">
            <v>0.77815390025512432</v>
          </cell>
          <cell r="M44">
            <v>0.11544418737164447</v>
          </cell>
          <cell r="N44">
            <v>1</v>
          </cell>
          <cell r="P44">
            <v>0.27379566641599334</v>
          </cell>
        </row>
        <row r="45">
          <cell r="I45" t="str">
            <v>Other</v>
          </cell>
          <cell r="J45" t="str">
            <v>Any</v>
          </cell>
          <cell r="K45">
            <v>0.16939513747697868</v>
          </cell>
          <cell r="L45">
            <v>0.7257160432726234</v>
          </cell>
          <cell r="M45">
            <v>0.104888819250398</v>
          </cell>
          <cell r="N45">
            <v>1</v>
          </cell>
          <cell r="P45">
            <v>0.46120223430256424</v>
          </cell>
        </row>
        <row r="48">
          <cell r="B48" t="str">
            <v>Site_ID</v>
          </cell>
          <cell r="C48" t="str">
            <v>(All)</v>
          </cell>
        </row>
        <row r="49">
          <cell r="B49" t="str">
            <v>Fan_Ctr</v>
          </cell>
          <cell r="C49" t="str">
            <v>(All)</v>
          </cell>
        </row>
        <row r="50">
          <cell r="B50" t="str">
            <v>DistSys</v>
          </cell>
          <cell r="C50" t="str">
            <v>(All)</v>
          </cell>
        </row>
        <row r="51">
          <cell r="B51" t="str">
            <v>Equip_Type</v>
          </cell>
          <cell r="C51" t="str">
            <v>(All)</v>
          </cell>
        </row>
        <row r="52">
          <cell r="B52" t="str">
            <v>DistSys_Detail</v>
          </cell>
          <cell r="C52" t="str">
            <v>(All)</v>
          </cell>
        </row>
        <row r="54">
          <cell r="B54" t="str">
            <v>Sum of Heat_Frac_Sf_PNW_Heated</v>
          </cell>
          <cell r="D54" t="str">
            <v>Column Labels</v>
          </cell>
        </row>
        <row r="55">
          <cell r="B55" t="str">
            <v>Row Labels</v>
          </cell>
          <cell r="C55" t="str">
            <v>Size_Group</v>
          </cell>
          <cell r="D55" t="str">
            <v>Electricity</v>
          </cell>
          <cell r="E55" t="str">
            <v>Natural Gas</v>
          </cell>
          <cell r="F55" t="str">
            <v>Grand Total</v>
          </cell>
          <cell r="G55" t="str">
            <v>SF</v>
          </cell>
        </row>
        <row r="56">
          <cell r="B56" t="str">
            <v>Assembly</v>
          </cell>
          <cell r="C56" t="str">
            <v>&lt;5,001</v>
          </cell>
          <cell r="D56">
            <v>0.28968678369813988</v>
          </cell>
          <cell r="E56">
            <v>0.71031321630186006</v>
          </cell>
          <cell r="F56">
            <v>1</v>
          </cell>
          <cell r="G56">
            <v>10791889.418072201</v>
          </cell>
        </row>
        <row r="57">
          <cell r="C57" t="str">
            <v>100,001+</v>
          </cell>
          <cell r="D57">
            <v>0.18435982906228074</v>
          </cell>
          <cell r="E57">
            <v>0.81564017093771923</v>
          </cell>
          <cell r="F57">
            <v>1</v>
          </cell>
          <cell r="G57">
            <v>47585686.482744053</v>
          </cell>
        </row>
        <row r="58">
          <cell r="C58" t="str">
            <v>20,001-50,000</v>
          </cell>
          <cell r="D58">
            <v>0.20157557375693722</v>
          </cell>
          <cell r="E58">
            <v>0.79842442624306276</v>
          </cell>
          <cell r="F58">
            <v>1</v>
          </cell>
          <cell r="G58">
            <v>75093057.6555399</v>
          </cell>
        </row>
        <row r="59">
          <cell r="C59" t="str">
            <v>5,001-20,000</v>
          </cell>
          <cell r="D59">
            <v>0.28320940685422302</v>
          </cell>
          <cell r="E59">
            <v>0.71679059314577698</v>
          </cell>
          <cell r="F59">
            <v>1</v>
          </cell>
          <cell r="G59">
            <v>133312634.77726388</v>
          </cell>
        </row>
        <row r="60">
          <cell r="C60" t="str">
            <v>50,001-100,000</v>
          </cell>
          <cell r="D60">
            <v>0.12313805305365039</v>
          </cell>
          <cell r="E60">
            <v>0.87686194694634967</v>
          </cell>
          <cell r="F60">
            <v>1</v>
          </cell>
          <cell r="G60">
            <v>56800309.557055436</v>
          </cell>
          <cell r="O60" t="str">
            <v>Electric</v>
          </cell>
          <cell r="P60" t="str">
            <v>Gas</v>
          </cell>
        </row>
        <row r="61">
          <cell r="B61" t="str">
            <v>Grocery</v>
          </cell>
          <cell r="C61" t="str">
            <v>&lt;5,001</v>
          </cell>
          <cell r="D61">
            <v>0.53042807262438818</v>
          </cell>
          <cell r="E61">
            <v>0.46957192737561176</v>
          </cell>
          <cell r="F61">
            <v>1</v>
          </cell>
          <cell r="G61">
            <v>9815889.4471183456</v>
          </cell>
          <cell r="I61" t="str">
            <v>&lt;5,001</v>
          </cell>
          <cell r="J61">
            <v>0.53042807262438818</v>
          </cell>
          <cell r="K61">
            <v>0.46957192737561176</v>
          </cell>
          <cell r="L61">
            <v>1</v>
          </cell>
          <cell r="M61">
            <v>9815889.4471183456</v>
          </cell>
          <cell r="N61" t="str">
            <v>&gt; 5000</v>
          </cell>
          <cell r="O61">
            <v>0.53042807262438818</v>
          </cell>
          <cell r="P61">
            <v>0.46957192737561176</v>
          </cell>
        </row>
        <row r="62">
          <cell r="C62" t="str">
            <v>20,001-50,000</v>
          </cell>
          <cell r="D62">
            <v>3.5142286878275322E-2</v>
          </cell>
          <cell r="E62">
            <v>0.96485771312172464</v>
          </cell>
          <cell r="F62">
            <v>1</v>
          </cell>
          <cell r="G62">
            <v>23241500.137925949</v>
          </cell>
          <cell r="I62" t="str">
            <v>20,001-50,000</v>
          </cell>
          <cell r="J62">
            <v>3.5142286878275322E-2</v>
          </cell>
          <cell r="K62">
            <v>0.96485771312172464</v>
          </cell>
          <cell r="L62">
            <v>1</v>
          </cell>
          <cell r="M62">
            <v>23241500.137925949</v>
          </cell>
          <cell r="N62" t="str">
            <v>&lt; 5000</v>
          </cell>
          <cell r="O62">
            <v>0.13393886912558689</v>
          </cell>
          <cell r="P62">
            <v>0.86606113087441317</v>
          </cell>
        </row>
        <row r="63">
          <cell r="C63" t="str">
            <v>5,001-20,000</v>
          </cell>
          <cell r="D63">
            <v>0.24107220109261876</v>
          </cell>
          <cell r="E63">
            <v>0.75892779890738127</v>
          </cell>
          <cell r="F63">
            <v>1</v>
          </cell>
          <cell r="G63">
            <v>16084444.905748043</v>
          </cell>
          <cell r="I63" t="str">
            <v>5,001-20,000</v>
          </cell>
          <cell r="J63">
            <v>0.24107220109261876</v>
          </cell>
          <cell r="K63">
            <v>0.75892779890738127</v>
          </cell>
          <cell r="L63">
            <v>1</v>
          </cell>
          <cell r="M63">
            <v>16084444.905748043</v>
          </cell>
        </row>
        <row r="64">
          <cell r="C64" t="str">
            <v>50,001-100,000</v>
          </cell>
          <cell r="D64">
            <v>0.16478658283274414</v>
          </cell>
          <cell r="E64">
            <v>0.83521341716725583</v>
          </cell>
          <cell r="F64">
            <v>1</v>
          </cell>
          <cell r="G64">
            <v>18575140.114893399</v>
          </cell>
          <cell r="I64" t="str">
            <v>50,001-100,000</v>
          </cell>
          <cell r="J64">
            <v>0.16478658283274414</v>
          </cell>
          <cell r="K64">
            <v>0.83521341716725583</v>
          </cell>
          <cell r="L64">
            <v>1</v>
          </cell>
          <cell r="M64">
            <v>18575140.114893399</v>
          </cell>
        </row>
        <row r="65">
          <cell r="B65" t="str">
            <v>Lodging</v>
          </cell>
          <cell r="C65" t="str">
            <v>&lt;5,001</v>
          </cell>
          <cell r="D65">
            <v>1</v>
          </cell>
          <cell r="E65">
            <v>0</v>
          </cell>
          <cell r="F65">
            <v>1</v>
          </cell>
          <cell r="G65">
            <v>771154.95824772085</v>
          </cell>
        </row>
        <row r="66">
          <cell r="C66" t="str">
            <v>100,001+</v>
          </cell>
          <cell r="D66">
            <v>0.66932609944359711</v>
          </cell>
          <cell r="E66">
            <v>0.33067390055640283</v>
          </cell>
          <cell r="F66">
            <v>1</v>
          </cell>
          <cell r="G66">
            <v>37478802.645819291</v>
          </cell>
        </row>
        <row r="67">
          <cell r="C67" t="str">
            <v>20,001-50,000</v>
          </cell>
          <cell r="D67">
            <v>0.80938461207249257</v>
          </cell>
          <cell r="E67">
            <v>0.19061538792750743</v>
          </cell>
          <cell r="F67">
            <v>1</v>
          </cell>
          <cell r="G67">
            <v>44511439.869276322</v>
          </cell>
        </row>
        <row r="68">
          <cell r="C68" t="str">
            <v>5,001-20,000</v>
          </cell>
          <cell r="D68">
            <v>0.708233600439651</v>
          </cell>
          <cell r="E68">
            <v>0.29176639956034905</v>
          </cell>
          <cell r="F68">
            <v>1</v>
          </cell>
          <cell r="G68">
            <v>8867151.9690522291</v>
          </cell>
        </row>
        <row r="69">
          <cell r="C69" t="str">
            <v>50,001-100,000</v>
          </cell>
          <cell r="D69">
            <v>0.75967537196550394</v>
          </cell>
          <cell r="E69">
            <v>0.24032462803449609</v>
          </cell>
          <cell r="F69">
            <v>1</v>
          </cell>
          <cell r="G69">
            <v>67217799.666102752</v>
          </cell>
          <cell r="O69" t="str">
            <v>Electric</v>
          </cell>
          <cell r="P69" t="str">
            <v>Gas</v>
          </cell>
          <cell r="T69" t="str">
            <v>SZ Ducted</v>
          </cell>
          <cell r="V69" t="str">
            <v>SZ Ducted</v>
          </cell>
          <cell r="W69" t="str">
            <v>Everything but</v>
          </cell>
          <cell r="Y69" t="str">
            <v>Multizone systems</v>
          </cell>
        </row>
        <row r="70">
          <cell r="B70" t="str">
            <v>Office</v>
          </cell>
          <cell r="C70" t="str">
            <v>&lt;5,001</v>
          </cell>
          <cell r="D70">
            <v>0.67245807966791449</v>
          </cell>
          <cell r="E70">
            <v>0.3275419203320854</v>
          </cell>
          <cell r="F70">
            <v>1</v>
          </cell>
          <cell r="G70">
            <v>88922415.770519257</v>
          </cell>
          <cell r="I70" t="str">
            <v>100,001+</v>
          </cell>
          <cell r="J70">
            <v>0.56343603427674449</v>
          </cell>
          <cell r="K70">
            <v>0.43656396572325545</v>
          </cell>
          <cell r="L70">
            <v>1</v>
          </cell>
          <cell r="M70">
            <v>161400968.09734377</v>
          </cell>
          <cell r="N70" t="str">
            <v>&gt;50,000</v>
          </cell>
          <cell r="O70">
            <v>0.45962939813379933</v>
          </cell>
          <cell r="P70">
            <v>0.54037060186620078</v>
          </cell>
          <cell r="S70" t="str">
            <v>100,001+</v>
          </cell>
          <cell r="T70">
            <v>0.20317755500773604</v>
          </cell>
          <cell r="U70" t="str">
            <v>&gt;50,000</v>
          </cell>
          <cell r="V70">
            <v>0.27022118370747483</v>
          </cell>
          <cell r="W70">
            <v>0.72977881629252517</v>
          </cell>
          <cell r="Y70" t="str">
            <v>&lt;5,001</v>
          </cell>
        </row>
        <row r="71">
          <cell r="C71" t="str">
            <v>100,001+</v>
          </cell>
          <cell r="D71">
            <v>0.56343603427674449</v>
          </cell>
          <cell r="E71">
            <v>0.43656396572325545</v>
          </cell>
          <cell r="F71">
            <v>1</v>
          </cell>
          <cell r="G71">
            <v>161400968.09734377</v>
          </cell>
          <cell r="I71" t="str">
            <v>50,001-100,000</v>
          </cell>
          <cell r="J71">
            <v>0.25807624626210907</v>
          </cell>
          <cell r="K71">
            <v>0.74192375373789099</v>
          </cell>
          <cell r="L71">
            <v>1</v>
          </cell>
          <cell r="M71">
            <v>83126914.229880497</v>
          </cell>
          <cell r="N71" t="str">
            <v>5,000 to 50,000</v>
          </cell>
          <cell r="O71">
            <v>0.48569918142419144</v>
          </cell>
          <cell r="P71">
            <v>0.51430081857580845</v>
          </cell>
          <cell r="S71" t="str">
            <v>50,001-100,000</v>
          </cell>
          <cell r="T71">
            <v>0.40039450575540259</v>
          </cell>
          <cell r="U71" t="str">
            <v>5,000 to 50,000</v>
          </cell>
          <cell r="V71">
            <v>0.53364389458617734</v>
          </cell>
          <cell r="W71">
            <v>0.46635610541382266</v>
          </cell>
          <cell r="Y71" t="str">
            <v>100,001+</v>
          </cell>
        </row>
        <row r="72">
          <cell r="C72" t="str">
            <v>20,001-50,000</v>
          </cell>
          <cell r="D72">
            <v>0.34614420585949485</v>
          </cell>
          <cell r="E72">
            <v>0.6538557941405051</v>
          </cell>
          <cell r="F72">
            <v>1</v>
          </cell>
          <cell r="G72">
            <v>121088778.65134136</v>
          </cell>
          <cell r="I72" t="str">
            <v>20,001-50,000</v>
          </cell>
          <cell r="J72">
            <v>0.34614420585949485</v>
          </cell>
          <cell r="K72">
            <v>0.6538557941405051</v>
          </cell>
          <cell r="L72">
            <v>1</v>
          </cell>
          <cell r="M72">
            <v>121088778.65134136</v>
          </cell>
          <cell r="N72" t="str">
            <v>&lt;5,000</v>
          </cell>
          <cell r="O72">
            <v>0.67245807966791449</v>
          </cell>
          <cell r="P72">
            <v>0.3275419203320854</v>
          </cell>
          <cell r="S72" t="str">
            <v>20,001-50,000</v>
          </cell>
          <cell r="T72">
            <v>0.79236371541570771</v>
          </cell>
          <cell r="U72" t="str">
            <v>&lt;5,000</v>
          </cell>
          <cell r="V72">
            <v>0.81989098432669971</v>
          </cell>
          <cell r="W72">
            <v>0.18010901567330029</v>
          </cell>
          <cell r="Y72" t="str">
            <v>20,001-50,000</v>
          </cell>
        </row>
        <row r="73">
          <cell r="C73" t="str">
            <v>5,001-20,000</v>
          </cell>
          <cell r="D73">
            <v>0.59535158312648861</v>
          </cell>
          <cell r="E73">
            <v>0.40464841687351133</v>
          </cell>
          <cell r="F73">
            <v>1</v>
          </cell>
          <cell r="G73">
            <v>154110090.46318847</v>
          </cell>
          <cell r="I73" t="str">
            <v>5,001-20,000</v>
          </cell>
          <cell r="J73">
            <v>0.59535158312648861</v>
          </cell>
          <cell r="K73">
            <v>0.40464841687351133</v>
          </cell>
          <cell r="L73">
            <v>1</v>
          </cell>
          <cell r="M73">
            <v>154110090.46318847</v>
          </cell>
          <cell r="S73" t="str">
            <v>5,001-20,000</v>
          </cell>
          <cell r="T73">
            <v>0.87333850962546711</v>
          </cell>
          <cell r="Y73" t="str">
            <v>5,001-20,000</v>
          </cell>
        </row>
        <row r="74">
          <cell r="C74" t="str">
            <v>50,001-100,000</v>
          </cell>
          <cell r="D74">
            <v>0.25807624626210907</v>
          </cell>
          <cell r="E74">
            <v>0.74192375373789099</v>
          </cell>
          <cell r="F74">
            <v>1</v>
          </cell>
          <cell r="G74">
            <v>83126914.229880497</v>
          </cell>
          <cell r="I74" t="str">
            <v>&lt;5,001</v>
          </cell>
          <cell r="J74">
            <v>0.67245807966791449</v>
          </cell>
          <cell r="K74">
            <v>0.3275419203320854</v>
          </cell>
          <cell r="L74">
            <v>1</v>
          </cell>
          <cell r="M74">
            <v>88922415.770519257</v>
          </cell>
          <cell r="S74" t="str">
            <v>&lt;5,001</v>
          </cell>
          <cell r="T74">
            <v>0.86743113566731078</v>
          </cell>
          <cell r="Y74" t="str">
            <v>50,001-100,000</v>
          </cell>
        </row>
        <row r="75">
          <cell r="B75" t="str">
            <v>Other</v>
          </cell>
          <cell r="C75" t="str">
            <v>&lt;5,001</v>
          </cell>
          <cell r="D75">
            <v>0.36963108384061777</v>
          </cell>
          <cell r="E75">
            <v>0.63036891615938218</v>
          </cell>
          <cell r="F75">
            <v>1</v>
          </cell>
          <cell r="G75">
            <v>11401400.474691771</v>
          </cell>
        </row>
        <row r="76">
          <cell r="C76" t="str">
            <v>100,001+</v>
          </cell>
          <cell r="D76">
            <v>0.11927323464793231</v>
          </cell>
          <cell r="E76">
            <v>0.88072676535206773</v>
          </cell>
          <cell r="F76">
            <v>1</v>
          </cell>
          <cell r="G76">
            <v>60024943.803527087</v>
          </cell>
        </row>
        <row r="77">
          <cell r="C77" t="str">
            <v>20,001-50,000</v>
          </cell>
          <cell r="D77">
            <v>0.28972859528015749</v>
          </cell>
          <cell r="E77">
            <v>0.71027140471984251</v>
          </cell>
          <cell r="F77">
            <v>1</v>
          </cell>
          <cell r="G77">
            <v>67056749.230095625</v>
          </cell>
        </row>
        <row r="78">
          <cell r="C78" t="str">
            <v>5,001-20,000</v>
          </cell>
          <cell r="D78">
            <v>0.19665327325738066</v>
          </cell>
          <cell r="E78">
            <v>0.80334672674261942</v>
          </cell>
          <cell r="F78">
            <v>1</v>
          </cell>
          <cell r="G78">
            <v>90016986.964126915</v>
          </cell>
        </row>
        <row r="79">
          <cell r="C79" t="str">
            <v>50,001-100,000</v>
          </cell>
          <cell r="D79">
            <v>0.58009651662613548</v>
          </cell>
          <cell r="E79">
            <v>0.41990348337386446</v>
          </cell>
          <cell r="F79">
            <v>1</v>
          </cell>
          <cell r="G79">
            <v>46335023.23670388</v>
          </cell>
        </row>
        <row r="80">
          <cell r="B80" t="str">
            <v>Residential Care</v>
          </cell>
          <cell r="C80" t="str">
            <v>&lt;5,001</v>
          </cell>
          <cell r="D80">
            <v>1.3677517552166963E-2</v>
          </cell>
          <cell r="E80">
            <v>0.98632248244783316</v>
          </cell>
          <cell r="F80">
            <v>1</v>
          </cell>
          <cell r="G80">
            <v>617607.67825962591</v>
          </cell>
        </row>
        <row r="81">
          <cell r="C81" t="str">
            <v>100,001+</v>
          </cell>
          <cell r="D81">
            <v>0.65208373998713842</v>
          </cell>
          <cell r="E81">
            <v>0.34791626001286152</v>
          </cell>
          <cell r="F81">
            <v>1</v>
          </cell>
          <cell r="G81">
            <v>29481393.869044412</v>
          </cell>
        </row>
        <row r="82">
          <cell r="C82" t="str">
            <v>20,001-50,000</v>
          </cell>
          <cell r="D82">
            <v>0.58940370199270897</v>
          </cell>
          <cell r="E82">
            <v>0.41059629800729103</v>
          </cell>
          <cell r="F82">
            <v>1</v>
          </cell>
          <cell r="G82">
            <v>45870170.91031719</v>
          </cell>
        </row>
        <row r="83">
          <cell r="C83" t="str">
            <v>5,001-20,000</v>
          </cell>
          <cell r="D83">
            <v>0.43473317164785674</v>
          </cell>
          <cell r="E83">
            <v>0.56526682835214326</v>
          </cell>
          <cell r="F83">
            <v>1</v>
          </cell>
          <cell r="G83">
            <v>21950482.47130106</v>
          </cell>
        </row>
        <row r="84">
          <cell r="C84" t="str">
            <v>50,001-100,000</v>
          </cell>
          <cell r="D84">
            <v>0.7159490279733054</v>
          </cell>
          <cell r="E84">
            <v>0.28405097202669471</v>
          </cell>
          <cell r="F84">
            <v>1</v>
          </cell>
          <cell r="G84">
            <v>19712054.250720531</v>
          </cell>
        </row>
        <row r="85">
          <cell r="B85" t="str">
            <v>Restaurant</v>
          </cell>
          <cell r="C85" t="str">
            <v>&lt;5,001</v>
          </cell>
          <cell r="D85">
            <v>0.222372990309429</v>
          </cell>
          <cell r="E85">
            <v>0.77762700969057108</v>
          </cell>
          <cell r="F85">
            <v>1</v>
          </cell>
          <cell r="G85">
            <v>23327830.483758003</v>
          </cell>
        </row>
        <row r="86">
          <cell r="C86" t="str">
            <v>5,001-20,000</v>
          </cell>
          <cell r="D86">
            <v>0.19083743977042419</v>
          </cell>
          <cell r="E86">
            <v>0.80916256022957589</v>
          </cell>
          <cell r="F86">
            <v>1</v>
          </cell>
          <cell r="G86">
            <v>24104129.2800515</v>
          </cell>
          <cell r="O86" t="str">
            <v>Electric</v>
          </cell>
          <cell r="P86" t="str">
            <v>Gas</v>
          </cell>
        </row>
        <row r="87">
          <cell r="B87" t="str">
            <v>Retail/Service</v>
          </cell>
          <cell r="C87" t="str">
            <v>&lt;5,001</v>
          </cell>
          <cell r="D87">
            <v>0.43282821433857083</v>
          </cell>
          <cell r="E87">
            <v>0.56717178566142912</v>
          </cell>
          <cell r="F87">
            <v>1</v>
          </cell>
          <cell r="G87">
            <v>45229806.543296024</v>
          </cell>
          <cell r="H87">
            <v>0.01</v>
          </cell>
          <cell r="I87" t="str">
            <v>100,001+</v>
          </cell>
          <cell r="J87">
            <v>8.3932699992619028E-2</v>
          </cell>
          <cell r="K87">
            <v>0.91606730000738101</v>
          </cell>
          <cell r="L87">
            <v>1</v>
          </cell>
          <cell r="M87">
            <v>124562026.1368593</v>
          </cell>
          <cell r="N87" t="str">
            <v>&gt;100,000</v>
          </cell>
          <cell r="O87">
            <v>8.3932699992619028E-2</v>
          </cell>
          <cell r="P87">
            <v>0.91606730000738101</v>
          </cell>
        </row>
        <row r="88">
          <cell r="C88" t="str">
            <v>100,001+</v>
          </cell>
          <cell r="D88">
            <v>8.3932699992619028E-2</v>
          </cell>
          <cell r="E88">
            <v>0.91606730000738101</v>
          </cell>
          <cell r="F88">
            <v>1</v>
          </cell>
          <cell r="G88">
            <v>124562026.1368593</v>
          </cell>
          <cell r="H88">
            <v>0.02</v>
          </cell>
          <cell r="I88" t="str">
            <v>50,001-100,000</v>
          </cell>
          <cell r="J88">
            <v>1.6776928776066704E-2</v>
          </cell>
          <cell r="K88">
            <v>0.98322307122393326</v>
          </cell>
          <cell r="L88">
            <v>1</v>
          </cell>
          <cell r="M88">
            <v>29532449.302067615</v>
          </cell>
          <cell r="N88" t="str">
            <v>50,000 - 100,000</v>
          </cell>
          <cell r="O88">
            <v>1.6776928776066704E-2</v>
          </cell>
          <cell r="P88">
            <v>0.98322307122393326</v>
          </cell>
        </row>
        <row r="89">
          <cell r="C89" t="str">
            <v>20,001-50,000</v>
          </cell>
          <cell r="D89">
            <v>0.12300334486769968</v>
          </cell>
          <cell r="E89">
            <v>0.8769966551323003</v>
          </cell>
          <cell r="F89">
            <v>1</v>
          </cell>
          <cell r="G89">
            <v>150479652.53202388</v>
          </cell>
          <cell r="H89">
            <v>0.03</v>
          </cell>
          <cell r="I89" t="str">
            <v>20,001-50,000</v>
          </cell>
          <cell r="J89">
            <v>0.12300334486769968</v>
          </cell>
          <cell r="K89">
            <v>0.8769966551323003</v>
          </cell>
          <cell r="L89">
            <v>1</v>
          </cell>
          <cell r="M89">
            <v>150479652.53202388</v>
          </cell>
          <cell r="N89" t="str">
            <v>5000 - 50,000</v>
          </cell>
          <cell r="O89">
            <v>0.19014991106925394</v>
          </cell>
          <cell r="P89">
            <v>0.80985008893074606</v>
          </cell>
        </row>
        <row r="90">
          <cell r="C90" t="str">
            <v>5,001-20,000</v>
          </cell>
          <cell r="D90">
            <v>0.26113899837633403</v>
          </cell>
          <cell r="E90">
            <v>0.73886100162366586</v>
          </cell>
          <cell r="F90">
            <v>1</v>
          </cell>
          <cell r="G90">
            <v>142334439.47546965</v>
          </cell>
          <cell r="H90">
            <v>0.04</v>
          </cell>
          <cell r="I90" t="str">
            <v>5,001-20,000</v>
          </cell>
          <cell r="J90">
            <v>0.26113899837633403</v>
          </cell>
          <cell r="K90">
            <v>0.73886100162366586</v>
          </cell>
          <cell r="L90">
            <v>1</v>
          </cell>
          <cell r="M90">
            <v>142334439.47546965</v>
          </cell>
          <cell r="N90" t="str">
            <v>&lt;5000</v>
          </cell>
          <cell r="O90">
            <v>0.43282821433857083</v>
          </cell>
          <cell r="P90">
            <v>0.56717178566142912</v>
          </cell>
        </row>
        <row r="91">
          <cell r="C91" t="str">
            <v>50,001-100,000</v>
          </cell>
          <cell r="D91">
            <v>1.6776928776066704E-2</v>
          </cell>
          <cell r="E91">
            <v>0.98322307122393326</v>
          </cell>
          <cell r="F91">
            <v>1</v>
          </cell>
          <cell r="G91">
            <v>29532449.302067615</v>
          </cell>
          <cell r="H91">
            <v>0.05</v>
          </cell>
          <cell r="I91" t="str">
            <v>&lt;5,001</v>
          </cell>
          <cell r="J91">
            <v>0.43282821433857083</v>
          </cell>
          <cell r="K91">
            <v>0.56717178566142912</v>
          </cell>
          <cell r="L91">
            <v>1</v>
          </cell>
          <cell r="M91">
            <v>45229806.543296024</v>
          </cell>
        </row>
        <row r="92">
          <cell r="B92" t="str">
            <v>School K-12</v>
          </cell>
          <cell r="C92" t="str">
            <v>&lt;5,001</v>
          </cell>
          <cell r="D92">
            <v>6.8260893508024292E-2</v>
          </cell>
          <cell r="E92">
            <v>0.93173910649197567</v>
          </cell>
          <cell r="F92">
            <v>1</v>
          </cell>
          <cell r="G92">
            <v>2868722.4248554921</v>
          </cell>
        </row>
        <row r="93">
          <cell r="C93" t="str">
            <v>100,001+</v>
          </cell>
          <cell r="D93">
            <v>0.16029926138119366</v>
          </cell>
          <cell r="E93">
            <v>0.83970073861880623</v>
          </cell>
          <cell r="F93">
            <v>1</v>
          </cell>
          <cell r="G93">
            <v>70407779.68745172</v>
          </cell>
        </row>
        <row r="94">
          <cell r="C94" t="str">
            <v>20,001-50,000</v>
          </cell>
          <cell r="D94">
            <v>0.14157569383085569</v>
          </cell>
          <cell r="E94">
            <v>0.85842430616914434</v>
          </cell>
          <cell r="F94">
            <v>1</v>
          </cell>
          <cell r="G94">
            <v>84555158.13868171</v>
          </cell>
        </row>
        <row r="95">
          <cell r="C95" t="str">
            <v>5,001-20,000</v>
          </cell>
          <cell r="D95">
            <v>0.24053328228867543</v>
          </cell>
          <cell r="E95">
            <v>0.75946671771132457</v>
          </cell>
          <cell r="F95">
            <v>1</v>
          </cell>
          <cell r="G95">
            <v>8452418.6872956287</v>
          </cell>
        </row>
        <row r="96">
          <cell r="C96" t="str">
            <v>50,001-100,000</v>
          </cell>
          <cell r="D96">
            <v>0.14934373572795726</v>
          </cell>
          <cell r="E96">
            <v>0.85065626427204277</v>
          </cell>
          <cell r="F96">
            <v>1</v>
          </cell>
          <cell r="G96">
            <v>60468543.335515603</v>
          </cell>
        </row>
        <row r="97">
          <cell r="B97" t="str">
            <v>Warehouse</v>
          </cell>
          <cell r="C97" t="str">
            <v>&lt;5,001</v>
          </cell>
          <cell r="D97">
            <v>0.12838801779438211</v>
          </cell>
          <cell r="E97">
            <v>0.87161198220561797</v>
          </cell>
          <cell r="F97">
            <v>1</v>
          </cell>
          <cell r="G97">
            <v>8938801.4812825639</v>
          </cell>
        </row>
        <row r="98">
          <cell r="C98" t="str">
            <v>100,001+</v>
          </cell>
          <cell r="D98">
            <v>0</v>
          </cell>
          <cell r="E98">
            <v>1</v>
          </cell>
          <cell r="F98">
            <v>1</v>
          </cell>
          <cell r="G98">
            <v>28824886.069673002</v>
          </cell>
        </row>
        <row r="99">
          <cell r="C99" t="str">
            <v>20,001-50,000</v>
          </cell>
          <cell r="D99">
            <v>5.1437746035443866E-3</v>
          </cell>
          <cell r="E99">
            <v>0.99485622539645557</v>
          </cell>
          <cell r="F99">
            <v>1</v>
          </cell>
          <cell r="G99">
            <v>99863887.212485299</v>
          </cell>
        </row>
        <row r="100">
          <cell r="C100" t="str">
            <v>5,001-20,000</v>
          </cell>
          <cell r="D100">
            <v>1.4492053425769444E-2</v>
          </cell>
          <cell r="E100">
            <v>0.98550794657423046</v>
          </cell>
          <cell r="F100">
            <v>1</v>
          </cell>
          <cell r="G100">
            <v>49025622.289909087</v>
          </cell>
        </row>
        <row r="101">
          <cell r="C101" t="str">
            <v>50,001-100,000</v>
          </cell>
          <cell r="D101">
            <v>1.8182350443928772E-2</v>
          </cell>
          <cell r="E101">
            <v>0.9818176495560712</v>
          </cell>
          <cell r="F101">
            <v>1</v>
          </cell>
          <cell r="G101">
            <v>10409150.518417275</v>
          </cell>
        </row>
        <row r="102">
          <cell r="B102" t="str">
            <v>Grand Total</v>
          </cell>
          <cell r="D102">
            <v>0.31344565584888812</v>
          </cell>
          <cell r="E102">
            <v>0.68655434415111194</v>
          </cell>
          <cell r="F102">
            <v>1</v>
          </cell>
          <cell r="G102">
            <v>2514648185.3050141</v>
          </cell>
        </row>
        <row r="105">
          <cell r="B105" t="str">
            <v>Shares of Electric Heat</v>
          </cell>
        </row>
        <row r="106">
          <cell r="B106" t="str">
            <v>Site_ID</v>
          </cell>
          <cell r="C106" t="str">
            <v>(All)</v>
          </cell>
        </row>
        <row r="107">
          <cell r="B107" t="str">
            <v>Fan_Ctr</v>
          </cell>
          <cell r="C107" t="str">
            <v>(All)</v>
          </cell>
        </row>
        <row r="108">
          <cell r="B108" t="str">
            <v>DistSys</v>
          </cell>
          <cell r="C108" t="str">
            <v>(All)</v>
          </cell>
        </row>
        <row r="109">
          <cell r="B109" t="str">
            <v>DistSys_Detail</v>
          </cell>
          <cell r="C109" t="str">
            <v>(All)</v>
          </cell>
        </row>
        <row r="110">
          <cell r="B110" t="str">
            <v>HeatSys_PrimFuel</v>
          </cell>
          <cell r="C110" t="str">
            <v>Electricity</v>
          </cell>
        </row>
        <row r="111">
          <cell r="B111" t="str">
            <v>Equip_Type</v>
          </cell>
          <cell r="C111" t="str">
            <v>(All)</v>
          </cell>
        </row>
        <row r="113">
          <cell r="B113" t="str">
            <v>Sum of Heat_Frac_Sf_PNW_Heated</v>
          </cell>
          <cell r="C113" t="str">
            <v>Column Labels</v>
          </cell>
        </row>
        <row r="114">
          <cell r="B114" t="str">
            <v>Row Labels</v>
          </cell>
          <cell r="C114" t="str">
            <v>CE</v>
          </cell>
          <cell r="D114" t="str">
            <v>HP</v>
          </cell>
          <cell r="E114" t="str">
            <v>HWC</v>
          </cell>
          <cell r="F114" t="str">
            <v>NA</v>
          </cell>
          <cell r="G114" t="str">
            <v>OT</v>
          </cell>
          <cell r="H114" t="str">
            <v>SC</v>
          </cell>
          <cell r="I114" t="str">
            <v>SE</v>
          </cell>
          <cell r="J114" t="str">
            <v>Grand Total</v>
          </cell>
          <cell r="K114" t="str">
            <v>Elect- Non-HP</v>
          </cell>
          <cell r="L114" t="str">
            <v>Elect-HP</v>
          </cell>
        </row>
        <row r="115">
          <cell r="B115" t="str">
            <v>Assembly</v>
          </cell>
          <cell r="C115">
            <v>2.1933371064227269E-2</v>
          </cell>
          <cell r="D115">
            <v>0.52037961228259577</v>
          </cell>
          <cell r="E115">
            <v>8.4869959933207936E-2</v>
          </cell>
          <cell r="F115">
            <v>0.37281705671996906</v>
          </cell>
          <cell r="G115">
            <v>0</v>
          </cell>
          <cell r="H115">
            <v>0</v>
          </cell>
          <cell r="I115">
            <v>0</v>
          </cell>
          <cell r="J115">
            <v>1</v>
          </cell>
          <cell r="K115">
            <v>0.47962038771740423</v>
          </cell>
          <cell r="L115">
            <v>0.52037961228259577</v>
          </cell>
        </row>
        <row r="116">
          <cell r="B116" t="str">
            <v>Grocery</v>
          </cell>
          <cell r="C116">
            <v>0</v>
          </cell>
          <cell r="D116">
            <v>0.61407902538687853</v>
          </cell>
          <cell r="E116">
            <v>0</v>
          </cell>
          <cell r="F116">
            <v>0.38592097461312153</v>
          </cell>
          <cell r="G116">
            <v>0</v>
          </cell>
          <cell r="H116">
            <v>0</v>
          </cell>
          <cell r="I116">
            <v>0</v>
          </cell>
          <cell r="J116">
            <v>1</v>
          </cell>
          <cell r="K116">
            <v>0.38592097461312147</v>
          </cell>
          <cell r="L116">
            <v>0.61407902538687853</v>
          </cell>
        </row>
        <row r="117">
          <cell r="B117" t="str">
            <v>Lodging</v>
          </cell>
          <cell r="C117">
            <v>0</v>
          </cell>
          <cell r="D117">
            <v>0.40473986786737931</v>
          </cell>
          <cell r="E117">
            <v>1.9101566005885497E-2</v>
          </cell>
          <cell r="F117">
            <v>0.56637390858008696</v>
          </cell>
          <cell r="G117">
            <v>0</v>
          </cell>
          <cell r="H117">
            <v>0</v>
          </cell>
          <cell r="I117">
            <v>9.7846575466481386E-3</v>
          </cell>
          <cell r="J117">
            <v>1</v>
          </cell>
          <cell r="K117">
            <v>0.59526013213262075</v>
          </cell>
          <cell r="L117">
            <v>0.40473986786737931</v>
          </cell>
        </row>
        <row r="118">
          <cell r="B118" t="str">
            <v>Office</v>
          </cell>
          <cell r="C118">
            <v>0</v>
          </cell>
          <cell r="D118">
            <v>0.54434419584121851</v>
          </cell>
          <cell r="E118">
            <v>1.3163924041996011E-2</v>
          </cell>
          <cell r="F118">
            <v>0.29977798762598179</v>
          </cell>
          <cell r="G118">
            <v>5.6989236417166553E-3</v>
          </cell>
          <cell r="H118">
            <v>1.8553743341665496E-2</v>
          </cell>
          <cell r="I118">
            <v>0.11846122550742165</v>
          </cell>
          <cell r="J118">
            <v>1</v>
          </cell>
          <cell r="K118">
            <v>0.45565580415878149</v>
          </cell>
          <cell r="L118">
            <v>0.54434419584121851</v>
          </cell>
        </row>
        <row r="119">
          <cell r="B119" t="str">
            <v>Other</v>
          </cell>
          <cell r="C119">
            <v>1.8656133921888154E-2</v>
          </cell>
          <cell r="D119">
            <v>0.38240960390786466</v>
          </cell>
          <cell r="E119">
            <v>3.4723225987817435E-2</v>
          </cell>
          <cell r="F119">
            <v>0.39770544205545494</v>
          </cell>
          <cell r="G119">
            <v>0</v>
          </cell>
          <cell r="H119">
            <v>0</v>
          </cell>
          <cell r="I119">
            <v>0.1665055941269748</v>
          </cell>
          <cell r="J119">
            <v>1</v>
          </cell>
          <cell r="K119">
            <v>0.6175903960921354</v>
          </cell>
          <cell r="L119">
            <v>0.38240960390786466</v>
          </cell>
        </row>
      </sheetData>
      <sheetData sheetId="19">
        <row r="11">
          <cell r="B11">
            <v>2.0434554153352484E-2</v>
          </cell>
        </row>
        <row r="12">
          <cell r="B12">
            <v>3.1863582040406999E-2</v>
          </cell>
        </row>
        <row r="13">
          <cell r="B13">
            <v>5.5794347273117245E-2</v>
          </cell>
        </row>
        <row r="14">
          <cell r="B14">
            <v>0.23374291413554329</v>
          </cell>
        </row>
        <row r="15">
          <cell r="B15">
            <v>0.12270755891365608</v>
          </cell>
        </row>
        <row r="16">
          <cell r="B16">
            <v>4.2121761451219118E-2</v>
          </cell>
        </row>
        <row r="17">
          <cell r="B17">
            <v>1.255060122823257E-2</v>
          </cell>
        </row>
        <row r="18">
          <cell r="B18">
            <v>0.16379453573805774</v>
          </cell>
        </row>
        <row r="19">
          <cell r="B19">
            <v>8.8639553331737689E-2</v>
          </cell>
          <cell r="N19" t="str">
            <v>Data tables from CBSA</v>
          </cell>
        </row>
        <row r="20">
          <cell r="B20">
            <v>2.590476843098345E-3</v>
          </cell>
        </row>
        <row r="21">
          <cell r="B21">
            <v>9.6266945662747766E-2</v>
          </cell>
          <cell r="N21" t="str">
            <v>Site_ID</v>
          </cell>
          <cell r="O21" t="str">
            <v>(All)</v>
          </cell>
        </row>
        <row r="22">
          <cell r="B22">
            <v>1</v>
          </cell>
          <cell r="N22" t="str">
            <v>Fan_Ctr</v>
          </cell>
          <cell r="O22" t="str">
            <v>(All)</v>
          </cell>
        </row>
        <row r="23">
          <cell r="B23">
            <v>7.398534349162611E-2</v>
          </cell>
          <cell r="N23" t="str">
            <v>DistSys</v>
          </cell>
          <cell r="O23" t="str">
            <v>(All)</v>
          </cell>
        </row>
        <row r="24">
          <cell r="N24" t="str">
            <v>Equip_Type</v>
          </cell>
          <cell r="O24" t="str">
            <v>(All)</v>
          </cell>
        </row>
        <row r="25">
          <cell r="N25" t="str">
            <v>DistSys_Detail</v>
          </cell>
          <cell r="O25" t="str">
            <v>(All)</v>
          </cell>
        </row>
        <row r="26">
          <cell r="N26" t="str">
            <v>Vintage</v>
          </cell>
          <cell r="O26" t="str">
            <v>2004-2013</v>
          </cell>
        </row>
        <row r="27">
          <cell r="B27" t="str">
            <v>2004-2013</v>
          </cell>
          <cell r="I27" t="str">
            <v>To CHAR</v>
          </cell>
          <cell r="U27" t="str">
            <v>Vintage</v>
          </cell>
          <cell r="V27" t="str">
            <v>2004-2013</v>
          </cell>
        </row>
        <row r="28">
          <cell r="P28" t="str">
            <v>Values</v>
          </cell>
        </row>
        <row r="29">
          <cell r="B29" t="str">
            <v>Sum of Sf_PNW</v>
          </cell>
          <cell r="E29" t="str">
            <v>SF</v>
          </cell>
          <cell r="F29" t="str">
            <v>SF Share</v>
          </cell>
          <cell r="G29" t="str">
            <v>Cool Frac</v>
          </cell>
          <cell r="J29" t="str">
            <v>SF</v>
          </cell>
          <cell r="K29" t="str">
            <v>SF Share</v>
          </cell>
          <cell r="L29" t="str">
            <v>Cool Frac</v>
          </cell>
          <cell r="N29" t="str">
            <v>Row Labels</v>
          </cell>
          <cell r="O29" t="str">
            <v>Size_Group</v>
          </cell>
          <cell r="P29" t="str">
            <v>Sum of Heat_Frac_Sf_PNW_Heated</v>
          </cell>
          <cell r="Q29" t="str">
            <v>Sum of Cool_Frac_Sf_PNW</v>
          </cell>
          <cell r="S29" t="str">
            <v>Share</v>
          </cell>
          <cell r="U29" t="str">
            <v>Row Labels</v>
          </cell>
          <cell r="V29" t="str">
            <v>Sum of Sf_PNW</v>
          </cell>
        </row>
        <row r="30">
          <cell r="B30">
            <v>165907691.59999999</v>
          </cell>
          <cell r="D30" t="str">
            <v>Assembly</v>
          </cell>
          <cell r="E30">
            <v>165907691.59999999</v>
          </cell>
          <cell r="F30">
            <v>0.12949316922883078</v>
          </cell>
          <cell r="G30">
            <v>0.91177234717447209</v>
          </cell>
          <cell r="I30" t="str">
            <v>Large Off</v>
          </cell>
          <cell r="J30">
            <v>165907691.59999999</v>
          </cell>
          <cell r="K30">
            <v>0.12949316922883078</v>
          </cell>
          <cell r="L30">
            <v>0.95128694884061893</v>
          </cell>
          <cell r="N30" t="str">
            <v>Assembly</v>
          </cell>
          <cell r="P30">
            <v>162680832.55865625</v>
          </cell>
          <cell r="Q30">
            <v>151270045.38443044</v>
          </cell>
          <cell r="R30">
            <v>165907691.59999999</v>
          </cell>
          <cell r="S30">
            <v>0.91177234717447209</v>
          </cell>
          <cell r="U30" t="str">
            <v>Assembly</v>
          </cell>
          <cell r="V30">
            <v>165907691.59999999</v>
          </cell>
        </row>
        <row r="31">
          <cell r="B31">
            <v>26180915.399999999</v>
          </cell>
          <cell r="D31" t="str">
            <v>Supermarket</v>
          </cell>
          <cell r="E31">
            <v>22661825.399999999</v>
          </cell>
          <cell r="F31">
            <v>1.7687857405861318E-2</v>
          </cell>
          <cell r="G31">
            <v>0.92147944946531313</v>
          </cell>
          <cell r="I31" t="str">
            <v>Medium Off</v>
          </cell>
          <cell r="J31">
            <v>22661825.399999999</v>
          </cell>
          <cell r="K31">
            <v>1.7687857405861318E-2</v>
          </cell>
          <cell r="L31">
            <v>0.97665874571205136</v>
          </cell>
          <cell r="N31" t="str">
            <v>Grocery</v>
          </cell>
          <cell r="O31" t="str">
            <v>&lt;5,001</v>
          </cell>
          <cell r="P31">
            <v>3007817.5990934744</v>
          </cell>
          <cell r="Q31">
            <v>2951425.5438271598</v>
          </cell>
          <cell r="R31">
            <v>3519089.9999999995</v>
          </cell>
          <cell r="S31">
            <v>0.83868998628257874</v>
          </cell>
          <cell r="U31" t="str">
            <v>Grocery</v>
          </cell>
          <cell r="V31">
            <v>26180915.399999999</v>
          </cell>
        </row>
        <row r="32">
          <cell r="B32">
            <v>3519089.9999999995</v>
          </cell>
          <cell r="D32" t="str">
            <v>Minimart</v>
          </cell>
          <cell r="E32">
            <v>3519089.9999999995</v>
          </cell>
          <cell r="F32">
            <v>2.7466967474911578E-3</v>
          </cell>
          <cell r="G32">
            <v>0.83868998628257874</v>
          </cell>
          <cell r="I32" t="str">
            <v>Small Off</v>
          </cell>
          <cell r="J32">
            <v>3519089.9999999995</v>
          </cell>
          <cell r="K32">
            <v>2.7466967474911578E-3</v>
          </cell>
          <cell r="L32">
            <v>0.91122609210258287</v>
          </cell>
          <cell r="O32" t="str">
            <v>5,001-20,000</v>
          </cell>
          <cell r="P32">
            <v>3986446.8767986465</v>
          </cell>
          <cell r="Q32">
            <v>3879036.8423711793</v>
          </cell>
          <cell r="R32">
            <v>4873991.3999999994</v>
          </cell>
          <cell r="S32">
            <v>0.79586452334962665</v>
          </cell>
          <cell r="U32" t="str">
            <v>&lt;5,001</v>
          </cell>
          <cell r="V32">
            <v>3519089.9999999995</v>
          </cell>
        </row>
        <row r="33">
          <cell r="B33">
            <v>4873991.3999999994</v>
          </cell>
          <cell r="D33" t="str">
            <v>Hospital</v>
          </cell>
          <cell r="E33">
            <v>40823878</v>
          </cell>
          <cell r="F33">
            <v>3.1863582040406992E-2</v>
          </cell>
          <cell r="I33" t="str">
            <v>Xlarge Ret</v>
          </cell>
          <cell r="J33">
            <v>40823878</v>
          </cell>
          <cell r="K33">
            <v>3.1863582040406992E-2</v>
          </cell>
          <cell r="L33">
            <v>0.98608503921852686</v>
          </cell>
          <cell r="O33" t="str">
            <v>20,001-50,000</v>
          </cell>
          <cell r="P33">
            <v>11467754.274220692</v>
          </cell>
          <cell r="Q33">
            <v>10683291.020562317</v>
          </cell>
          <cell r="R33">
            <v>11467755</v>
          </cell>
          <cell r="S33">
            <v>0.93159393626410025</v>
          </cell>
          <cell r="U33" t="str">
            <v>5,001-20,000</v>
          </cell>
          <cell r="V33">
            <v>4873991.3999999994</v>
          </cell>
        </row>
        <row r="34">
          <cell r="B34">
            <v>11467755</v>
          </cell>
          <cell r="D34" t="str">
            <v>Lodging</v>
          </cell>
          <cell r="E34">
            <v>71484167.200000003</v>
          </cell>
          <cell r="F34">
            <v>5.5794347273117231E-2</v>
          </cell>
          <cell r="G34">
            <v>0.94438859080377269</v>
          </cell>
          <cell r="I34" t="str">
            <v>Large Ret</v>
          </cell>
          <cell r="J34">
            <v>71484167.200000003</v>
          </cell>
          <cell r="K34">
            <v>5.5794347273117231E-2</v>
          </cell>
          <cell r="L34">
            <v>0.77181511362305244</v>
          </cell>
          <cell r="O34" t="str">
            <v>50,001-100,000</v>
          </cell>
          <cell r="P34">
            <v>6320078.5305375494</v>
          </cell>
          <cell r="Q34">
            <v>6320078.5305375513</v>
          </cell>
          <cell r="R34">
            <v>6320079</v>
          </cell>
          <cell r="S34">
            <v>0.99999992571889551</v>
          </cell>
          <cell r="U34" t="str">
            <v>20,001-50,000</v>
          </cell>
          <cell r="V34">
            <v>11467755</v>
          </cell>
        </row>
        <row r="35">
          <cell r="B35">
            <v>6320079</v>
          </cell>
          <cell r="D35" t="str">
            <v>Large Off</v>
          </cell>
          <cell r="E35">
            <v>148846158</v>
          </cell>
          <cell r="F35">
            <v>0.11617641437279382</v>
          </cell>
          <cell r="G35">
            <v>0.95128694884061893</v>
          </cell>
          <cell r="I35" t="str">
            <v>Medium Ret</v>
          </cell>
          <cell r="J35">
            <v>148846158</v>
          </cell>
          <cell r="K35">
            <v>0.11617641437279382</v>
          </cell>
          <cell r="L35">
            <v>0.90527535536267667</v>
          </cell>
          <cell r="N35" t="str">
            <v>Lodging</v>
          </cell>
          <cell r="P35">
            <v>67358224.807189479</v>
          </cell>
          <cell r="Q35">
            <v>67508831.926789269</v>
          </cell>
          <cell r="R35">
            <v>71484167.200000003</v>
          </cell>
          <cell r="S35">
            <v>0.94438859080377269</v>
          </cell>
          <cell r="U35" t="str">
            <v>50,001-100,000</v>
          </cell>
          <cell r="V35">
            <v>6320079</v>
          </cell>
        </row>
        <row r="36">
          <cell r="B36">
            <v>40823878</v>
          </cell>
          <cell r="D36" t="str">
            <v>Medium Off</v>
          </cell>
          <cell r="E36">
            <v>127597664</v>
          </cell>
          <cell r="F36">
            <v>9.9591681001699198E-2</v>
          </cell>
          <cell r="G36">
            <v>0.97665874571205136</v>
          </cell>
          <cell r="I36" t="str">
            <v>Small Ret</v>
          </cell>
          <cell r="J36">
            <v>127597664</v>
          </cell>
          <cell r="K36">
            <v>9.9591681001699198E-2</v>
          </cell>
          <cell r="L36">
            <v>0.53668215741883951</v>
          </cell>
          <cell r="N36" t="str">
            <v>Office</v>
          </cell>
          <cell r="O36" t="str">
            <v>&lt;5,001</v>
          </cell>
          <cell r="P36">
            <v>23029482.214190245</v>
          </cell>
          <cell r="Q36">
            <v>20985065.432742432</v>
          </cell>
          <cell r="R36">
            <v>23029482.600000001</v>
          </cell>
          <cell r="S36">
            <v>0.91122609210258287</v>
          </cell>
          <cell r="U36" t="str">
            <v>Hospital</v>
          </cell>
          <cell r="V36">
            <v>40823878</v>
          </cell>
        </row>
        <row r="37">
          <cell r="B37">
            <v>71484167.200000003</v>
          </cell>
          <cell r="D37" t="str">
            <v>Small Off</v>
          </cell>
          <cell r="E37">
            <v>23029482.600000001</v>
          </cell>
          <cell r="F37">
            <v>1.7974818761050219E-2</v>
          </cell>
          <cell r="G37">
            <v>0.91122609210258287</v>
          </cell>
          <cell r="I37" t="str">
            <v>School K-12</v>
          </cell>
          <cell r="J37">
            <v>23029482.600000001</v>
          </cell>
          <cell r="K37">
            <v>1.7974818761050219E-2</v>
          </cell>
          <cell r="L37">
            <v>0.96128535178408803</v>
          </cell>
          <cell r="O37" t="str">
            <v>5,001-20,000</v>
          </cell>
          <cell r="P37">
            <v>80784182.574405566</v>
          </cell>
          <cell r="Q37">
            <v>82746734.576799899</v>
          </cell>
          <cell r="R37">
            <v>85725024</v>
          </cell>
          <cell r="S37">
            <v>0.96525764258520241</v>
          </cell>
          <cell r="U37" t="str">
            <v>Lodging</v>
          </cell>
          <cell r="V37">
            <v>71484167.200000003</v>
          </cell>
        </row>
        <row r="38">
          <cell r="B38">
            <v>299473304.60000002</v>
          </cell>
          <cell r="D38" t="str">
            <v>Other</v>
          </cell>
          <cell r="E38">
            <v>157213913</v>
          </cell>
          <cell r="F38">
            <v>0.12270755891365605</v>
          </cell>
          <cell r="G38">
            <v>0.87717751610580841</v>
          </cell>
          <cell r="I38" t="str">
            <v>University</v>
          </cell>
          <cell r="J38">
            <v>157213913</v>
          </cell>
          <cell r="K38">
            <v>0.12270755891365605</v>
          </cell>
          <cell r="L38">
            <v>0</v>
          </cell>
          <cell r="O38" t="str">
            <v>20,001-50,000</v>
          </cell>
          <cell r="P38">
            <v>34539301.857369535</v>
          </cell>
          <cell r="Q38">
            <v>41872639.901227877</v>
          </cell>
          <cell r="R38">
            <v>41872640</v>
          </cell>
          <cell r="S38">
            <v>0.99999999764112979</v>
          </cell>
          <cell r="U38" t="str">
            <v>Office</v>
          </cell>
          <cell r="V38">
            <v>299473304.60000002</v>
          </cell>
        </row>
        <row r="39">
          <cell r="B39">
            <v>23029482.600000001</v>
          </cell>
          <cell r="D39" t="str">
            <v>residential care</v>
          </cell>
          <cell r="E39">
            <v>53966740.100000001</v>
          </cell>
          <cell r="F39">
            <v>4.2121761451219111E-2</v>
          </cell>
          <cell r="G39">
            <v>0.8423386600487599</v>
          </cell>
          <cell r="I39" t="str">
            <v>Warehouse</v>
          </cell>
          <cell r="J39">
            <v>53966740.100000001</v>
          </cell>
          <cell r="K39">
            <v>4.2121761451219111E-2</v>
          </cell>
          <cell r="L39">
            <v>0.18162271351024481</v>
          </cell>
          <cell r="O39" t="str">
            <v>50,001-100,000</v>
          </cell>
          <cell r="P39">
            <v>43034153.216813698</v>
          </cell>
          <cell r="Q39">
            <v>63253424.725206777</v>
          </cell>
          <cell r="R39">
            <v>63929821</v>
          </cell>
          <cell r="S39">
            <v>0.98941970641849253</v>
          </cell>
          <cell r="U39" t="str">
            <v>&lt;5,001</v>
          </cell>
          <cell r="V39">
            <v>23029482.600000001</v>
          </cell>
        </row>
        <row r="40">
          <cell r="B40">
            <v>85725024</v>
          </cell>
          <cell r="D40" t="str">
            <v>Restaurant</v>
          </cell>
          <cell r="E40">
            <v>16079931.400000002</v>
          </cell>
          <cell r="F40">
            <v>1.2550601228232568E-2</v>
          </cell>
          <cell r="G40">
            <v>0.99999997512427186</v>
          </cell>
          <cell r="I40" t="str">
            <v>Supermarket</v>
          </cell>
          <cell r="J40">
            <v>16079931.400000002</v>
          </cell>
          <cell r="K40">
            <v>1.2550601228232568E-2</v>
          </cell>
          <cell r="L40">
            <v>0.92147944946531313</v>
          </cell>
          <cell r="O40" t="str">
            <v>100,001+</v>
          </cell>
          <cell r="P40">
            <v>64636550.250122726</v>
          </cell>
          <cell r="Q40">
            <v>78341982.765261889</v>
          </cell>
          <cell r="R40">
            <v>84916337</v>
          </cell>
          <cell r="S40">
            <v>0.92257845230961733</v>
          </cell>
          <cell r="U40" t="str">
            <v>5,001-20,000</v>
          </cell>
          <cell r="V40">
            <v>85725024</v>
          </cell>
        </row>
        <row r="41">
          <cell r="B41">
            <v>41872640</v>
          </cell>
          <cell r="D41" t="str">
            <v>Xlarge Ret</v>
          </cell>
          <cell r="E41">
            <v>59225697</v>
          </cell>
          <cell r="F41">
            <v>4.6226447552576613E-2</v>
          </cell>
          <cell r="G41">
            <v>0.98608503921852686</v>
          </cell>
          <cell r="I41" t="str">
            <v>MiniMart</v>
          </cell>
          <cell r="J41">
            <v>59225697</v>
          </cell>
          <cell r="K41">
            <v>4.6226447552576613E-2</v>
          </cell>
          <cell r="L41">
            <v>0.83868998628257874</v>
          </cell>
          <cell r="N41" t="str">
            <v>Other</v>
          </cell>
          <cell r="P41">
            <v>153654082.32473806</v>
          </cell>
          <cell r="Q41">
            <v>137904509.70261467</v>
          </cell>
          <cell r="R41">
            <v>157213913</v>
          </cell>
          <cell r="S41">
            <v>0.87717751610580841</v>
          </cell>
          <cell r="U41" t="str">
            <v>20,001-50,000</v>
          </cell>
          <cell r="V41">
            <v>41872640</v>
          </cell>
        </row>
        <row r="42">
          <cell r="B42">
            <v>63929821</v>
          </cell>
          <cell r="D42" t="str">
            <v>Large Ret</v>
          </cell>
          <cell r="E42">
            <v>72646954</v>
          </cell>
          <cell r="F42">
            <v>5.6701917901201666E-2</v>
          </cell>
          <cell r="G42">
            <v>0.77181511362305244</v>
          </cell>
          <cell r="I42" t="str">
            <v>Restaurant</v>
          </cell>
          <cell r="J42">
            <v>72646954</v>
          </cell>
          <cell r="K42">
            <v>5.6701917901201666E-2</v>
          </cell>
          <cell r="L42">
            <v>0.99999997512427186</v>
          </cell>
          <cell r="N42" t="str">
            <v>Residential Care</v>
          </cell>
          <cell r="P42">
            <v>49714392.777311653</v>
          </cell>
          <cell r="Q42">
            <v>45458271.543033682</v>
          </cell>
          <cell r="R42">
            <v>53966740.100000001</v>
          </cell>
          <cell r="S42">
            <v>0.8423386600487599</v>
          </cell>
          <cell r="U42" t="str">
            <v>50,001-100,000</v>
          </cell>
          <cell r="V42">
            <v>63929821</v>
          </cell>
        </row>
        <row r="43">
          <cell r="B43">
            <v>84916337</v>
          </cell>
          <cell r="D43" t="str">
            <v>Medium Ret</v>
          </cell>
          <cell r="E43">
            <v>68116174</v>
          </cell>
          <cell r="F43">
            <v>5.3165583596140417E-2</v>
          </cell>
          <cell r="G43">
            <v>0.90527535536267667</v>
          </cell>
          <cell r="I43" t="str">
            <v>Lodging</v>
          </cell>
          <cell r="J43">
            <v>68116174</v>
          </cell>
          <cell r="K43">
            <v>5.3165583596140417E-2</v>
          </cell>
          <cell r="L43">
            <v>0.94438859080377269</v>
          </cell>
          <cell r="N43" t="str">
            <v>Restaurant</v>
          </cell>
          <cell r="P43">
            <v>15578466.927956199</v>
          </cell>
          <cell r="Q43">
            <v>16079931</v>
          </cell>
          <cell r="R43">
            <v>16079931.400000002</v>
          </cell>
          <cell r="S43">
            <v>0.99999997512427186</v>
          </cell>
          <cell r="U43" t="str">
            <v>100,001+</v>
          </cell>
          <cell r="V43">
            <v>84916337</v>
          </cell>
        </row>
        <row r="44">
          <cell r="B44">
            <v>157213913</v>
          </cell>
          <cell r="D44" t="str">
            <v>Small Ret</v>
          </cell>
          <cell r="E44">
            <v>9866053.6999999993</v>
          </cell>
          <cell r="F44">
            <v>7.7005866881390082E-3</v>
          </cell>
          <cell r="G44">
            <v>0.53668215741883951</v>
          </cell>
          <cell r="I44" t="str">
            <v>Hospital</v>
          </cell>
          <cell r="J44">
            <v>9866053.6999999993</v>
          </cell>
          <cell r="K44">
            <v>7.7005866881390082E-3</v>
          </cell>
          <cell r="L44">
            <v>0</v>
          </cell>
          <cell r="N44" t="str">
            <v>Retail/Service</v>
          </cell>
          <cell r="O44" t="str">
            <v>&lt;5,001</v>
          </cell>
          <cell r="P44">
            <v>9866053.8742124401</v>
          </cell>
          <cell r="Q44">
            <v>5294934.9849261232</v>
          </cell>
          <cell r="R44">
            <v>9866053.6999999993</v>
          </cell>
          <cell r="S44">
            <v>0.53668215741883951</v>
          </cell>
          <cell r="U44" t="str">
            <v>Other</v>
          </cell>
          <cell r="V44">
            <v>157213913</v>
          </cell>
        </row>
        <row r="45">
          <cell r="B45">
            <v>53966740.100000001</v>
          </cell>
          <cell r="D45" t="str">
            <v>School K-12</v>
          </cell>
          <cell r="E45">
            <v>113565709.8</v>
          </cell>
          <cell r="F45">
            <v>8.8639553331737675E-2</v>
          </cell>
          <cell r="G45">
            <v>0.96128535178408803</v>
          </cell>
          <cell r="I45" t="str">
            <v>Residential Care</v>
          </cell>
          <cell r="J45">
            <v>113565709.8</v>
          </cell>
          <cell r="K45">
            <v>8.8639553331737675E-2</v>
          </cell>
          <cell r="L45">
            <v>0.8423386600487599</v>
          </cell>
          <cell r="O45" t="str">
            <v>5,001-20,000</v>
          </cell>
          <cell r="P45">
            <v>62095801.889099516</v>
          </cell>
          <cell r="Q45">
            <v>61663893.623795919</v>
          </cell>
          <cell r="R45">
            <v>68116174</v>
          </cell>
          <cell r="S45">
            <v>0.90527535536267667</v>
          </cell>
          <cell r="U45" t="str">
            <v>Residential Care</v>
          </cell>
          <cell r="V45">
            <v>53966740.100000001</v>
          </cell>
        </row>
        <row r="46">
          <cell r="B46">
            <v>16079931.400000002</v>
          </cell>
          <cell r="D46" t="str">
            <v>University</v>
          </cell>
          <cell r="E46">
            <v>3318939.8</v>
          </cell>
          <cell r="F46">
            <v>2.5904768430983446E-3</v>
          </cell>
          <cell r="I46" t="str">
            <v>Assembly</v>
          </cell>
          <cell r="J46">
            <v>3318939.8</v>
          </cell>
          <cell r="K46">
            <v>2.5904768430983446E-3</v>
          </cell>
          <cell r="L46">
            <v>0.91177234717447209</v>
          </cell>
          <cell r="O46" t="str">
            <v>20,001-50,000</v>
          </cell>
          <cell r="P46">
            <v>72646953.999999955</v>
          </cell>
          <cell r="Q46">
            <v>56070017.055878662</v>
          </cell>
          <cell r="R46">
            <v>72646954</v>
          </cell>
          <cell r="S46">
            <v>0.77181511362305244</v>
          </cell>
          <cell r="U46" t="str">
            <v>Restaurant</v>
          </cell>
          <cell r="V46">
            <v>16079931.400000002</v>
          </cell>
        </row>
        <row r="47">
          <cell r="B47">
            <v>4744164.2</v>
          </cell>
          <cell r="D47" t="str">
            <v>Warehouse</v>
          </cell>
          <cell r="E47">
            <v>123337986.3</v>
          </cell>
          <cell r="F47">
            <v>9.6266945662747752E-2</v>
          </cell>
          <cell r="G47">
            <v>0.18162271351024481</v>
          </cell>
          <cell r="I47" t="str">
            <v>Other</v>
          </cell>
          <cell r="J47">
            <v>123337986.3</v>
          </cell>
          <cell r="K47">
            <v>9.6266945662747752E-2</v>
          </cell>
          <cell r="L47">
            <v>0.87717751610580841</v>
          </cell>
          <cell r="O47" t="str">
            <v>100,001+</v>
          </cell>
          <cell r="P47">
            <v>59225697.00000003</v>
          </cell>
          <cell r="Q47">
            <v>58401573.74898959</v>
          </cell>
          <cell r="R47">
            <v>59225697</v>
          </cell>
          <cell r="S47">
            <v>0.98608503921852686</v>
          </cell>
          <cell r="U47" t="str">
            <v>&lt;5,001</v>
          </cell>
          <cell r="V47">
            <v>4744164.2</v>
          </cell>
        </row>
        <row r="48">
          <cell r="B48">
            <v>11335767.200000001</v>
          </cell>
          <cell r="E48">
            <v>1281208055.9000001</v>
          </cell>
          <cell r="J48">
            <v>1281208055.9000001</v>
          </cell>
          <cell r="K48">
            <v>1</v>
          </cell>
          <cell r="N48" t="str">
            <v>School K-12</v>
          </cell>
          <cell r="P48">
            <v>110527499.14520694</v>
          </cell>
          <cell r="Q48">
            <v>109169053.29570265</v>
          </cell>
          <cell r="R48">
            <v>113565709.8</v>
          </cell>
          <cell r="S48">
            <v>0.96128535178408803</v>
          </cell>
          <cell r="U48" t="str">
            <v>5,001-20,000</v>
          </cell>
          <cell r="V48">
            <v>11335767.200000001</v>
          </cell>
        </row>
        <row r="49">
          <cell r="B49">
            <v>209854878.69999999</v>
          </cell>
          <cell r="N49" t="str">
            <v>Warehouse</v>
          </cell>
          <cell r="P49">
            <v>84732711.903829709</v>
          </cell>
          <cell r="Q49">
            <v>22400979.7506954</v>
          </cell>
          <cell r="R49">
            <v>123337986.3</v>
          </cell>
          <cell r="S49">
            <v>0.18162271351024481</v>
          </cell>
          <cell r="U49" t="str">
            <v>Retail/Service</v>
          </cell>
          <cell r="V49">
            <v>209854878.69999999</v>
          </cell>
        </row>
        <row r="50">
          <cell r="B50">
            <v>9866053.6999999993</v>
          </cell>
          <cell r="N50" t="str">
            <v>Grand Total</v>
          </cell>
          <cell r="P50">
            <v>1118886484.6017523</v>
          </cell>
          <cell r="Q50">
            <v>1042255721.3553934</v>
          </cell>
          <cell r="R50">
            <v>1281208055.9000001</v>
          </cell>
          <cell r="S50">
            <v>0.81349451133699613</v>
          </cell>
          <cell r="U50" t="str">
            <v>&lt;5,001</v>
          </cell>
          <cell r="V50">
            <v>9866053.6999999993</v>
          </cell>
        </row>
        <row r="51">
          <cell r="B51">
            <v>68116174</v>
          </cell>
          <cell r="U51" t="str">
            <v>5,001-20,000</v>
          </cell>
          <cell r="V51">
            <v>68116174</v>
          </cell>
        </row>
        <row r="52">
          <cell r="B52">
            <v>72646954</v>
          </cell>
          <cell r="U52" t="str">
            <v>20,001-50,000</v>
          </cell>
          <cell r="V52">
            <v>72646954</v>
          </cell>
        </row>
        <row r="53">
          <cell r="B53">
            <v>59225697</v>
          </cell>
          <cell r="U53" t="str">
            <v>100,001+</v>
          </cell>
          <cell r="V53">
            <v>59225697</v>
          </cell>
        </row>
        <row r="54">
          <cell r="B54">
            <v>113565709.8</v>
          </cell>
          <cell r="U54" t="str">
            <v>School K-12</v>
          </cell>
          <cell r="V54">
            <v>113565709.8</v>
          </cell>
        </row>
        <row r="55">
          <cell r="B55">
            <v>3318939.8</v>
          </cell>
          <cell r="U55" t="str">
            <v>University</v>
          </cell>
          <cell r="V55">
            <v>3318939.8</v>
          </cell>
        </row>
        <row r="56">
          <cell r="B56">
            <v>123337986.3</v>
          </cell>
          <cell r="U56" t="str">
            <v>Warehouse</v>
          </cell>
          <cell r="V56">
            <v>123337986.3</v>
          </cell>
        </row>
        <row r="57">
          <cell r="B57">
            <v>1281208055.9000001</v>
          </cell>
          <cell r="U57" t="str">
            <v>Grand Total</v>
          </cell>
          <cell r="V57">
            <v>1281208055.9000001</v>
          </cell>
        </row>
        <row r="63">
          <cell r="B63" t="str">
            <v>(All)</v>
          </cell>
        </row>
        <row r="64">
          <cell r="B64" t="str">
            <v>(All)</v>
          </cell>
        </row>
        <row r="65">
          <cell r="B65" t="str">
            <v>(All)</v>
          </cell>
        </row>
        <row r="66">
          <cell r="B66" t="str">
            <v>(All)</v>
          </cell>
        </row>
        <row r="67">
          <cell r="B67" t="str">
            <v>2004-2013</v>
          </cell>
        </row>
        <row r="68">
          <cell r="B68" t="str">
            <v>Electricity</v>
          </cell>
        </row>
        <row r="70">
          <cell r="C70" t="str">
            <v>Column Labels</v>
          </cell>
          <cell r="F70" t="str">
            <v>HP</v>
          </cell>
        </row>
        <row r="71">
          <cell r="B71" t="str">
            <v>Size_Group</v>
          </cell>
          <cell r="C71">
            <v>1</v>
          </cell>
          <cell r="D71">
            <v>3</v>
          </cell>
          <cell r="E71">
            <v>4</v>
          </cell>
          <cell r="F71">
            <v>5</v>
          </cell>
          <cell r="G71">
            <v>6</v>
          </cell>
          <cell r="H71">
            <v>8</v>
          </cell>
          <cell r="I71">
            <v>9</v>
          </cell>
          <cell r="J71">
            <v>10</v>
          </cell>
          <cell r="K71">
            <v>11</v>
          </cell>
          <cell r="L71">
            <v>12</v>
          </cell>
          <cell r="M71">
            <v>13</v>
          </cell>
          <cell r="N71" t="str">
            <v>(blank)</v>
          </cell>
          <cell r="O71" t="str">
            <v>Grand Total</v>
          </cell>
          <cell r="P71" t="str">
            <v>SF</v>
          </cell>
          <cell r="Q71" t="str">
            <v>HP</v>
          </cell>
          <cell r="R71" t="str">
            <v>Elect</v>
          </cell>
        </row>
        <row r="72">
          <cell r="C72">
            <v>3.6534593810539057E-2</v>
          </cell>
          <cell r="D72">
            <v>9.6072243813068336E-2</v>
          </cell>
          <cell r="E72">
            <v>0</v>
          </cell>
          <cell r="F72">
            <v>0.50965114798682787</v>
          </cell>
          <cell r="G72">
            <v>3.1956647213604777E-2</v>
          </cell>
          <cell r="H72">
            <v>0</v>
          </cell>
          <cell r="I72">
            <v>0</v>
          </cell>
          <cell r="J72">
            <v>3.5497740342013101E-3</v>
          </cell>
          <cell r="K72">
            <v>5.8039414061002159E-4</v>
          </cell>
          <cell r="L72">
            <v>0</v>
          </cell>
          <cell r="M72">
            <v>0</v>
          </cell>
          <cell r="N72">
            <v>0.32165519900114858</v>
          </cell>
          <cell r="O72">
            <v>1</v>
          </cell>
          <cell r="P72">
            <v>323583577.89067554</v>
          </cell>
          <cell r="Q72">
            <v>0.50965114798682787</v>
          </cell>
          <cell r="R72">
            <v>0.49034885201317213</v>
          </cell>
        </row>
        <row r="73">
          <cell r="B73" t="str">
            <v>&lt;5,001</v>
          </cell>
          <cell r="C73">
            <v>0</v>
          </cell>
          <cell r="D73">
            <v>0</v>
          </cell>
          <cell r="E73">
            <v>0.18622247697050309</v>
          </cell>
          <cell r="F73">
            <v>0.81377752302949691</v>
          </cell>
          <cell r="G73">
            <v>0</v>
          </cell>
          <cell r="H73">
            <v>0</v>
          </cell>
          <cell r="I73">
            <v>0</v>
          </cell>
          <cell r="J73">
            <v>0</v>
          </cell>
          <cell r="K73">
            <v>0</v>
          </cell>
          <cell r="L73">
            <v>0</v>
          </cell>
          <cell r="M73">
            <v>0</v>
          </cell>
          <cell r="N73">
            <v>0</v>
          </cell>
          <cell r="O73">
            <v>1</v>
          </cell>
          <cell r="P73">
            <v>9815889.4471183456</v>
          </cell>
          <cell r="Q73">
            <v>0.81377752302949691</v>
          </cell>
          <cell r="R73">
            <v>0.18622247697050309</v>
          </cell>
        </row>
        <row r="74">
          <cell r="B74" t="str">
            <v>5,001-20,000</v>
          </cell>
          <cell r="C74">
            <v>0.81202354242998354</v>
          </cell>
          <cell r="D74">
            <v>3.3971992626398925E-2</v>
          </cell>
          <cell r="E74">
            <v>0</v>
          </cell>
          <cell r="F74">
            <v>0.15400446494361758</v>
          </cell>
          <cell r="G74">
            <v>0</v>
          </cell>
          <cell r="H74">
            <v>0</v>
          </cell>
          <cell r="I74">
            <v>0</v>
          </cell>
          <cell r="J74">
            <v>0</v>
          </cell>
          <cell r="K74">
            <v>0</v>
          </cell>
          <cell r="L74">
            <v>0</v>
          </cell>
          <cell r="M74">
            <v>0</v>
          </cell>
          <cell r="N74">
            <v>0</v>
          </cell>
          <cell r="O74">
            <v>1</v>
          </cell>
          <cell r="P74">
            <v>16084444.905748043</v>
          </cell>
          <cell r="Q74">
            <v>0.15400446494361758</v>
          </cell>
          <cell r="R74">
            <v>0.84599553505638236</v>
          </cell>
        </row>
        <row r="75">
          <cell r="B75" t="str">
            <v>20,001-50,000</v>
          </cell>
          <cell r="C75">
            <v>0</v>
          </cell>
          <cell r="D75">
            <v>0</v>
          </cell>
          <cell r="E75">
            <v>0</v>
          </cell>
          <cell r="F75">
            <v>0.18249203765273975</v>
          </cell>
          <cell r="G75">
            <v>0</v>
          </cell>
          <cell r="H75">
            <v>0</v>
          </cell>
          <cell r="I75">
            <v>0.8175079623472602</v>
          </cell>
          <cell r="J75">
            <v>0</v>
          </cell>
          <cell r="K75">
            <v>0</v>
          </cell>
          <cell r="L75">
            <v>0</v>
          </cell>
          <cell r="M75">
            <v>0</v>
          </cell>
          <cell r="N75">
            <v>0</v>
          </cell>
          <cell r="O75">
            <v>1</v>
          </cell>
          <cell r="P75">
            <v>23241500.137925949</v>
          </cell>
          <cell r="Q75">
            <v>0.18249203765273975</v>
          </cell>
          <cell r="R75">
            <v>0.81750796234726031</v>
          </cell>
        </row>
        <row r="76">
          <cell r="C76">
            <v>2.6830345435340821E-2</v>
          </cell>
          <cell r="D76">
            <v>1.3652575123708729E-2</v>
          </cell>
          <cell r="E76">
            <v>2.8001180638092205E-2</v>
          </cell>
          <cell r="F76">
            <v>0.18888064796136644</v>
          </cell>
          <cell r="G76">
            <v>0.57870617384054446</v>
          </cell>
          <cell r="H76">
            <v>0</v>
          </cell>
          <cell r="I76">
            <v>0</v>
          </cell>
          <cell r="J76">
            <v>7.5228886618891851E-3</v>
          </cell>
          <cell r="K76">
            <v>0.10945787462577937</v>
          </cell>
          <cell r="L76">
            <v>0</v>
          </cell>
          <cell r="M76">
            <v>0</v>
          </cell>
          <cell r="N76">
            <v>4.6948313713278858E-2</v>
          </cell>
          <cell r="O76">
            <v>1</v>
          </cell>
          <cell r="P76">
            <v>158846349.10849831</v>
          </cell>
          <cell r="Q76">
            <v>0.18888064796136644</v>
          </cell>
          <cell r="R76">
            <v>0.8111193520386335</v>
          </cell>
        </row>
        <row r="77">
          <cell r="B77" t="str">
            <v>&lt;5,001</v>
          </cell>
          <cell r="C77">
            <v>0</v>
          </cell>
          <cell r="D77">
            <v>0.17664037080346631</v>
          </cell>
          <cell r="E77">
            <v>0</v>
          </cell>
          <cell r="F77">
            <v>0.52490452587958114</v>
          </cell>
          <cell r="G77">
            <v>0</v>
          </cell>
          <cell r="H77">
            <v>0</v>
          </cell>
          <cell r="I77">
            <v>0</v>
          </cell>
          <cell r="J77">
            <v>1.9787254337404303E-2</v>
          </cell>
          <cell r="K77">
            <v>0</v>
          </cell>
          <cell r="L77">
            <v>0</v>
          </cell>
          <cell r="M77">
            <v>0</v>
          </cell>
          <cell r="N77">
            <v>0.27866784897954844</v>
          </cell>
          <cell r="O77">
            <v>1</v>
          </cell>
          <cell r="P77">
            <v>88922415.770519257</v>
          </cell>
          <cell r="Q77">
            <v>0.52490452587958114</v>
          </cell>
          <cell r="R77">
            <v>0.47509547412041886</v>
          </cell>
        </row>
        <row r="78">
          <cell r="B78" t="str">
            <v>5,001-20,000</v>
          </cell>
          <cell r="C78">
            <v>0</v>
          </cell>
          <cell r="D78">
            <v>0</v>
          </cell>
          <cell r="E78">
            <v>4.3228968896827348E-2</v>
          </cell>
          <cell r="F78">
            <v>0.75611452678600732</v>
          </cell>
          <cell r="G78">
            <v>0</v>
          </cell>
          <cell r="H78">
            <v>0</v>
          </cell>
          <cell r="I78">
            <v>0</v>
          </cell>
          <cell r="J78">
            <v>0</v>
          </cell>
          <cell r="K78">
            <v>0</v>
          </cell>
          <cell r="L78">
            <v>3.0685926118516452E-2</v>
          </cell>
          <cell r="M78">
            <v>0</v>
          </cell>
          <cell r="N78">
            <v>0.16997057819864889</v>
          </cell>
          <cell r="O78">
            <v>1</v>
          </cell>
          <cell r="P78">
            <v>154110090.46318847</v>
          </cell>
          <cell r="Q78">
            <v>0.75611452678600732</v>
          </cell>
          <cell r="R78">
            <v>0.24388547321399268</v>
          </cell>
        </row>
        <row r="79">
          <cell r="B79" t="str">
            <v>20,001-50,000</v>
          </cell>
          <cell r="C79">
            <v>0.27157849224769093</v>
          </cell>
          <cell r="D79">
            <v>0.16108600680990617</v>
          </cell>
          <cell r="E79">
            <v>0</v>
          </cell>
          <cell r="F79">
            <v>0.48968672235722216</v>
          </cell>
          <cell r="G79">
            <v>4.2122637341405176E-4</v>
          </cell>
          <cell r="H79">
            <v>0</v>
          </cell>
          <cell r="I79">
            <v>0</v>
          </cell>
          <cell r="J79">
            <v>0</v>
          </cell>
          <cell r="K79">
            <v>0</v>
          </cell>
          <cell r="L79">
            <v>0</v>
          </cell>
          <cell r="M79">
            <v>0</v>
          </cell>
          <cell r="N79">
            <v>7.7227552211766498E-2</v>
          </cell>
          <cell r="O79">
            <v>1</v>
          </cell>
          <cell r="P79">
            <v>121088778.65134136</v>
          </cell>
          <cell r="Q79">
            <v>0.48968672235722216</v>
          </cell>
          <cell r="R79">
            <v>0.5103132776427779</v>
          </cell>
        </row>
        <row r="80">
          <cell r="B80" t="str">
            <v>50,001-100,000</v>
          </cell>
          <cell r="C80">
            <v>0</v>
          </cell>
          <cell r="D80">
            <v>0</v>
          </cell>
          <cell r="E80">
            <v>0</v>
          </cell>
          <cell r="F80">
            <v>0</v>
          </cell>
          <cell r="G80">
            <v>0</v>
          </cell>
          <cell r="H80">
            <v>0</v>
          </cell>
          <cell r="I80">
            <v>0</v>
          </cell>
          <cell r="J80">
            <v>0</v>
          </cell>
          <cell r="K80">
            <v>0</v>
          </cell>
          <cell r="L80">
            <v>0</v>
          </cell>
          <cell r="M80">
            <v>0</v>
          </cell>
          <cell r="N80">
            <v>1</v>
          </cell>
          <cell r="O80">
            <v>1</v>
          </cell>
          <cell r="P80">
            <v>83126914.229880497</v>
          </cell>
          <cell r="Q80">
            <v>0</v>
          </cell>
          <cell r="R80">
            <v>1</v>
          </cell>
        </row>
        <row r="81">
          <cell r="B81" t="str">
            <v>100,001+</v>
          </cell>
          <cell r="C81">
            <v>0</v>
          </cell>
          <cell r="D81">
            <v>9.0247339982572464E-2</v>
          </cell>
          <cell r="E81">
            <v>0</v>
          </cell>
          <cell r="F81">
            <v>3.7300330925293994E-2</v>
          </cell>
          <cell r="G81">
            <v>0</v>
          </cell>
          <cell r="H81">
            <v>0</v>
          </cell>
          <cell r="I81">
            <v>0</v>
          </cell>
          <cell r="J81">
            <v>6.1086377136007814E-4</v>
          </cell>
          <cell r="K81">
            <v>0</v>
          </cell>
          <cell r="L81">
            <v>0</v>
          </cell>
          <cell r="M81">
            <v>0</v>
          </cell>
          <cell r="N81">
            <v>0.87184146532077345</v>
          </cell>
          <cell r="O81">
            <v>1</v>
          </cell>
          <cell r="P81">
            <v>161400968.09734377</v>
          </cell>
          <cell r="Q81">
            <v>3.7300330925293994E-2</v>
          </cell>
          <cell r="R81">
            <v>0.96269966907470605</v>
          </cell>
        </row>
        <row r="82">
          <cell r="C82">
            <v>3.0358719899233007E-2</v>
          </cell>
          <cell r="D82">
            <v>7.9022624302837394E-2</v>
          </cell>
          <cell r="E82">
            <v>2.3915459988707082E-2</v>
          </cell>
          <cell r="F82">
            <v>0.41080265497275703</v>
          </cell>
          <cell r="G82">
            <v>5.4849597267194045E-2</v>
          </cell>
          <cell r="H82">
            <v>5.3229117383233899E-3</v>
          </cell>
          <cell r="I82">
            <v>9.1480776677612327E-2</v>
          </cell>
          <cell r="J82">
            <v>8.7343776958000094E-3</v>
          </cell>
          <cell r="K82">
            <v>0</v>
          </cell>
          <cell r="L82">
            <v>0</v>
          </cell>
          <cell r="M82">
            <v>0</v>
          </cell>
          <cell r="N82">
            <v>0.29551287745753574</v>
          </cell>
          <cell r="O82">
            <v>1</v>
          </cell>
          <cell r="P82">
            <v>274835103.70914501</v>
          </cell>
          <cell r="Q82">
            <v>0.41080265497275703</v>
          </cell>
          <cell r="R82">
            <v>0.58919734502724297</v>
          </cell>
        </row>
        <row r="83">
          <cell r="C83">
            <v>4.8491951753153045E-2</v>
          </cell>
          <cell r="D83">
            <v>0</v>
          </cell>
          <cell r="E83">
            <v>7.2786406113312819E-3</v>
          </cell>
          <cell r="F83">
            <v>0.25160789616687884</v>
          </cell>
          <cell r="G83">
            <v>0.31248631124873866</v>
          </cell>
          <cell r="H83">
            <v>0</v>
          </cell>
          <cell r="I83">
            <v>0</v>
          </cell>
          <cell r="J83">
            <v>0.18360090438102558</v>
          </cell>
          <cell r="K83">
            <v>0.17776288985715782</v>
          </cell>
          <cell r="L83">
            <v>0</v>
          </cell>
          <cell r="M83">
            <v>1.383259321048938E-4</v>
          </cell>
          <cell r="N83">
            <v>1.863308004961009E-2</v>
          </cell>
          <cell r="O83">
            <v>1</v>
          </cell>
          <cell r="P83">
            <v>117631709.17964283</v>
          </cell>
          <cell r="Q83">
            <v>0.25160789616687884</v>
          </cell>
          <cell r="R83">
            <v>0.74839210383312116</v>
          </cell>
        </row>
        <row r="84">
          <cell r="C84">
            <v>0</v>
          </cell>
          <cell r="D84">
            <v>0</v>
          </cell>
          <cell r="E84">
            <v>8.4985032383021089E-2</v>
          </cell>
          <cell r="F84">
            <v>0.8667911132476972</v>
          </cell>
          <cell r="G84">
            <v>0</v>
          </cell>
          <cell r="H84">
            <v>0</v>
          </cell>
          <cell r="I84">
            <v>0</v>
          </cell>
          <cell r="J84">
            <v>4.8223854369281734E-2</v>
          </cell>
          <cell r="K84">
            <v>0</v>
          </cell>
          <cell r="L84">
            <v>0</v>
          </cell>
          <cell r="M84">
            <v>0</v>
          </cell>
          <cell r="N84">
            <v>0</v>
          </cell>
          <cell r="O84">
            <v>1</v>
          </cell>
          <cell r="P84">
            <v>47431959.763809502</v>
          </cell>
          <cell r="Q84">
            <v>0.8667911132476972</v>
          </cell>
          <cell r="R84">
            <v>0.1332088867523028</v>
          </cell>
        </row>
        <row r="85">
          <cell r="B85" t="str">
            <v>&lt;5,001</v>
          </cell>
          <cell r="C85">
            <v>0</v>
          </cell>
          <cell r="D85">
            <v>0.30228709576973001</v>
          </cell>
          <cell r="E85">
            <v>0</v>
          </cell>
          <cell r="F85">
            <v>0.6004457335185307</v>
          </cell>
          <cell r="G85">
            <v>0</v>
          </cell>
          <cell r="H85">
            <v>0</v>
          </cell>
          <cell r="I85">
            <v>0</v>
          </cell>
          <cell r="J85">
            <v>3.9538732283492091E-2</v>
          </cell>
          <cell r="K85">
            <v>5.7728438428247104E-2</v>
          </cell>
          <cell r="L85">
            <v>0</v>
          </cell>
          <cell r="M85">
            <v>0</v>
          </cell>
          <cell r="N85">
            <v>0</v>
          </cell>
          <cell r="O85">
            <v>1</v>
          </cell>
          <cell r="P85">
            <v>45229806.543296024</v>
          </cell>
          <cell r="Q85">
            <v>0.6004457335185307</v>
          </cell>
          <cell r="R85">
            <v>0.3995542664814693</v>
          </cell>
        </row>
        <row r="86">
          <cell r="B86" t="str">
            <v>5,001-20,000</v>
          </cell>
          <cell r="C86">
            <v>0.67420376757283751</v>
          </cell>
          <cell r="D86">
            <v>0</v>
          </cell>
          <cell r="E86">
            <v>0</v>
          </cell>
          <cell r="F86">
            <v>0.25959218292260067</v>
          </cell>
          <cell r="G86">
            <v>0</v>
          </cell>
          <cell r="H86">
            <v>0</v>
          </cell>
          <cell r="I86">
            <v>6.6204049504561782E-2</v>
          </cell>
          <cell r="J86">
            <v>0</v>
          </cell>
          <cell r="K86">
            <v>0</v>
          </cell>
          <cell r="L86">
            <v>0</v>
          </cell>
          <cell r="M86">
            <v>0</v>
          </cell>
          <cell r="N86">
            <v>0</v>
          </cell>
          <cell r="O86">
            <v>1</v>
          </cell>
          <cell r="P86">
            <v>142334439.47546965</v>
          </cell>
          <cell r="Q86">
            <v>0.25959218292260067</v>
          </cell>
          <cell r="R86">
            <v>0.74040781707739933</v>
          </cell>
        </row>
        <row r="87">
          <cell r="B87" t="str">
            <v>20,001-50,000</v>
          </cell>
          <cell r="C87">
            <v>0.44457384121018961</v>
          </cell>
          <cell r="D87">
            <v>0</v>
          </cell>
          <cell r="E87">
            <v>0</v>
          </cell>
          <cell r="F87">
            <v>0.52538539575341459</v>
          </cell>
          <cell r="G87">
            <v>0</v>
          </cell>
          <cell r="H87">
            <v>0</v>
          </cell>
          <cell r="I87">
            <v>0</v>
          </cell>
          <cell r="J87">
            <v>3.0040763036395728E-2</v>
          </cell>
          <cell r="K87">
            <v>0</v>
          </cell>
          <cell r="L87">
            <v>0</v>
          </cell>
          <cell r="M87">
            <v>0</v>
          </cell>
          <cell r="N87">
            <v>0</v>
          </cell>
          <cell r="O87">
            <v>1</v>
          </cell>
          <cell r="P87">
            <v>150479652.53202388</v>
          </cell>
          <cell r="Q87">
            <v>0.52538539575341459</v>
          </cell>
          <cell r="R87">
            <v>0.47461460424658541</v>
          </cell>
        </row>
        <row r="88">
          <cell r="B88" t="str">
            <v>100,001+</v>
          </cell>
          <cell r="C88">
            <v>0</v>
          </cell>
          <cell r="D88">
            <v>0</v>
          </cell>
          <cell r="E88">
            <v>0</v>
          </cell>
          <cell r="F88">
            <v>1</v>
          </cell>
          <cell r="G88">
            <v>0</v>
          </cell>
          <cell r="H88">
            <v>0</v>
          </cell>
          <cell r="I88">
            <v>0</v>
          </cell>
          <cell r="J88">
            <v>0</v>
          </cell>
          <cell r="K88">
            <v>0</v>
          </cell>
          <cell r="L88">
            <v>0</v>
          </cell>
          <cell r="M88">
            <v>0</v>
          </cell>
          <cell r="N88">
            <v>0</v>
          </cell>
          <cell r="O88">
            <v>1</v>
          </cell>
          <cell r="P88">
            <v>29532449.302067615</v>
          </cell>
          <cell r="Q88">
            <v>1</v>
          </cell>
          <cell r="R88">
            <v>0</v>
          </cell>
        </row>
        <row r="89">
          <cell r="C89">
            <v>0</v>
          </cell>
          <cell r="D89">
            <v>0</v>
          </cell>
          <cell r="E89">
            <v>0</v>
          </cell>
          <cell r="F89">
            <v>0.60623284948217304</v>
          </cell>
          <cell r="G89">
            <v>0</v>
          </cell>
          <cell r="H89">
            <v>0</v>
          </cell>
          <cell r="I89">
            <v>0</v>
          </cell>
          <cell r="J89">
            <v>0</v>
          </cell>
          <cell r="K89">
            <v>0</v>
          </cell>
          <cell r="L89">
            <v>7.8006315859590558E-2</v>
          </cell>
          <cell r="M89">
            <v>0</v>
          </cell>
          <cell r="N89">
            <v>0.31576083465823634</v>
          </cell>
          <cell r="O89">
            <v>1</v>
          </cell>
          <cell r="P89">
            <v>124562026.1368593</v>
          </cell>
          <cell r="Q89">
            <v>0.60623284948217304</v>
          </cell>
          <cell r="R89">
            <v>0.39376715051782696</v>
          </cell>
        </row>
        <row r="90">
          <cell r="C90">
            <v>0</v>
          </cell>
          <cell r="D90">
            <v>0</v>
          </cell>
          <cell r="E90">
            <v>0</v>
          </cell>
          <cell r="F90">
            <v>0.25284882715292539</v>
          </cell>
          <cell r="G90">
            <v>9.15963886801789E-2</v>
          </cell>
          <cell r="H90">
            <v>5.0434425613117444E-2</v>
          </cell>
          <cell r="I90">
            <v>0</v>
          </cell>
          <cell r="J90">
            <v>0.60086537417955166</v>
          </cell>
          <cell r="K90">
            <v>4.2549843742266929E-3</v>
          </cell>
          <cell r="L90">
            <v>0</v>
          </cell>
          <cell r="M90">
            <v>0</v>
          </cell>
          <cell r="N90">
            <v>0</v>
          </cell>
          <cell r="O90">
            <v>1</v>
          </cell>
          <cell r="P90">
            <v>226752622.27380022</v>
          </cell>
          <cell r="Q90">
            <v>0.25284882715292539</v>
          </cell>
          <cell r="R90">
            <v>0.74715117284707455</v>
          </cell>
        </row>
        <row r="91">
          <cell r="C91">
            <v>9.1376585173836206E-2</v>
          </cell>
          <cell r="D91">
            <v>4.3578166262721339E-2</v>
          </cell>
          <cell r="E91">
            <v>1.5647501421037862E-2</v>
          </cell>
          <cell r="F91">
            <v>0.36751344938564412</v>
          </cell>
          <cell r="G91">
            <v>0.12676686309729684</v>
          </cell>
          <cell r="H91">
            <v>7.9239003385834128E-4</v>
          </cell>
          <cell r="I91">
            <v>1.6904134041812836E-2</v>
          </cell>
          <cell r="J91">
            <v>2.4251816992745853E-2</v>
          </cell>
          <cell r="K91">
            <v>3.4260457436102294E-2</v>
          </cell>
          <cell r="L91">
            <v>7.4496258356358891E-3</v>
          </cell>
          <cell r="M91">
            <v>1.3534357178331009E-5</v>
          </cell>
          <cell r="N91">
            <v>0.27144547596213026</v>
          </cell>
          <cell r="O91">
            <v>1</v>
          </cell>
          <cell r="P91">
            <v>197062347.57176718</v>
          </cell>
          <cell r="Q91">
            <v>0.36751344938564412</v>
          </cell>
          <cell r="R91">
            <v>0.63248655061435588</v>
          </cell>
        </row>
        <row r="93">
          <cell r="B93" t="str">
            <v>(All)</v>
          </cell>
        </row>
        <row r="94">
          <cell r="B94" t="str">
            <v>(All)</v>
          </cell>
        </row>
        <row r="95">
          <cell r="B95" t="str">
            <v>(All)</v>
          </cell>
        </row>
        <row r="96">
          <cell r="B96" t="str">
            <v>(All)</v>
          </cell>
        </row>
        <row r="97">
          <cell r="B97" t="str">
            <v>(All)</v>
          </cell>
        </row>
        <row r="98">
          <cell r="B98" t="str">
            <v>2004-2013</v>
          </cell>
        </row>
        <row r="100">
          <cell r="C100" t="str">
            <v>Column Labels</v>
          </cell>
          <cell r="O100" t="str">
            <v>Heat Type Final</v>
          </cell>
        </row>
        <row r="101">
          <cell r="B101" t="str">
            <v>Size_Group</v>
          </cell>
          <cell r="C101" t="str">
            <v>Electricity</v>
          </cell>
          <cell r="D101" t="str">
            <v>Natural Gas</v>
          </cell>
          <cell r="E101" t="str">
            <v>Grand Total</v>
          </cell>
          <cell r="F101" t="str">
            <v>Total SF</v>
          </cell>
        </row>
        <row r="102">
          <cell r="C102">
            <v>0.19127215823254617</v>
          </cell>
          <cell r="D102">
            <v>0.80872784176745371</v>
          </cell>
          <cell r="E102">
            <v>1</v>
          </cell>
          <cell r="F102">
            <v>323583577.89067554</v>
          </cell>
          <cell r="J102" t="str">
            <v>Elect Share</v>
          </cell>
          <cell r="K102" t="str">
            <v>NG Share</v>
          </cell>
          <cell r="L102" t="str">
            <v>HP</v>
          </cell>
          <cell r="M102" t="str">
            <v>Elect</v>
          </cell>
          <cell r="P102" t="str">
            <v>NG</v>
          </cell>
          <cell r="Q102" t="str">
            <v>Elect</v>
          </cell>
          <cell r="R102" t="str">
            <v>HP</v>
          </cell>
        </row>
        <row r="103">
          <cell r="B103" t="str">
            <v>&lt;5,001</v>
          </cell>
          <cell r="C103">
            <v>0.34120957993445039</v>
          </cell>
          <cell r="D103">
            <v>0.65879042006554966</v>
          </cell>
          <cell r="E103">
            <v>1</v>
          </cell>
          <cell r="F103">
            <v>9815889.4471183456</v>
          </cell>
          <cell r="I103" t="str">
            <v>Assembly</v>
          </cell>
          <cell r="J103">
            <v>0.19127215823254617</v>
          </cell>
          <cell r="K103">
            <v>0.80872784176745371</v>
          </cell>
          <cell r="L103">
            <v>0.50965114798682787</v>
          </cell>
          <cell r="M103">
            <v>0.49034885201317213</v>
          </cell>
          <cell r="O103" t="str">
            <v>Large Off</v>
          </cell>
          <cell r="P103">
            <v>0.80872784176745371</v>
          </cell>
          <cell r="Q103">
            <v>9.379008321141083E-2</v>
          </cell>
          <cell r="R103">
            <v>9.7482075021135345E-2</v>
          </cell>
        </row>
        <row r="104">
          <cell r="B104" t="str">
            <v>5,001-20,000</v>
          </cell>
          <cell r="C104">
            <v>0.20553132715572342</v>
          </cell>
          <cell r="D104">
            <v>0.79446867284427658</v>
          </cell>
          <cell r="E104">
            <v>1</v>
          </cell>
          <cell r="F104">
            <v>16084444.905748043</v>
          </cell>
          <cell r="I104" t="str">
            <v>Supermarket</v>
          </cell>
          <cell r="J104">
            <v>6.8914388415774033E-2</v>
          </cell>
          <cell r="K104">
            <v>0.93108561158422598</v>
          </cell>
          <cell r="L104">
            <v>0.17084052379262782</v>
          </cell>
          <cell r="M104">
            <v>0.82915947620737218</v>
          </cell>
          <cell r="O104" t="str">
            <v>Medium Off</v>
          </cell>
          <cell r="P104">
            <v>0.93108561158422598</v>
          </cell>
          <cell r="Q104">
            <v>5.7141018201974592E-2</v>
          </cell>
          <cell r="R104">
            <v>1.1773370213799438E-2</v>
          </cell>
        </row>
        <row r="105">
          <cell r="B105" t="str">
            <v>20,001-50,000</v>
          </cell>
          <cell r="C105">
            <v>2.9445627872964144E-2</v>
          </cell>
          <cell r="D105">
            <v>0.97055437212703577</v>
          </cell>
          <cell r="E105">
            <v>1</v>
          </cell>
          <cell r="F105">
            <v>23241500.137925949</v>
          </cell>
          <cell r="I105" t="str">
            <v>Minimart</v>
          </cell>
          <cell r="J105">
            <v>0.34120957993445039</v>
          </cell>
          <cell r="K105">
            <v>0.65879042006554966</v>
          </cell>
          <cell r="L105">
            <v>0.81377752302949691</v>
          </cell>
          <cell r="M105">
            <v>0.18622247697050309</v>
          </cell>
          <cell r="O105" t="str">
            <v>Small Off</v>
          </cell>
          <cell r="P105">
            <v>0.65879042006554966</v>
          </cell>
          <cell r="Q105">
            <v>6.3540893141458221E-2</v>
          </cell>
          <cell r="R105">
            <v>0.27766868679299217</v>
          </cell>
        </row>
        <row r="106">
          <cell r="B106" t="str">
            <v>50,001-100,000</v>
          </cell>
          <cell r="C106">
            <v>0</v>
          </cell>
          <cell r="D106">
            <v>1</v>
          </cell>
          <cell r="E106">
            <v>1</v>
          </cell>
          <cell r="F106">
            <v>18575140.114893399</v>
          </cell>
          <cell r="I106" t="str">
            <v>Hospital</v>
          </cell>
          <cell r="J106">
            <v>0.69635535044967534</v>
          </cell>
          <cell r="K106">
            <v>0.30364464955032466</v>
          </cell>
          <cell r="L106">
            <v>0.25160789616687884</v>
          </cell>
          <cell r="M106">
            <v>0.74839210383312116</v>
          </cell>
          <cell r="O106" t="str">
            <v>Xlarge Ret</v>
          </cell>
          <cell r="P106">
            <v>0.30364464955032466</v>
          </cell>
          <cell r="Q106">
            <v>0.52114684573848291</v>
          </cell>
          <cell r="R106">
            <v>0.17520850471119245</v>
          </cell>
        </row>
        <row r="107">
          <cell r="C107">
            <v>0.79019796385281693</v>
          </cell>
          <cell r="D107">
            <v>0.20980203614718312</v>
          </cell>
          <cell r="E107">
            <v>1</v>
          </cell>
          <cell r="F107">
            <v>158846349.10849831</v>
          </cell>
          <cell r="I107" t="str">
            <v>Lodging</v>
          </cell>
          <cell r="J107">
            <v>0.79019796385281693</v>
          </cell>
          <cell r="K107">
            <v>0.20980203614718312</v>
          </cell>
          <cell r="L107">
            <v>0.18888064796136644</v>
          </cell>
          <cell r="M107">
            <v>0.8111193520386335</v>
          </cell>
          <cell r="O107" t="str">
            <v>Large Ret</v>
          </cell>
          <cell r="P107">
            <v>0.20980203614718312</v>
          </cell>
          <cell r="Q107">
            <v>0.64094486042254439</v>
          </cell>
          <cell r="R107">
            <v>0.14925310343027248</v>
          </cell>
        </row>
        <row r="108">
          <cell r="B108" t="str">
            <v>&lt;5,001</v>
          </cell>
          <cell r="C108">
            <v>0.46909449471346648</v>
          </cell>
          <cell r="D108">
            <v>0.53090550528653346</v>
          </cell>
          <cell r="E108">
            <v>1</v>
          </cell>
          <cell r="F108">
            <v>88922415.770519257</v>
          </cell>
          <cell r="I108" t="str">
            <v>Large Off</v>
          </cell>
          <cell r="J108">
            <v>0.57577270269147163</v>
          </cell>
          <cell r="K108">
            <v>0.42422729730852854</v>
          </cell>
          <cell r="L108">
            <v>2.4620135194388326E-2</v>
          </cell>
          <cell r="M108">
            <v>0.97537986480561178</v>
          </cell>
          <cell r="O108" t="str">
            <v>Medium Ret</v>
          </cell>
          <cell r="P108">
            <v>0.42422729730852854</v>
          </cell>
          <cell r="Q108">
            <v>0.56159710090996928</v>
          </cell>
          <cell r="R108">
            <v>1.4175601781502387E-2</v>
          </cell>
        </row>
        <row r="109">
          <cell r="B109" t="str">
            <v>5,001-20,000</v>
          </cell>
          <cell r="C109">
            <v>0.71327493880016912</v>
          </cell>
          <cell r="D109">
            <v>0.28672506119983077</v>
          </cell>
          <cell r="E109">
            <v>1</v>
          </cell>
          <cell r="F109">
            <v>154110090.46318847</v>
          </cell>
          <cell r="I109" t="str">
            <v>Medium Off</v>
          </cell>
          <cell r="J109">
            <v>0.55252560574833076</v>
          </cell>
          <cell r="K109">
            <v>0.44747439425166918</v>
          </cell>
          <cell r="L109">
            <v>0.63888505727240341</v>
          </cell>
          <cell r="M109">
            <v>0.36111494272759653</v>
          </cell>
          <cell r="O109" t="str">
            <v>Small Ret</v>
          </cell>
          <cell r="P109">
            <v>0.44747439425166918</v>
          </cell>
          <cell r="Q109">
            <v>0.19952525247533903</v>
          </cell>
          <cell r="R109">
            <v>0.35300035327299167</v>
          </cell>
        </row>
        <row r="110">
          <cell r="B110" t="str">
            <v>20,001-50,000</v>
          </cell>
          <cell r="C110">
            <v>0.34793939607281016</v>
          </cell>
          <cell r="D110">
            <v>0.6520606039271899</v>
          </cell>
          <cell r="E110">
            <v>1</v>
          </cell>
          <cell r="F110">
            <v>121088778.65134136</v>
          </cell>
          <cell r="I110" t="str">
            <v>Small Off</v>
          </cell>
          <cell r="J110">
            <v>0.46909449471346648</v>
          </cell>
          <cell r="K110">
            <v>0.53090550528653346</v>
          </cell>
          <cell r="L110">
            <v>0.52490452587958114</v>
          </cell>
          <cell r="M110">
            <v>0.47509547412041886</v>
          </cell>
          <cell r="O110" t="str">
            <v>School K-12</v>
          </cell>
          <cell r="P110">
            <v>0.53090550528653346</v>
          </cell>
          <cell r="Q110">
            <v>0.22286467137317267</v>
          </cell>
          <cell r="R110">
            <v>0.24622982334029381</v>
          </cell>
        </row>
        <row r="111">
          <cell r="B111" t="str">
            <v>50,001-100,000</v>
          </cell>
          <cell r="C111">
            <v>0.3310637482934789</v>
          </cell>
          <cell r="D111">
            <v>0.66893625170652105</v>
          </cell>
          <cell r="E111">
            <v>1</v>
          </cell>
          <cell r="F111">
            <v>83126914.229880497</v>
          </cell>
          <cell r="I111" t="str">
            <v>Other</v>
          </cell>
          <cell r="J111">
            <v>0.26961498794069311</v>
          </cell>
          <cell r="K111">
            <v>0.73038501205930684</v>
          </cell>
          <cell r="L111">
            <v>0.41080265497275703</v>
          </cell>
          <cell r="M111">
            <v>0.58919734502724297</v>
          </cell>
          <cell r="O111" t="str">
            <v>University</v>
          </cell>
          <cell r="P111">
            <v>0.73038501205930684</v>
          </cell>
          <cell r="Q111">
            <v>0.15885643507420852</v>
          </cell>
          <cell r="R111">
            <v>0.1107585528664846</v>
          </cell>
        </row>
        <row r="112">
          <cell r="B112" t="str">
            <v>100,001+</v>
          </cell>
          <cell r="C112">
            <v>0.70180602518837931</v>
          </cell>
          <cell r="D112">
            <v>0.29819397481162069</v>
          </cell>
          <cell r="E112">
            <v>1</v>
          </cell>
          <cell r="F112">
            <v>161400968.09734377</v>
          </cell>
          <cell r="I112" t="str">
            <v>residential care</v>
          </cell>
          <cell r="J112">
            <v>0.69635535044967534</v>
          </cell>
          <cell r="K112">
            <v>0.30364464955032466</v>
          </cell>
          <cell r="L112">
            <v>0.25160789616687884</v>
          </cell>
          <cell r="M112">
            <v>0.74839210383312116</v>
          </cell>
          <cell r="O112" t="str">
            <v>Warehouse</v>
          </cell>
          <cell r="P112">
            <v>0.30364464955032466</v>
          </cell>
          <cell r="Q112">
            <v>0.52114684573848291</v>
          </cell>
          <cell r="R112">
            <v>0.17520850471119245</v>
          </cell>
        </row>
        <row r="113">
          <cell r="C113">
            <v>0.26961498794069311</v>
          </cell>
          <cell r="D113">
            <v>0.73038501205930684</v>
          </cell>
          <cell r="E113">
            <v>1</v>
          </cell>
          <cell r="F113">
            <v>274835103.70914501</v>
          </cell>
          <cell r="I113" t="str">
            <v>Restaurant</v>
          </cell>
          <cell r="J113">
            <v>0.11544136812444949</v>
          </cell>
          <cell r="K113">
            <v>0.88455863187555051</v>
          </cell>
          <cell r="L113">
            <v>0.8667911132476972</v>
          </cell>
          <cell r="M113">
            <v>0.1332088867523028</v>
          </cell>
          <cell r="O113" t="str">
            <v>Supermarket</v>
          </cell>
          <cell r="P113">
            <v>0.88455863187555051</v>
          </cell>
          <cell r="Q113">
            <v>1.5377816133020691E-2</v>
          </cell>
          <cell r="R113">
            <v>0.1000635519914288</v>
          </cell>
        </row>
        <row r="114">
          <cell r="C114">
            <v>0.69635535044967534</v>
          </cell>
          <cell r="D114">
            <v>0.30364464955032466</v>
          </cell>
          <cell r="E114">
            <v>1</v>
          </cell>
          <cell r="F114">
            <v>117631709.17964283</v>
          </cell>
          <cell r="I114" t="str">
            <v>Xlarge Ret</v>
          </cell>
          <cell r="J114">
            <v>3.7919073269764856E-3</v>
          </cell>
          <cell r="K114">
            <v>0.99620809267302346</v>
          </cell>
          <cell r="L114">
            <v>1</v>
          </cell>
          <cell r="M114">
            <v>0</v>
          </cell>
          <cell r="O114" t="str">
            <v>MiniMart</v>
          </cell>
          <cell r="P114">
            <v>0.99620809267302346</v>
          </cell>
          <cell r="Q114">
            <v>0</v>
          </cell>
          <cell r="R114">
            <v>3.7919073269764856E-3</v>
          </cell>
        </row>
        <row r="115">
          <cell r="C115">
            <v>0.11544136812444949</v>
          </cell>
          <cell r="D115">
            <v>0.88455863187555051</v>
          </cell>
          <cell r="E115">
            <v>1</v>
          </cell>
          <cell r="F115">
            <v>47431959.763809502</v>
          </cell>
          <cell r="I115" t="str">
            <v>Large Ret</v>
          </cell>
          <cell r="J115">
            <v>0.11633093892826991</v>
          </cell>
          <cell r="K115">
            <v>0.88366906107173016</v>
          </cell>
          <cell r="L115">
            <v>0.52538539575341459</v>
          </cell>
          <cell r="M115">
            <v>0.47461460424658541</v>
          </cell>
          <cell r="O115" t="str">
            <v>Restaurant</v>
          </cell>
          <cell r="P115">
            <v>0.88366906107173016</v>
          </cell>
          <cell r="Q115">
            <v>5.5212362541074519E-2</v>
          </cell>
          <cell r="R115">
            <v>6.1118576387195395E-2</v>
          </cell>
        </row>
        <row r="116">
          <cell r="B116" t="str">
            <v>&lt;5,001</v>
          </cell>
          <cell r="C116">
            <v>0.25807376864155529</v>
          </cell>
          <cell r="D116">
            <v>0.74192623135844471</v>
          </cell>
          <cell r="E116">
            <v>1</v>
          </cell>
          <cell r="F116">
            <v>45229806.543296024</v>
          </cell>
          <cell r="I116" t="str">
            <v>Medium Ret</v>
          </cell>
          <cell r="J116">
            <v>0.46382631638129862</v>
          </cell>
          <cell r="K116">
            <v>0.53617368361870132</v>
          </cell>
          <cell r="L116">
            <v>0.25959218292260067</v>
          </cell>
          <cell r="M116">
            <v>0.74040781707739933</v>
          </cell>
          <cell r="O116" t="str">
            <v>Lodging</v>
          </cell>
          <cell r="P116">
            <v>0.53617368361870132</v>
          </cell>
          <cell r="Q116">
            <v>0.34342063041492848</v>
          </cell>
          <cell r="R116">
            <v>0.12040568596637012</v>
          </cell>
        </row>
        <row r="117">
          <cell r="B117" t="str">
            <v>5,001-20,000</v>
          </cell>
          <cell r="C117">
            <v>0.46382631638129862</v>
          </cell>
          <cell r="D117">
            <v>0.53617368361870132</v>
          </cell>
          <cell r="E117">
            <v>1</v>
          </cell>
          <cell r="F117">
            <v>142334439.47546965</v>
          </cell>
          <cell r="I117" t="str">
            <v>Small Ret</v>
          </cell>
          <cell r="J117">
            <v>0.25807376864155529</v>
          </cell>
          <cell r="K117">
            <v>0.74192623135844471</v>
          </cell>
          <cell r="L117">
            <v>0.6004457335185307</v>
          </cell>
          <cell r="M117">
            <v>0.3995542664814693</v>
          </cell>
          <cell r="O117" t="str">
            <v>Hospital</v>
          </cell>
          <cell r="P117">
            <v>0.74192623135844471</v>
          </cell>
          <cell r="Q117">
            <v>0.10311447532768504</v>
          </cell>
          <cell r="R117">
            <v>0.15495929331387026</v>
          </cell>
        </row>
        <row r="118">
          <cell r="B118" t="str">
            <v>20,001-50,000</v>
          </cell>
          <cell r="C118">
            <v>0.11633093892826991</v>
          </cell>
          <cell r="D118">
            <v>0.88366906107173016</v>
          </cell>
          <cell r="E118">
            <v>1</v>
          </cell>
          <cell r="F118">
            <v>150479652.53202388</v>
          </cell>
          <cell r="I118" t="str">
            <v>School K-12</v>
          </cell>
          <cell r="J118">
            <v>1.4242837102056283E-2</v>
          </cell>
          <cell r="K118">
            <v>0.98575716289794368</v>
          </cell>
          <cell r="L118">
            <v>0.60623284948217304</v>
          </cell>
          <cell r="M118">
            <v>0.39376715051782696</v>
          </cell>
          <cell r="O118" t="str">
            <v>Residential Care</v>
          </cell>
          <cell r="P118">
            <v>0.98575716289794368</v>
          </cell>
          <cell r="Q118">
            <v>5.6083613809662864E-3</v>
          </cell>
          <cell r="R118">
            <v>8.6344757210899958E-3</v>
          </cell>
        </row>
        <row r="119">
          <cell r="B119" t="str">
            <v>100,001+</v>
          </cell>
          <cell r="C119">
            <v>3.7919073269764856E-3</v>
          </cell>
          <cell r="D119">
            <v>0.99620809267302346</v>
          </cell>
          <cell r="E119">
            <v>1</v>
          </cell>
          <cell r="F119">
            <v>29532449.302067615</v>
          </cell>
          <cell r="I119" t="str">
            <v>University</v>
          </cell>
          <cell r="J119">
            <v>1.4242837102056283E-2</v>
          </cell>
          <cell r="K119">
            <v>0.98575716289794368</v>
          </cell>
          <cell r="L119">
            <v>0.60623284948217304</v>
          </cell>
          <cell r="M119">
            <v>0.39376715051782696</v>
          </cell>
          <cell r="O119" t="str">
            <v>Assembly</v>
          </cell>
          <cell r="P119">
            <v>0.98575716289794368</v>
          </cell>
          <cell r="Q119">
            <v>5.6083613809662864E-3</v>
          </cell>
          <cell r="R119">
            <v>8.6344757210899958E-3</v>
          </cell>
        </row>
      </sheetData>
      <sheetData sheetId="20">
        <row r="11">
          <cell r="B11" t="str">
            <v>Compressed Air</v>
          </cell>
          <cell r="C11" t="str">
            <v>Compressed Air System Improvements</v>
          </cell>
          <cell r="D11" t="str">
            <v>Compressors</v>
          </cell>
        </row>
        <row r="12">
          <cell r="B12" t="str">
            <v>Compressed Air</v>
          </cell>
          <cell r="C12" t="str">
            <v>Compressed Air System Improvements</v>
          </cell>
          <cell r="D12" t="str">
            <v>Interactive Compressed Air System Supply/Demand Improvements</v>
          </cell>
        </row>
        <row r="13">
          <cell r="B13" t="str">
            <v>Compressed Air</v>
          </cell>
          <cell r="C13" t="str">
            <v>Heat Recovery</v>
          </cell>
          <cell r="D13" t="str">
            <v>Heat Recovery Improvements</v>
          </cell>
        </row>
        <row r="14">
          <cell r="B14" t="str">
            <v>HVAC</v>
          </cell>
          <cell r="C14" t="str">
            <v>HVAC System Improvements</v>
          </cell>
          <cell r="D14" t="str">
            <v>Interactive HVAC System Improvements</v>
          </cell>
        </row>
        <row r="15">
          <cell r="B15" t="str">
            <v>Irrigation</v>
          </cell>
          <cell r="C15" t="str">
            <v>Center Pivot System and Equipment</v>
          </cell>
          <cell r="D15" t="str">
            <v>Center Pivot Conversions</v>
          </cell>
        </row>
        <row r="16">
          <cell r="B16" t="str">
            <v>Irrigation</v>
          </cell>
          <cell r="C16" t="str">
            <v>Center Pivot System and Equipment</v>
          </cell>
          <cell r="D16" t="str">
            <v>Reduce System Friction Head</v>
          </cell>
        </row>
        <row r="17">
          <cell r="B17" t="str">
            <v>Irrigation</v>
          </cell>
          <cell r="C17" t="str">
            <v>Center Pivot System and Equipment</v>
          </cell>
          <cell r="D17" t="str">
            <v xml:space="preserve">Reduce System Friction Head </v>
          </cell>
        </row>
        <row r="18">
          <cell r="B18" t="str">
            <v>Irrigation</v>
          </cell>
          <cell r="C18" t="str">
            <v>Center Pivot System and Equipment</v>
          </cell>
          <cell r="D18" t="str">
            <v>Reduce System Leakage</v>
          </cell>
        </row>
        <row r="19">
          <cell r="B19" t="str">
            <v>Irrigation</v>
          </cell>
          <cell r="C19" t="str">
            <v>Center Pivot System and Equipment</v>
          </cell>
          <cell r="D19" t="str">
            <v>Reduce System Lift</v>
          </cell>
        </row>
        <row r="20">
          <cell r="B20" t="str">
            <v>Irrigation</v>
          </cell>
          <cell r="C20" t="str">
            <v>Center Pivot System and Equipment</v>
          </cell>
          <cell r="D20" t="str">
            <v>System Water Delivery Improvements</v>
          </cell>
        </row>
        <row r="21">
          <cell r="B21" t="str">
            <v>Irrigation</v>
          </cell>
          <cell r="C21" t="str">
            <v>Discharge Fitting Equipment</v>
          </cell>
          <cell r="D21" t="str">
            <v>Drop Installation for Spray Heads and Pressure Regulators</v>
          </cell>
        </row>
        <row r="22">
          <cell r="B22" t="str">
            <v>Irrigation</v>
          </cell>
          <cell r="C22" t="str">
            <v>Discharge Fitting Equipment</v>
          </cell>
          <cell r="D22" t="str">
            <v>Flow Control Nozzles and Diffuser</v>
          </cell>
        </row>
        <row r="23">
          <cell r="B23" t="str">
            <v>Irrigation</v>
          </cell>
          <cell r="C23" t="str">
            <v>Discharge Fitting Equipment</v>
          </cell>
          <cell r="D23" t="str">
            <v>Impact Sprinkler Heads</v>
          </cell>
        </row>
        <row r="24">
          <cell r="B24" t="str">
            <v>Irrigation</v>
          </cell>
          <cell r="C24" t="str">
            <v>Discharge Fitting Equipment</v>
          </cell>
          <cell r="D24" t="str">
            <v>Low Angle Heads</v>
          </cell>
        </row>
        <row r="25">
          <cell r="B25" t="str">
            <v>Irrigation</v>
          </cell>
          <cell r="C25" t="str">
            <v>Discharge Fitting Equipment</v>
          </cell>
          <cell r="D25" t="str">
            <v>Low Pressure End guns/Big guns</v>
          </cell>
        </row>
        <row r="26">
          <cell r="B26" t="str">
            <v>Irrigation</v>
          </cell>
          <cell r="C26" t="str">
            <v>Discharge Fitting Equipment</v>
          </cell>
          <cell r="D26" t="str">
            <v>Nozzle Replacement</v>
          </cell>
        </row>
        <row r="27">
          <cell r="B27" t="str">
            <v>Irrigation</v>
          </cell>
          <cell r="C27" t="str">
            <v>Discharge Fitting Equipment</v>
          </cell>
          <cell r="D27" t="str">
            <v>Spray Heads</v>
          </cell>
        </row>
        <row r="28">
          <cell r="B28" t="str">
            <v>Irrigation</v>
          </cell>
          <cell r="C28" t="str">
            <v>Handmove and Sideroll System and Equipment</v>
          </cell>
          <cell r="D28" t="str">
            <v>Reduce System Friction Head</v>
          </cell>
        </row>
        <row r="29">
          <cell r="B29" t="str">
            <v>Irrigation</v>
          </cell>
          <cell r="C29" t="str">
            <v>Handmove and Sideroll System and Equipment</v>
          </cell>
          <cell r="D29" t="str">
            <v>Reduce System Leakage</v>
          </cell>
        </row>
        <row r="30">
          <cell r="B30" t="str">
            <v>Irrigation</v>
          </cell>
          <cell r="C30" t="str">
            <v>Handmove and Sideroll System and Equipment</v>
          </cell>
          <cell r="D30" t="str">
            <v>Reduce System Lift</v>
          </cell>
        </row>
        <row r="31">
          <cell r="B31" t="str">
            <v>Irrigation</v>
          </cell>
          <cell r="C31" t="str">
            <v>Handmove and Sideroll System and Equipment</v>
          </cell>
          <cell r="D31" t="str">
            <v>System Water Delivery Improvements</v>
          </cell>
        </row>
        <row r="32">
          <cell r="B32" t="str">
            <v>Irrigation</v>
          </cell>
          <cell r="C32" t="str">
            <v>Hardware</v>
          </cell>
          <cell r="D32" t="str">
            <v>Drain Replacement</v>
          </cell>
        </row>
        <row r="33">
          <cell r="B33" t="str">
            <v>Irrigation</v>
          </cell>
          <cell r="C33" t="str">
            <v>Hardware</v>
          </cell>
          <cell r="D33" t="str">
            <v>Drop Tube/Hose Extension</v>
          </cell>
        </row>
        <row r="34">
          <cell r="B34" t="str">
            <v>Irrigation</v>
          </cell>
          <cell r="C34" t="str">
            <v>Hardware</v>
          </cell>
          <cell r="D34" t="str">
            <v>Gasket Replacement</v>
          </cell>
        </row>
        <row r="35">
          <cell r="B35" t="str">
            <v>Irrigation</v>
          </cell>
          <cell r="C35" t="str">
            <v>Hardware</v>
          </cell>
          <cell r="D35" t="str">
            <v>Goose Necks</v>
          </cell>
        </row>
        <row r="36">
          <cell r="B36" t="str">
            <v>Irrigation</v>
          </cell>
          <cell r="C36" t="str">
            <v>Hardware</v>
          </cell>
          <cell r="D36" t="str">
            <v>Hub Replacement</v>
          </cell>
        </row>
        <row r="37">
          <cell r="B37" t="str">
            <v>Irrigation</v>
          </cell>
          <cell r="C37" t="str">
            <v>Hardware</v>
          </cell>
          <cell r="D37" t="str">
            <v>Leveler Rebuild</v>
          </cell>
        </row>
        <row r="38">
          <cell r="B38" t="str">
            <v>Irrigation</v>
          </cell>
          <cell r="C38" t="str">
            <v>Hardware</v>
          </cell>
          <cell r="D38" t="str">
            <v>Line Repairs</v>
          </cell>
        </row>
        <row r="39">
          <cell r="B39" t="str">
            <v>Irrigation</v>
          </cell>
          <cell r="C39" t="str">
            <v>Hardware</v>
          </cell>
          <cell r="D39" t="str">
            <v>Multi-Trajectory Sprays</v>
          </cell>
        </row>
        <row r="40">
          <cell r="B40" t="str">
            <v>Irrigation</v>
          </cell>
          <cell r="C40" t="str">
            <v>Hardware</v>
          </cell>
          <cell r="D40" t="str">
            <v>Nozzle Replacement</v>
          </cell>
        </row>
        <row r="41">
          <cell r="B41" t="str">
            <v>Irrigation</v>
          </cell>
          <cell r="C41" t="str">
            <v>Hardware</v>
          </cell>
          <cell r="D41" t="str">
            <v>Pipe Repair</v>
          </cell>
        </row>
        <row r="42">
          <cell r="B42" t="str">
            <v>Irrigation</v>
          </cell>
          <cell r="C42" t="str">
            <v>Hardware</v>
          </cell>
          <cell r="D42" t="str">
            <v>Regulator Replacement</v>
          </cell>
        </row>
        <row r="43">
          <cell r="B43" t="str">
            <v>Irrigation</v>
          </cell>
          <cell r="C43" t="str">
            <v>Hardware</v>
          </cell>
          <cell r="D43" t="str">
            <v>Sprinkler Replacements</v>
          </cell>
        </row>
        <row r="44">
          <cell r="B44" t="str">
            <v>Irrigation</v>
          </cell>
          <cell r="C44" t="str">
            <v>Irrigation System Improvements</v>
          </cell>
          <cell r="D44" t="str">
            <v>Change in Water Source</v>
          </cell>
        </row>
        <row r="45">
          <cell r="B45" t="str">
            <v>Irrigation</v>
          </cell>
          <cell r="C45" t="str">
            <v>Irrigation System Improvements</v>
          </cell>
          <cell r="D45" t="str">
            <v>Irrigation System Improvements</v>
          </cell>
        </row>
        <row r="46">
          <cell r="B46" t="str">
            <v>Irrigation</v>
          </cell>
          <cell r="C46" t="str">
            <v>Irrigation System Improvements</v>
          </cell>
          <cell r="D46" t="str">
            <v>Reduce Delivery System Leakage</v>
          </cell>
        </row>
        <row r="47">
          <cell r="B47" t="str">
            <v>Irrigation</v>
          </cell>
          <cell r="C47" t="str">
            <v>Mainline System and Equipment</v>
          </cell>
          <cell r="D47" t="str">
            <v>Interactive Mainline System and Equipment Improvements</v>
          </cell>
        </row>
        <row r="48">
          <cell r="B48" t="str">
            <v>Irrigation</v>
          </cell>
          <cell r="C48" t="str">
            <v>Mainline System and Equipment</v>
          </cell>
          <cell r="D48" t="str">
            <v>Mainline System Pump Improvements</v>
          </cell>
        </row>
        <row r="49">
          <cell r="B49" t="str">
            <v>Irrigation</v>
          </cell>
          <cell r="C49" t="str">
            <v>Mainline System and Equipment</v>
          </cell>
          <cell r="D49" t="str">
            <v>Reduce Friction Loss</v>
          </cell>
        </row>
        <row r="50">
          <cell r="B50" t="str">
            <v>Irrigation</v>
          </cell>
          <cell r="C50" t="str">
            <v>Mainline System and Equipment</v>
          </cell>
          <cell r="D50" t="str">
            <v xml:space="preserve">Reduce System Friction Head </v>
          </cell>
        </row>
        <row r="51">
          <cell r="B51" t="str">
            <v>Irrigation</v>
          </cell>
          <cell r="C51" t="str">
            <v>Mainline System and Equipment</v>
          </cell>
          <cell r="D51" t="str">
            <v>Reduce System Leakage</v>
          </cell>
        </row>
        <row r="52">
          <cell r="B52" t="str">
            <v>Irrigation</v>
          </cell>
          <cell r="C52" t="str">
            <v>Mainline System and Equipment</v>
          </cell>
          <cell r="D52" t="str">
            <v>Reduce System Lift</v>
          </cell>
        </row>
        <row r="53">
          <cell r="B53" t="str">
            <v>Irrigation</v>
          </cell>
          <cell r="C53" t="str">
            <v>Mainline System and Equipment</v>
          </cell>
          <cell r="D53" t="str">
            <v>System Water Delivery Improvements</v>
          </cell>
        </row>
        <row r="54">
          <cell r="B54" t="str">
            <v>Irrigation</v>
          </cell>
          <cell r="C54" t="str">
            <v>Pumps and Fans</v>
          </cell>
          <cell r="D54" t="str">
            <v>Centrifugal Pump System Improvements</v>
          </cell>
        </row>
        <row r="55">
          <cell r="B55" t="str">
            <v>Irrigation</v>
          </cell>
          <cell r="C55" t="str">
            <v>Pumps and Fans</v>
          </cell>
          <cell r="D55" t="str">
            <v>Pump Testing Service</v>
          </cell>
        </row>
        <row r="56">
          <cell r="B56" t="str">
            <v>Irrigation</v>
          </cell>
          <cell r="C56" t="str">
            <v>Pumps and Fans</v>
          </cell>
          <cell r="D56" t="str">
            <v>Turbine Pump System Improvements</v>
          </cell>
        </row>
        <row r="57">
          <cell r="B57" t="str">
            <v>Irrigation</v>
          </cell>
          <cell r="C57" t="str">
            <v>Pumps and Fans</v>
          </cell>
          <cell r="D57" t="str">
            <v>Vacuum Pump System Improvements</v>
          </cell>
        </row>
        <row r="58">
          <cell r="B58" t="str">
            <v>Irrigation</v>
          </cell>
          <cell r="C58" t="str">
            <v>Suction Fittings Equipment</v>
          </cell>
          <cell r="D58" t="str">
            <v>Reduce Cavitation</v>
          </cell>
        </row>
        <row r="59">
          <cell r="B59" t="str">
            <v>Irrigation</v>
          </cell>
          <cell r="C59" t="str">
            <v>Suction Fittings Equipment</v>
          </cell>
          <cell r="D59" t="str">
            <v xml:space="preserve">Reduce System Friction Head </v>
          </cell>
        </row>
        <row r="60">
          <cell r="B60" t="str">
            <v>Irrigation</v>
          </cell>
          <cell r="C60" t="str">
            <v>Suction Fittings Equipment</v>
          </cell>
          <cell r="D60" t="str">
            <v>Reduce System Leakage</v>
          </cell>
        </row>
        <row r="61">
          <cell r="B61" t="str">
            <v>Irrigation</v>
          </cell>
          <cell r="C61" t="str">
            <v>Suction Fittings Equipment</v>
          </cell>
          <cell r="D61" t="str">
            <v>Reduce System Lift</v>
          </cell>
        </row>
        <row r="62">
          <cell r="B62" t="str">
            <v>Irrigation</v>
          </cell>
          <cell r="C62" t="str">
            <v>Water Management</v>
          </cell>
          <cell r="D62" t="str">
            <v>Scientific Irrigation Scheduling</v>
          </cell>
        </row>
        <row r="63">
          <cell r="B63" t="str">
            <v>Lighting</v>
          </cell>
          <cell r="C63" t="str">
            <v>Delamping</v>
          </cell>
          <cell r="D63" t="str">
            <v>Delamping</v>
          </cell>
        </row>
        <row r="64">
          <cell r="B64" t="str">
            <v>Lighting</v>
          </cell>
          <cell r="C64" t="str">
            <v>Lamps/Ballasts/Fixtures</v>
          </cell>
          <cell r="D64" t="str">
            <v>Lamps/Ballasts</v>
          </cell>
        </row>
        <row r="65">
          <cell r="B65" t="str">
            <v>Lighting</v>
          </cell>
          <cell r="C65" t="str">
            <v>Lamps/Ballasts/Fixtures</v>
          </cell>
          <cell r="D65" t="str">
            <v>Lamps/Ballasts w/Controls</v>
          </cell>
        </row>
        <row r="66">
          <cell r="B66" t="str">
            <v>Lighting</v>
          </cell>
          <cell r="C66" t="str">
            <v>Lamps/Ballasts/Fixtures</v>
          </cell>
          <cell r="D66" t="str">
            <v>Lamps/Ballasts w/Delamping</v>
          </cell>
        </row>
        <row r="67">
          <cell r="B67" t="str">
            <v>Lighting</v>
          </cell>
          <cell r="C67" t="str">
            <v>Lamps/Ballasts/Fixtures</v>
          </cell>
          <cell r="D67" t="str">
            <v>Lamps/Ballasts w/Delamping and Controls</v>
          </cell>
        </row>
        <row r="68">
          <cell r="B68" t="str">
            <v>Lighting</v>
          </cell>
          <cell r="C68" t="str">
            <v>Lamps/Ballasts/Fixtures</v>
          </cell>
          <cell r="D68" t="str">
            <v>Lamps/Ballasts/Fixtures</v>
          </cell>
        </row>
        <row r="69">
          <cell r="B69" t="str">
            <v>Lighting</v>
          </cell>
          <cell r="C69" t="str">
            <v>Lamps/Ballasts/Fixtures</v>
          </cell>
          <cell r="D69" t="str">
            <v>Lamps/Ballasts/Fixtures w/Controls</v>
          </cell>
        </row>
        <row r="70">
          <cell r="B70" t="str">
            <v>Lighting</v>
          </cell>
          <cell r="C70" t="str">
            <v>Lamps/Ballasts/Fixtures</v>
          </cell>
          <cell r="D70" t="str">
            <v>Lamps/Ballasts/Fixtures w/Delamping</v>
          </cell>
        </row>
        <row r="71">
          <cell r="B71" t="str">
            <v>Lighting</v>
          </cell>
          <cell r="C71" t="str">
            <v>Lamps/Ballasts/Fixtures</v>
          </cell>
          <cell r="D71" t="str">
            <v>Lamps/Ballasts/Fixtures w/Delamping and Controls</v>
          </cell>
        </row>
        <row r="72">
          <cell r="B72" t="str">
            <v>Lighting</v>
          </cell>
          <cell r="C72" t="str">
            <v>Lamps/Ballasts/Fixtures</v>
          </cell>
          <cell r="D72" t="str">
            <v>Stall Lighting</v>
          </cell>
        </row>
        <row r="73">
          <cell r="B73" t="str">
            <v>Lighting</v>
          </cell>
          <cell r="C73" t="str">
            <v>Lighting Controls</v>
          </cell>
          <cell r="D73" t="str">
            <v>Control Panels</v>
          </cell>
        </row>
        <row r="74">
          <cell r="B74" t="str">
            <v>Lighting</v>
          </cell>
          <cell r="C74" t="str">
            <v>Lighting Controls</v>
          </cell>
          <cell r="D74" t="str">
            <v>Daylighting</v>
          </cell>
        </row>
        <row r="75">
          <cell r="B75" t="str">
            <v>Lighting</v>
          </cell>
          <cell r="C75" t="str">
            <v>Lighting Controls</v>
          </cell>
          <cell r="D75" t="str">
            <v>Occupancy Sensors</v>
          </cell>
        </row>
        <row r="76">
          <cell r="B76" t="str">
            <v>Lighting</v>
          </cell>
          <cell r="C76" t="str">
            <v>Lighting Controls</v>
          </cell>
          <cell r="D76" t="str">
            <v>Photocells</v>
          </cell>
        </row>
        <row r="77">
          <cell r="B77" t="str">
            <v>Lighting</v>
          </cell>
          <cell r="C77" t="str">
            <v>Lighting Controls</v>
          </cell>
          <cell r="D77" t="str">
            <v>Timers</v>
          </cell>
        </row>
        <row r="78">
          <cell r="B78" t="str">
            <v>Lighting</v>
          </cell>
          <cell r="C78" t="str">
            <v>Signs and Signals</v>
          </cell>
          <cell r="D78" t="str">
            <v>LED Exit Signs</v>
          </cell>
        </row>
        <row r="79">
          <cell r="B79" t="str">
            <v>Motors/Drives</v>
          </cell>
          <cell r="C79" t="str">
            <v>Compressed Air System Improvements</v>
          </cell>
          <cell r="D79" t="str">
            <v>Motors/Drives Installation on Compressed Air System</v>
          </cell>
        </row>
        <row r="80">
          <cell r="B80" t="str">
            <v>Motors/Drives</v>
          </cell>
          <cell r="C80" t="str">
            <v>Motors</v>
          </cell>
          <cell r="D80" t="str">
            <v>Motor Rewind</v>
          </cell>
        </row>
        <row r="81">
          <cell r="B81" t="str">
            <v>Motors/Drives</v>
          </cell>
          <cell r="C81" t="str">
            <v>Motors</v>
          </cell>
          <cell r="D81" t="str">
            <v>Motors</v>
          </cell>
        </row>
        <row r="82">
          <cell r="B82" t="str">
            <v>Motors/Drives</v>
          </cell>
          <cell r="C82" t="str">
            <v>Motors/Drives Controls</v>
          </cell>
          <cell r="D82" t="str">
            <v>Dairy Milking Machine Control Improvements (VFD)</v>
          </cell>
        </row>
        <row r="83">
          <cell r="B83" t="str">
            <v>Motors/Drives</v>
          </cell>
          <cell r="C83" t="str">
            <v>Motors/Drives Controls</v>
          </cell>
          <cell r="D83" t="str">
            <v>Electronically Commutated Motor (ECM)</v>
          </cell>
        </row>
        <row r="84">
          <cell r="B84" t="str">
            <v>Motors/Drives</v>
          </cell>
          <cell r="C84" t="str">
            <v>Motors/Drives Controls</v>
          </cell>
          <cell r="D84" t="str">
            <v>Energy Management Systems/System Controls</v>
          </cell>
        </row>
        <row r="85">
          <cell r="B85" t="str">
            <v>Motors/Drives</v>
          </cell>
          <cell r="C85" t="str">
            <v>Motors/Drives Controls</v>
          </cell>
          <cell r="D85" t="str">
            <v>Motors/Drives Control Improvements (non-VFD)</v>
          </cell>
        </row>
        <row r="86">
          <cell r="B86" t="str">
            <v>Motors/Drives</v>
          </cell>
          <cell r="C86" t="str">
            <v>Motors/Drives Controls</v>
          </cell>
          <cell r="D86" t="str">
            <v>Motors/Drives Control Improvements (VFD)</v>
          </cell>
        </row>
        <row r="87">
          <cell r="B87" t="str">
            <v>Motors/Drives</v>
          </cell>
          <cell r="C87" t="str">
            <v>Pumps and Fans</v>
          </cell>
          <cell r="D87" t="str">
            <v>Motors/Drives Installation on Fan System</v>
          </cell>
        </row>
        <row r="88">
          <cell r="B88" t="str">
            <v>Motors/Drives</v>
          </cell>
          <cell r="C88" t="str">
            <v>Pumps and Fans</v>
          </cell>
          <cell r="D88" t="str">
            <v>Motors/Drives Installation on Pump System</v>
          </cell>
        </row>
        <row r="89">
          <cell r="B89" t="str">
            <v>Motors/Drives</v>
          </cell>
          <cell r="C89" t="str">
            <v>Pumps and Fans</v>
          </cell>
          <cell r="D89" t="str">
            <v>Motors/Drives Installation on Vacuum Pumps</v>
          </cell>
        </row>
        <row r="90">
          <cell r="B90" t="str">
            <v>Process Loads</v>
          </cell>
          <cell r="C90" t="str">
            <v>Livestock Tanks</v>
          </cell>
          <cell r="D90" t="str">
            <v>Freeze Resistant Stock Tanks</v>
          </cell>
        </row>
        <row r="91">
          <cell r="B91" t="str">
            <v>Process Loads</v>
          </cell>
          <cell r="C91" t="str">
            <v>Process Loads System Improvements</v>
          </cell>
          <cell r="D91" t="str">
            <v>Interactive Process Loads System Improvements</v>
          </cell>
        </row>
        <row r="92">
          <cell r="B92" t="str">
            <v>Process Loads</v>
          </cell>
          <cell r="C92" t="str">
            <v>Pumps and Fans</v>
          </cell>
          <cell r="D92" t="str">
            <v>Centrifugal Pump System Improvements</v>
          </cell>
        </row>
        <row r="93">
          <cell r="B93" t="str">
            <v>Process Loads</v>
          </cell>
          <cell r="C93" t="str">
            <v>Pumps and Fans</v>
          </cell>
          <cell r="D93" t="str">
            <v>Fan System Improvements</v>
          </cell>
        </row>
        <row r="94">
          <cell r="B94" t="str">
            <v>Process Loads</v>
          </cell>
          <cell r="C94" t="str">
            <v>Pumps and Fans</v>
          </cell>
          <cell r="D94" t="str">
            <v>Pump System Improvements</v>
          </cell>
        </row>
        <row r="95">
          <cell r="B95" t="str">
            <v>Process Loads</v>
          </cell>
          <cell r="C95" t="str">
            <v>Pumps and Fans</v>
          </cell>
          <cell r="D95" t="str">
            <v>Turbine Pump System Improvements</v>
          </cell>
        </row>
        <row r="96">
          <cell r="B96" t="str">
            <v>Process Loads</v>
          </cell>
          <cell r="C96" t="str">
            <v>Pumps and Fans</v>
          </cell>
          <cell r="D96" t="str">
            <v>Vacuum Pump System Improvements</v>
          </cell>
        </row>
        <row r="97">
          <cell r="B97" t="str">
            <v>Refrigeration</v>
          </cell>
          <cell r="C97" t="str">
            <v>Dairy System Improvements</v>
          </cell>
          <cell r="D97" t="str">
            <v>Heat Recovery Improvements</v>
          </cell>
        </row>
        <row r="98">
          <cell r="B98" t="str">
            <v>Refrigeration</v>
          </cell>
          <cell r="C98" t="str">
            <v>Dairy System Improvements</v>
          </cell>
          <cell r="D98" t="str">
            <v>Plate Milk Pre-cooler</v>
          </cell>
        </row>
        <row r="99">
          <cell r="B99" t="str">
            <v>Refrigeration</v>
          </cell>
          <cell r="C99" t="str">
            <v>Heat Recovery</v>
          </cell>
          <cell r="D99" t="str">
            <v>Heat Recovery Improvements</v>
          </cell>
        </row>
        <row r="100">
          <cell r="B100" t="str">
            <v>Refrigeration</v>
          </cell>
          <cell r="C100" t="str">
            <v>Packaged Refrigeration</v>
          </cell>
          <cell r="D100" t="str">
            <v>Packaged Refrigeration System Improvements</v>
          </cell>
        </row>
        <row r="101">
          <cell r="B101" t="str">
            <v>Refrigeration</v>
          </cell>
          <cell r="C101" t="str">
            <v>Pumps and Fans</v>
          </cell>
          <cell r="D101" t="str">
            <v>Condensor Fan System Improvements</v>
          </cell>
        </row>
        <row r="102">
          <cell r="B102" t="str">
            <v>Refrigeration</v>
          </cell>
          <cell r="C102" t="str">
            <v>Pumps and Fans</v>
          </cell>
          <cell r="D102" t="str">
            <v>Evaporator Coil Fan System Improvements</v>
          </cell>
        </row>
        <row r="103">
          <cell r="B103" t="str">
            <v>Refrigeration</v>
          </cell>
          <cell r="C103" t="str">
            <v>Pumps and Fans</v>
          </cell>
          <cell r="D103" t="str">
            <v>Evaporator Fan System Improvements</v>
          </cell>
        </row>
        <row r="104">
          <cell r="B104" t="str">
            <v>Refrigeration</v>
          </cell>
          <cell r="C104" t="str">
            <v>Refrigeration System Controls</v>
          </cell>
          <cell r="D104" t="str">
            <v>Defrost Control Improvements</v>
          </cell>
        </row>
        <row r="105">
          <cell r="B105" t="str">
            <v>Refrigeration</v>
          </cell>
          <cell r="C105" t="str">
            <v>Refrigeration System Controls</v>
          </cell>
          <cell r="D105" t="str">
            <v>Refrigeration Control Improvements (non-VFD)</v>
          </cell>
        </row>
        <row r="106">
          <cell r="B106" t="str">
            <v>Refrigeration</v>
          </cell>
          <cell r="C106" t="str">
            <v>Refrigeration System Controls</v>
          </cell>
          <cell r="D106" t="str">
            <v>Refrigeration Control Improvements (VFD)</v>
          </cell>
        </row>
        <row r="107">
          <cell r="B107" t="str">
            <v>Refrigeration</v>
          </cell>
          <cell r="C107" t="str">
            <v>Refrigeration System Improvements</v>
          </cell>
          <cell r="D107" t="str">
            <v>Chiller Improvements</v>
          </cell>
        </row>
        <row r="108">
          <cell r="B108" t="str">
            <v>Refrigeration</v>
          </cell>
          <cell r="C108" t="str">
            <v>Refrigeration System Improvements</v>
          </cell>
          <cell r="D108" t="str">
            <v>Insulation</v>
          </cell>
        </row>
        <row r="109">
          <cell r="B109" t="str">
            <v>Refrigeration</v>
          </cell>
          <cell r="C109" t="str">
            <v>Refrigeration System Improvements</v>
          </cell>
          <cell r="D109" t="str">
            <v>Interactive Refrigeration System Improvements</v>
          </cell>
        </row>
        <row r="110">
          <cell r="B110" t="str">
            <v xml:space="preserve">Utility Distribution System </v>
          </cell>
          <cell r="C110" t="str">
            <v>Transformers</v>
          </cell>
          <cell r="D110" t="str">
            <v>De-Energization</v>
          </cell>
        </row>
        <row r="111">
          <cell r="B111" t="str">
            <v>Water Heating</v>
          </cell>
          <cell r="C111" t="str">
            <v>Heat Recovery</v>
          </cell>
          <cell r="D111" t="str">
            <v>Heat Recovery Improvements</v>
          </cell>
        </row>
        <row r="112">
          <cell r="B112" t="str">
            <v>Water Heating</v>
          </cell>
          <cell r="C112" t="str">
            <v>System Efficiency Improvements</v>
          </cell>
          <cell r="D112" t="str">
            <v>Insulation</v>
          </cell>
        </row>
        <row r="113">
          <cell r="B113" t="str">
            <v>Water Heating</v>
          </cell>
          <cell r="C113" t="str">
            <v>Water Heaters</v>
          </cell>
          <cell r="D113" t="str">
            <v>Water Heaters</v>
          </cell>
        </row>
        <row r="114">
          <cell r="B114" t="str">
            <v>Whole Bldg/Meter Level</v>
          </cell>
          <cell r="C114" t="str">
            <v>Whole Bldg/Meter Level System Improvements</v>
          </cell>
          <cell r="D114" t="str">
            <v>Interactive Whole Bldg/Meter Level System Improvements</v>
          </cell>
        </row>
        <row r="115">
          <cell r="B115" t="str">
            <v>Compressed Air</v>
          </cell>
          <cell r="C115" t="str">
            <v>Compressed Air System Controls</v>
          </cell>
          <cell r="D115" t="str">
            <v>Compressed Air Control Improvements (non-VFD)</v>
          </cell>
        </row>
        <row r="116">
          <cell r="B116" t="str">
            <v>Compressed Air</v>
          </cell>
          <cell r="C116" t="str">
            <v>Compressed Air System Controls</v>
          </cell>
          <cell r="D116" t="str">
            <v>Compressed Air Control Improvements (VFD)</v>
          </cell>
        </row>
        <row r="117">
          <cell r="B117" t="str">
            <v>Compressed Air</v>
          </cell>
          <cell r="C117" t="str">
            <v>Compressed Air System Improvements</v>
          </cell>
          <cell r="D117" t="str">
            <v>Compressed Air System Compressor Improvements (non-VFD)</v>
          </cell>
        </row>
        <row r="118">
          <cell r="B118" t="str">
            <v>Compressed Air</v>
          </cell>
          <cell r="C118" t="str">
            <v>Compressed Air System Improvements</v>
          </cell>
          <cell r="D118" t="str">
            <v>Compressed Air System Compressor Improvements (VFD)</v>
          </cell>
        </row>
        <row r="119">
          <cell r="B119" t="str">
            <v>Compressed Air</v>
          </cell>
          <cell r="C119" t="str">
            <v>Compressed Air System Improvements</v>
          </cell>
          <cell r="D119" t="str">
            <v>Compressed Air System Demand Side Improvements</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LOG"/>
      <sheetName val="Pop Forecast (Base Case)"/>
      <sheetName val="Res Forecast (Base Case)"/>
      <sheetName val="Res Forecast (Low)"/>
      <sheetName val="Res Forecast (High)"/>
      <sheetName val="Com Forecast (Low)"/>
      <sheetName val="Com Forecast (Base Case)"/>
      <sheetName val="Com Forecast (High)"/>
      <sheetName val="Ind Forecast (Base Case)"/>
      <sheetName val="Ag Forecast (Base Case)"/>
      <sheetName val="DEI (Base Case)"/>
      <sheetName val="Pop Forecast (High Case)"/>
      <sheetName val="Pop Forecast (Low Case)"/>
      <sheetName val="7P Forecasts D2"/>
      <sheetName val="ProCost 6th Plan Inputs"/>
    </sheetNames>
    <sheetDataSet>
      <sheetData sheetId="0" refreshError="1"/>
      <sheetData sheetId="1" refreshError="1">
        <row r="5">
          <cell r="B5" t="str">
            <v>Abrev</v>
          </cell>
          <cell r="C5" t="str">
            <v>POPULATION FORECAST (1000s)</v>
          </cell>
          <cell r="D5" t="str">
            <v>Scenario</v>
          </cell>
          <cell r="E5">
            <v>1985</v>
          </cell>
          <cell r="F5">
            <v>1986</v>
          </cell>
          <cell r="G5">
            <v>1987</v>
          </cell>
          <cell r="H5">
            <v>1988</v>
          </cell>
          <cell r="I5">
            <v>1989</v>
          </cell>
          <cell r="J5">
            <v>1990</v>
          </cell>
          <cell r="K5">
            <v>1991</v>
          </cell>
          <cell r="L5">
            <v>1992</v>
          </cell>
          <cell r="M5">
            <v>1993</v>
          </cell>
          <cell r="N5">
            <v>1994</v>
          </cell>
          <cell r="O5">
            <v>1995</v>
          </cell>
          <cell r="P5">
            <v>1996</v>
          </cell>
          <cell r="Q5">
            <v>1997</v>
          </cell>
          <cell r="R5">
            <v>1998</v>
          </cell>
          <cell r="S5">
            <v>1999</v>
          </cell>
          <cell r="T5">
            <v>2000</v>
          </cell>
          <cell r="U5">
            <v>2001</v>
          </cell>
          <cell r="V5">
            <v>2002</v>
          </cell>
          <cell r="W5">
            <v>2003</v>
          </cell>
          <cell r="X5">
            <v>2004</v>
          </cell>
          <cell r="Y5">
            <v>2005</v>
          </cell>
          <cell r="Z5">
            <v>2006</v>
          </cell>
          <cell r="AA5">
            <v>2007</v>
          </cell>
          <cell r="AB5">
            <v>2008</v>
          </cell>
          <cell r="AC5">
            <v>2009</v>
          </cell>
          <cell r="AD5">
            <v>2010</v>
          </cell>
          <cell r="AE5">
            <v>2011</v>
          </cell>
          <cell r="AF5">
            <v>2012</v>
          </cell>
          <cell r="AG5">
            <v>2013</v>
          </cell>
          <cell r="AH5">
            <v>2014</v>
          </cell>
          <cell r="AI5">
            <v>2015</v>
          </cell>
          <cell r="AJ5">
            <v>2016</v>
          </cell>
          <cell r="AK5">
            <v>2017</v>
          </cell>
          <cell r="AL5">
            <v>2018</v>
          </cell>
          <cell r="AM5">
            <v>2019</v>
          </cell>
          <cell r="AN5">
            <v>2020</v>
          </cell>
          <cell r="AO5">
            <v>2021</v>
          </cell>
          <cell r="AP5">
            <v>2022</v>
          </cell>
          <cell r="AQ5">
            <v>2023</v>
          </cell>
          <cell r="AR5">
            <v>2024</v>
          </cell>
          <cell r="AS5">
            <v>2025</v>
          </cell>
          <cell r="AT5">
            <v>2026</v>
          </cell>
          <cell r="AU5">
            <v>2027</v>
          </cell>
          <cell r="AV5">
            <v>2028</v>
          </cell>
          <cell r="AW5">
            <v>2029</v>
          </cell>
          <cell r="AX5">
            <v>2030</v>
          </cell>
          <cell r="AY5">
            <v>2031</v>
          </cell>
          <cell r="AZ5">
            <v>2032</v>
          </cell>
          <cell r="BA5">
            <v>2033</v>
          </cell>
          <cell r="BB5">
            <v>2034</v>
          </cell>
          <cell r="BC5">
            <v>2035</v>
          </cell>
        </row>
        <row r="6">
          <cell r="B6" t="str">
            <v>Or</v>
          </cell>
          <cell r="C6" t="str">
            <v>Oregon</v>
          </cell>
          <cell r="D6" t="str">
            <v>Trend (basecase)</v>
          </cell>
          <cell r="E6">
            <v>2674.306</v>
          </cell>
          <cell r="F6">
            <v>2686.1149999999998</v>
          </cell>
          <cell r="G6">
            <v>2707.4250000000002</v>
          </cell>
          <cell r="H6">
            <v>2747.9569999999999</v>
          </cell>
          <cell r="I6">
            <v>2800.471</v>
          </cell>
          <cell r="J6">
            <v>2868.6590000000001</v>
          </cell>
          <cell r="K6">
            <v>2935.9960000000001</v>
          </cell>
          <cell r="L6">
            <v>3000.55</v>
          </cell>
          <cell r="M6">
            <v>3067.395</v>
          </cell>
          <cell r="N6">
            <v>3129.1930000000002</v>
          </cell>
          <cell r="O6">
            <v>3192.0929999999998</v>
          </cell>
          <cell r="P6">
            <v>3253.8310000000001</v>
          </cell>
          <cell r="Q6">
            <v>3309.7</v>
          </cell>
          <cell r="R6">
            <v>3357.1759999999999</v>
          </cell>
          <cell r="S6">
            <v>3398.232</v>
          </cell>
          <cell r="T6">
            <v>3434.8069999999998</v>
          </cell>
          <cell r="U6">
            <v>3474.0340000000001</v>
          </cell>
          <cell r="V6">
            <v>3516.915</v>
          </cell>
          <cell r="W6">
            <v>3549.38</v>
          </cell>
          <cell r="X6">
            <v>3576.2510000000002</v>
          </cell>
          <cell r="Y6">
            <v>3621.221</v>
          </cell>
          <cell r="Z6">
            <v>3676.88</v>
          </cell>
          <cell r="AA6">
            <v>3727.835</v>
          </cell>
          <cell r="AB6">
            <v>3773.288</v>
          </cell>
          <cell r="AC6">
            <v>3811.7179999999998</v>
          </cell>
          <cell r="AD6">
            <v>3841.4360000000001</v>
          </cell>
          <cell r="AE6">
            <v>3871.9769999999999</v>
          </cell>
          <cell r="AF6">
            <v>3903.4650000000001</v>
          </cell>
          <cell r="AG6">
            <v>3934.049</v>
          </cell>
          <cell r="AH6">
            <v>3966.8829999999998</v>
          </cell>
          <cell r="AI6">
            <v>4002.799</v>
          </cell>
          <cell r="AJ6">
            <v>4039.9940000000001</v>
          </cell>
          <cell r="AK6">
            <v>4078.125</v>
          </cell>
          <cell r="AL6">
            <v>4116.6090000000004</v>
          </cell>
          <cell r="AM6">
            <v>4154.674</v>
          </cell>
          <cell r="AN6">
            <v>4192.0780000000004</v>
          </cell>
          <cell r="AO6">
            <v>4228.7430000000004</v>
          </cell>
          <cell r="AP6">
            <v>4264.6490000000003</v>
          </cell>
          <cell r="AQ6">
            <v>4299.7920000000004</v>
          </cell>
          <cell r="AR6">
            <v>4334.1710000000003</v>
          </cell>
          <cell r="AS6">
            <v>4367.7330000000002</v>
          </cell>
          <cell r="AT6">
            <v>4400.4340000000002</v>
          </cell>
          <cell r="AU6">
            <v>4432.5820000000003</v>
          </cell>
          <cell r="AV6">
            <v>4464.3519999999999</v>
          </cell>
          <cell r="AW6">
            <v>4495.7730000000001</v>
          </cell>
          <cell r="AX6">
            <v>4526.8729999999996</v>
          </cell>
          <cell r="AY6">
            <v>4557.6930000000002</v>
          </cell>
          <cell r="AZ6">
            <v>4588.2659999999996</v>
          </cell>
          <cell r="BA6">
            <v>4618.6210000000001</v>
          </cell>
          <cell r="BB6">
            <v>4648.692</v>
          </cell>
          <cell r="BC6">
            <v>4678.3620000000001</v>
          </cell>
        </row>
        <row r="7">
          <cell r="B7" t="str">
            <v>WA</v>
          </cell>
          <cell r="C7" t="str">
            <v>Washington</v>
          </cell>
          <cell r="D7" t="str">
            <v>Trend (basecase)</v>
          </cell>
          <cell r="E7">
            <v>4406.3850000000002</v>
          </cell>
          <cell r="F7">
            <v>4464.1899999999996</v>
          </cell>
          <cell r="G7">
            <v>4547.0309999999999</v>
          </cell>
          <cell r="H7">
            <v>4652.9070000000002</v>
          </cell>
          <cell r="I7">
            <v>4768.7150000000001</v>
          </cell>
          <cell r="J7">
            <v>4915.9459999999999</v>
          </cell>
          <cell r="K7">
            <v>5043.0330000000004</v>
          </cell>
          <cell r="L7">
            <v>5174.2219999999998</v>
          </cell>
          <cell r="M7">
            <v>5289.3639999999996</v>
          </cell>
          <cell r="N7">
            <v>5388.8370000000004</v>
          </cell>
          <cell r="O7">
            <v>5490.92</v>
          </cell>
          <cell r="P7">
            <v>5583.7539999999999</v>
          </cell>
          <cell r="Q7">
            <v>5685.8310000000001</v>
          </cell>
          <cell r="R7">
            <v>5777.2370000000001</v>
          </cell>
          <cell r="S7">
            <v>5850.9089999999997</v>
          </cell>
          <cell r="T7">
            <v>5920.5039999999999</v>
          </cell>
          <cell r="U7">
            <v>5993.451</v>
          </cell>
          <cell r="V7">
            <v>6057.85</v>
          </cell>
          <cell r="W7">
            <v>6114.7939999999999</v>
          </cell>
          <cell r="X7">
            <v>6188.66</v>
          </cell>
          <cell r="Y7">
            <v>6273.5249999999996</v>
          </cell>
          <cell r="Z7">
            <v>6380.576</v>
          </cell>
          <cell r="AA7">
            <v>6474.665</v>
          </cell>
          <cell r="AB7">
            <v>6575.5370000000003</v>
          </cell>
          <cell r="AC7">
            <v>6675.0910000000003</v>
          </cell>
          <cell r="AD7">
            <v>6752.683</v>
          </cell>
          <cell r="AE7">
            <v>6830.3310000000001</v>
          </cell>
          <cell r="AF7">
            <v>6904.9059999999999</v>
          </cell>
          <cell r="AG7">
            <v>6981</v>
          </cell>
          <cell r="AH7">
            <v>7058.0010000000002</v>
          </cell>
          <cell r="AI7">
            <v>7134.8850000000002</v>
          </cell>
          <cell r="AJ7">
            <v>7210.4989999999998</v>
          </cell>
          <cell r="AK7">
            <v>7285.5159999999996</v>
          </cell>
          <cell r="AL7">
            <v>7360.0730000000003</v>
          </cell>
          <cell r="AM7">
            <v>7433.7640000000001</v>
          </cell>
          <cell r="AN7">
            <v>7506.3230000000003</v>
          </cell>
          <cell r="AO7">
            <v>7577.2960000000003</v>
          </cell>
          <cell r="AP7">
            <v>7646.607</v>
          </cell>
          <cell r="AQ7">
            <v>7714.268</v>
          </cell>
          <cell r="AR7">
            <v>7780.4369999999999</v>
          </cell>
          <cell r="AS7">
            <v>7845.4889999999996</v>
          </cell>
          <cell r="AT7">
            <v>7909.7030000000004</v>
          </cell>
          <cell r="AU7">
            <v>7973.1719999999996</v>
          </cell>
          <cell r="AV7">
            <v>8035.9170000000004</v>
          </cell>
          <cell r="AW7">
            <v>8097.9880000000003</v>
          </cell>
          <cell r="AX7">
            <v>8159.4440000000004</v>
          </cell>
          <cell r="AY7">
            <v>8220.3349999999991</v>
          </cell>
          <cell r="AZ7">
            <v>8280.7260000000006</v>
          </cell>
          <cell r="BA7">
            <v>8340.6640000000007</v>
          </cell>
          <cell r="BB7">
            <v>8400.2720000000008</v>
          </cell>
          <cell r="BC7">
            <v>8459.8109999999997</v>
          </cell>
        </row>
        <row r="8">
          <cell r="B8" t="str">
            <v>ID</v>
          </cell>
          <cell r="C8" t="str">
            <v>Idaho</v>
          </cell>
          <cell r="D8" t="str">
            <v>Trend (basecase)</v>
          </cell>
          <cell r="E8">
            <v>993.13199999999995</v>
          </cell>
          <cell r="F8">
            <v>989.48</v>
          </cell>
          <cell r="G8">
            <v>985.447</v>
          </cell>
          <cell r="H8">
            <v>987.25800000000004</v>
          </cell>
          <cell r="I8">
            <v>997.22299999999996</v>
          </cell>
          <cell r="J8">
            <v>1016.634</v>
          </cell>
          <cell r="K8">
            <v>1045.135</v>
          </cell>
          <cell r="L8">
            <v>1076.6510000000001</v>
          </cell>
          <cell r="M8">
            <v>1113.1759999999999</v>
          </cell>
          <cell r="N8">
            <v>1148.825</v>
          </cell>
          <cell r="O8">
            <v>1180.0889999999999</v>
          </cell>
          <cell r="P8">
            <v>1206.2</v>
          </cell>
          <cell r="Q8">
            <v>1231.357</v>
          </cell>
          <cell r="R8">
            <v>1255.1849999999999</v>
          </cell>
          <cell r="S8">
            <v>1278.7760000000001</v>
          </cell>
          <cell r="T8">
            <v>1301.894</v>
          </cell>
          <cell r="U8">
            <v>1322.481</v>
          </cell>
          <cell r="V8">
            <v>1343.3820000000001</v>
          </cell>
          <cell r="W8">
            <v>1367.23</v>
          </cell>
          <cell r="X8">
            <v>1396.7929999999999</v>
          </cell>
          <cell r="Y8">
            <v>1433.46</v>
          </cell>
          <cell r="Z8">
            <v>1472.8989999999999</v>
          </cell>
          <cell r="AA8">
            <v>1508.2539999999999</v>
          </cell>
          <cell r="AB8">
            <v>1536.239</v>
          </cell>
          <cell r="AC8">
            <v>1556.479</v>
          </cell>
          <cell r="AD8">
            <v>1572.4290000000001</v>
          </cell>
          <cell r="AE8">
            <v>1585.2860000000001</v>
          </cell>
          <cell r="AF8">
            <v>1597.952</v>
          </cell>
          <cell r="AG8">
            <v>1614.3810000000001</v>
          </cell>
          <cell r="AH8">
            <v>1633.1020000000001</v>
          </cell>
          <cell r="AI8">
            <v>1653.616</v>
          </cell>
          <cell r="AJ8">
            <v>1675.2660000000001</v>
          </cell>
          <cell r="AK8">
            <v>1698.1659999999999</v>
          </cell>
          <cell r="AL8">
            <v>1722.0160000000001</v>
          </cell>
          <cell r="AM8">
            <v>1746.183</v>
          </cell>
          <cell r="AN8">
            <v>1770.4179999999999</v>
          </cell>
          <cell r="AO8">
            <v>1794.69</v>
          </cell>
          <cell r="AP8">
            <v>1818.9970000000001</v>
          </cell>
          <cell r="AQ8">
            <v>1843.36</v>
          </cell>
          <cell r="AR8">
            <v>1867.77</v>
          </cell>
          <cell r="AS8">
            <v>1892.2149999999999</v>
          </cell>
          <cell r="AT8">
            <v>1916.6949999999999</v>
          </cell>
          <cell r="AU8">
            <v>1941.2059999999999</v>
          </cell>
          <cell r="AV8">
            <v>1965.741</v>
          </cell>
          <cell r="AW8">
            <v>1990.2360000000001</v>
          </cell>
          <cell r="AX8">
            <v>2014.665</v>
          </cell>
          <cell r="AY8">
            <v>2039.0309999999999</v>
          </cell>
          <cell r="AZ8">
            <v>2063.33</v>
          </cell>
          <cell r="BA8">
            <v>2087.5639999999999</v>
          </cell>
          <cell r="BB8">
            <v>2111.7449999999999</v>
          </cell>
          <cell r="BC8">
            <v>2135.9479999999999</v>
          </cell>
        </row>
        <row r="9">
          <cell r="B9" t="str">
            <v>MT</v>
          </cell>
          <cell r="C9" t="str">
            <v>Montana</v>
          </cell>
          <cell r="D9" t="str">
            <v>Trend (basecase)</v>
          </cell>
          <cell r="E9">
            <v>820.61699999999996</v>
          </cell>
          <cell r="F9">
            <v>812.64099999999996</v>
          </cell>
          <cell r="G9">
            <v>804.69</v>
          </cell>
          <cell r="H9">
            <v>800.39700000000005</v>
          </cell>
          <cell r="I9">
            <v>799.77599999999995</v>
          </cell>
          <cell r="J9">
            <v>801.93899999999996</v>
          </cell>
          <cell r="K9">
            <v>812.08500000000004</v>
          </cell>
          <cell r="L9">
            <v>828.29399999999998</v>
          </cell>
          <cell r="M9">
            <v>846.649</v>
          </cell>
          <cell r="N9">
            <v>863.10900000000004</v>
          </cell>
          <cell r="O9">
            <v>877.40700000000004</v>
          </cell>
          <cell r="P9">
            <v>886.32100000000003</v>
          </cell>
          <cell r="Q9">
            <v>890.12</v>
          </cell>
          <cell r="R9">
            <v>893.221</v>
          </cell>
          <cell r="S9">
            <v>898.36199999999997</v>
          </cell>
          <cell r="T9">
            <v>903.97699999999998</v>
          </cell>
          <cell r="U9">
            <v>907.64300000000003</v>
          </cell>
          <cell r="V9">
            <v>912.86199999999997</v>
          </cell>
          <cell r="W9">
            <v>921.07</v>
          </cell>
          <cell r="X9">
            <v>931.24400000000003</v>
          </cell>
          <cell r="Y9">
            <v>941.82</v>
          </cell>
          <cell r="Z9">
            <v>954.14599999999996</v>
          </cell>
          <cell r="AA9">
            <v>966.13900000000001</v>
          </cell>
          <cell r="AB9">
            <v>977.09500000000003</v>
          </cell>
          <cell r="AC9">
            <v>984.86599999999999</v>
          </cell>
          <cell r="AD9">
            <v>991.57600000000002</v>
          </cell>
          <cell r="AE9">
            <v>998.63499999999999</v>
          </cell>
          <cell r="AF9">
            <v>1006.807</v>
          </cell>
          <cell r="AG9">
            <v>1016.352</v>
          </cell>
          <cell r="AH9">
            <v>1025.7760000000001</v>
          </cell>
          <cell r="AI9">
            <v>1034.779</v>
          </cell>
          <cell r="AJ9">
            <v>1043.723</v>
          </cell>
          <cell r="AK9">
            <v>1052.69</v>
          </cell>
          <cell r="AL9">
            <v>1061.3920000000001</v>
          </cell>
          <cell r="AM9">
            <v>1069.5709999999999</v>
          </cell>
          <cell r="AN9">
            <v>1077.162</v>
          </cell>
          <cell r="AO9">
            <v>1084.1869999999999</v>
          </cell>
          <cell r="AP9">
            <v>1090.6420000000001</v>
          </cell>
          <cell r="AQ9">
            <v>1096.5219999999999</v>
          </cell>
          <cell r="AR9">
            <v>1101.83</v>
          </cell>
          <cell r="AS9">
            <v>1106.683</v>
          </cell>
          <cell r="AT9">
            <v>1111.384</v>
          </cell>
          <cell r="AU9">
            <v>1115.998</v>
          </cell>
          <cell r="AV9">
            <v>1120.511</v>
          </cell>
          <cell r="AW9">
            <v>1124.9100000000001</v>
          </cell>
          <cell r="AX9">
            <v>1129.1980000000001</v>
          </cell>
          <cell r="AY9">
            <v>1133.386</v>
          </cell>
          <cell r="AZ9">
            <v>1137.4849999999999</v>
          </cell>
          <cell r="BA9">
            <v>1141.509</v>
          </cell>
          <cell r="BB9">
            <v>1145.4690000000001</v>
          </cell>
          <cell r="BC9">
            <v>1149.357</v>
          </cell>
        </row>
        <row r="10">
          <cell r="B10" t="str">
            <v>Region</v>
          </cell>
          <cell r="C10" t="str">
            <v>Region (with WMT only)</v>
          </cell>
          <cell r="D10" t="str">
            <v>Trend (basecase)</v>
          </cell>
          <cell r="E10">
            <v>8541.5746899999995</v>
          </cell>
          <cell r="F10">
            <v>8602.9903699999995</v>
          </cell>
          <cell r="G10">
            <v>8698.5763000000006</v>
          </cell>
          <cell r="H10">
            <v>8844.3482899999999</v>
          </cell>
          <cell r="I10">
            <v>9022.2813200000001</v>
          </cell>
          <cell r="J10">
            <v>9258.3442299999988</v>
          </cell>
          <cell r="K10">
            <v>9487.052450000001</v>
          </cell>
          <cell r="L10">
            <v>9723.550580000001</v>
          </cell>
          <cell r="M10">
            <v>9952.5249299999996</v>
          </cell>
          <cell r="N10">
            <v>10158.827130000001</v>
          </cell>
          <cell r="O10">
            <v>10363.223989999999</v>
          </cell>
          <cell r="P10">
            <v>10548.98797</v>
          </cell>
          <cell r="Q10">
            <v>10734.256399999998</v>
          </cell>
          <cell r="R10">
            <v>10898.733969999999</v>
          </cell>
          <cell r="S10">
            <v>11039.983339999999</v>
          </cell>
          <cell r="T10">
            <v>11172.471890000001</v>
          </cell>
          <cell r="U10">
            <v>11307.32251</v>
          </cell>
          <cell r="V10">
            <v>11438.47834</v>
          </cell>
          <cell r="W10">
            <v>11556.4139</v>
          </cell>
          <cell r="X10">
            <v>11692.513080000001</v>
          </cell>
          <cell r="Y10">
            <v>11865.043399999999</v>
          </cell>
          <cell r="Z10">
            <v>12074.218219999999</v>
          </cell>
          <cell r="AA10">
            <v>12261.453230000001</v>
          </cell>
          <cell r="AB10">
            <v>12442.00815</v>
          </cell>
          <cell r="AC10">
            <v>12604.661620000001</v>
          </cell>
          <cell r="AD10">
            <v>12731.74632</v>
          </cell>
          <cell r="AE10">
            <v>12856.81595</v>
          </cell>
          <cell r="AF10">
            <v>12980.202989999998</v>
          </cell>
          <cell r="AG10">
            <v>13108.750639999998</v>
          </cell>
          <cell r="AH10">
            <v>13242.678320000001</v>
          </cell>
          <cell r="AI10">
            <v>13381.124030000001</v>
          </cell>
          <cell r="AJ10">
            <v>13520.68111</v>
          </cell>
          <cell r="AK10">
            <v>13661.840299999998</v>
          </cell>
          <cell r="AL10">
            <v>13803.691440000001</v>
          </cell>
          <cell r="AM10">
            <v>13944.276469999999</v>
          </cell>
          <cell r="AN10">
            <v>14082.801340000002</v>
          </cell>
          <cell r="AO10">
            <v>14218.715590000002</v>
          </cell>
          <cell r="AP10">
            <v>14351.918940000001</v>
          </cell>
          <cell r="AQ10">
            <v>14482.437540000003</v>
          </cell>
          <cell r="AR10">
            <v>14610.4211</v>
          </cell>
          <cell r="AS10">
            <v>14736.24631</v>
          </cell>
          <cell r="AT10">
            <v>14860.320880000001</v>
          </cell>
          <cell r="AU10">
            <v>14983.078860000001</v>
          </cell>
          <cell r="AV10">
            <v>15104.70127</v>
          </cell>
          <cell r="AW10">
            <v>15225.195700000002</v>
          </cell>
          <cell r="AX10">
            <v>15344.62486</v>
          </cell>
          <cell r="AY10">
            <v>15463.089019999998</v>
          </cell>
          <cell r="AZ10">
            <v>15580.68845</v>
          </cell>
          <cell r="BA10">
            <v>15697.50913</v>
          </cell>
          <cell r="BB10">
            <v>15813.626329999999</v>
          </cell>
          <cell r="BC10">
            <v>15929.254489999999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forRPM"/>
      <sheetName val="7PSourceSummary"/>
      <sheetName val="SC-New"/>
      <sheetName val="SC-NR"/>
      <sheetName val="M_Input_Out"/>
      <sheetName val="M_Input"/>
      <sheetName val="M_Input(Fixture)_Out"/>
      <sheetName val="M_Input(Fixture)"/>
      <sheetName val="M_Input(Fixt wo OM)_Out"/>
      <sheetName val="M_Input(Fixt wo OM)"/>
      <sheetName val="M_Weight"/>
      <sheetName val="Watt Allocation"/>
      <sheetName val="Savings and Cost Analysis"/>
      <sheetName val="Reference Fixtures"/>
      <sheetName val="DOE2014 Sales Pen"/>
      <sheetName val="CBSA Data"/>
      <sheetName val="Approach"/>
      <sheetName val="ETO Cost Data"/>
      <sheetName val="Sheet1"/>
      <sheetName val="LOG"/>
      <sheetName val="ToDo7P"/>
      <sheetName val="DOE 2017 Rule"/>
    </sheetNames>
    <sheetDataSet>
      <sheetData sheetId="0"/>
      <sheetData sheetId="1"/>
      <sheetData sheetId="2">
        <row r="62">
          <cell r="D62">
            <v>1000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LOG"/>
      <sheetName val="Forecast Switchboard"/>
      <sheetName val="Lists&amp;Tables"/>
      <sheetName val="Res Forecast (Low)"/>
      <sheetName val="Res Forecast (Base Case)"/>
      <sheetName val="Res Forecast (High)"/>
      <sheetName val="Com Forecast (Low)"/>
      <sheetName val="Com Forecast (Base Case)"/>
      <sheetName val="Com Forecast (High)"/>
      <sheetName val="Ind Forecast (Low)"/>
      <sheetName val="Ind Forecast (Base Case)"/>
      <sheetName val="Ind Forecast (High)"/>
      <sheetName val="Ag Forecast (Low)"/>
      <sheetName val="Ag Forecast (Base Case)"/>
      <sheetName val="Ag Forecast (High)"/>
      <sheetName val="Pop Forecast (High)"/>
      <sheetName val="Pop Forecast (Base Case)"/>
      <sheetName val="Pop Forecast (Low)"/>
      <sheetName val="DEI (Base Case)"/>
      <sheetName val="Dairy Forecast (Base Case)"/>
      <sheetName val="Dairy Forecast (Low)"/>
      <sheetName val="Dairy Forecast (High)"/>
      <sheetName val="EV Forecast (Base Case)"/>
      <sheetName val="EV Forecast (Low)"/>
      <sheetName val="EV Forecast (High)"/>
      <sheetName val="DEI Forecast (Base Case)"/>
      <sheetName val="DEI Forecast (High)"/>
      <sheetName val="DEI Forecast (Low)"/>
      <sheetName val="DataCenter Forecast (Base Case)"/>
      <sheetName val="DataCenter Forecast (High)"/>
      <sheetName val="DataCenter Forecast (Low)"/>
    </sheetNames>
    <definedNames>
      <definedName name="rng_ForecastColumnLookup" refersTo="='Forecast Switchboard'!$H$21:$AE$21"/>
      <definedName name="rng_ForecastRowLookup" refersTo="='Forecast Switchboard'!$G$22:$G$502"/>
      <definedName name="switch_ForecastScenario" refersTo="='Forecast Switchboard'!$H$3"/>
      <definedName name="switch_ForecastState" refersTo="='Forecast Switchboard'!$H$4"/>
      <definedName name="tbl_Forecast" refersTo="='Forecast Switchboard'!$H$22:$AE$502"/>
    </definedNames>
    <sheetDataSet>
      <sheetData sheetId="0" refreshError="1"/>
      <sheetData sheetId="1">
        <row r="3">
          <cell r="H3" t="str">
            <v>Base</v>
          </cell>
        </row>
        <row r="4">
          <cell r="H4" t="str">
            <v>Region</v>
          </cell>
        </row>
        <row r="21">
          <cell r="H21" t="str">
            <v>Sector</v>
          </cell>
          <cell r="I21" t="str">
            <v>Building/Industry Type</v>
          </cell>
          <cell r="J21" t="str">
            <v>Vintage / Subcategory</v>
          </cell>
          <cell r="K21" t="str">
            <v>Forecast Units</v>
          </cell>
          <cell r="L21">
            <v>2016</v>
          </cell>
          <cell r="M21">
            <v>2017</v>
          </cell>
          <cell r="N21">
            <v>2018</v>
          </cell>
          <cell r="O21">
            <v>2019</v>
          </cell>
          <cell r="P21">
            <v>2020</v>
          </cell>
          <cell r="Q21">
            <v>2021</v>
          </cell>
          <cell r="R21">
            <v>2022</v>
          </cell>
          <cell r="S21">
            <v>2023</v>
          </cell>
          <cell r="T21">
            <v>2024</v>
          </cell>
          <cell r="U21">
            <v>2025</v>
          </cell>
          <cell r="V21">
            <v>2026</v>
          </cell>
          <cell r="W21">
            <v>2027</v>
          </cell>
          <cell r="X21">
            <v>2028</v>
          </cell>
          <cell r="Y21">
            <v>2029</v>
          </cell>
          <cell r="Z21">
            <v>2030</v>
          </cell>
          <cell r="AA21">
            <v>2031</v>
          </cell>
          <cell r="AB21">
            <v>2032</v>
          </cell>
          <cell r="AC21">
            <v>2033</v>
          </cell>
          <cell r="AD21">
            <v>2034</v>
          </cell>
          <cell r="AE21">
            <v>2035</v>
          </cell>
        </row>
        <row r="22">
          <cell r="G22" t="str">
            <v>RegionSingle FamilyNew</v>
          </cell>
          <cell r="H22" t="str">
            <v>Res</v>
          </cell>
          <cell r="I22" t="str">
            <v>Single Family</v>
          </cell>
          <cell r="J22" t="str">
            <v>New</v>
          </cell>
          <cell r="K22" t="str">
            <v>Buildings</v>
          </cell>
          <cell r="L22">
            <v>62685.758999999998</v>
          </cell>
          <cell r="M22">
            <v>59961.781000000003</v>
          </cell>
          <cell r="N22">
            <v>56834.012000000002</v>
          </cell>
          <cell r="O22">
            <v>54985.192999999999</v>
          </cell>
          <cell r="P22">
            <v>53507.474000000002</v>
          </cell>
          <cell r="Q22">
            <v>50982.05</v>
          </cell>
          <cell r="R22">
            <v>49561.669000000002</v>
          </cell>
          <cell r="S22">
            <v>49324.517999999996</v>
          </cell>
          <cell r="T22">
            <v>48815.77</v>
          </cell>
          <cell r="U22">
            <v>49683.252</v>
          </cell>
          <cell r="V22">
            <v>50030.137000000002</v>
          </cell>
          <cell r="W22">
            <v>49387.762999999999</v>
          </cell>
          <cell r="X22">
            <v>48079.345999999998</v>
          </cell>
          <cell r="Y22">
            <v>48129.050999999999</v>
          </cell>
          <cell r="Z22">
            <v>48690.569000000003</v>
          </cell>
          <cell r="AA22">
            <v>48482.864000000001</v>
          </cell>
          <cell r="AB22">
            <v>46879.000999999997</v>
          </cell>
          <cell r="AC22">
            <v>46798.777999999998</v>
          </cell>
          <cell r="AD22">
            <v>46917.627</v>
          </cell>
          <cell r="AE22">
            <v>47236.144999999997</v>
          </cell>
        </row>
        <row r="23">
          <cell r="G23" t="str">
            <v>RegionMultifamily - Low RiseNew</v>
          </cell>
          <cell r="H23" t="str">
            <v>Res</v>
          </cell>
          <cell r="I23" t="str">
            <v>Multifamily - Low Rise</v>
          </cell>
          <cell r="J23" t="str">
            <v>New</v>
          </cell>
          <cell r="K23" t="str">
            <v>Buildings</v>
          </cell>
          <cell r="L23">
            <v>23280.347100904564</v>
          </cell>
          <cell r="M23">
            <v>23017.418106038647</v>
          </cell>
          <cell r="N23">
            <v>22811.60852767331</v>
          </cell>
          <cell r="O23">
            <v>22085.916378202593</v>
          </cell>
          <cell r="P23">
            <v>20817.853908138593</v>
          </cell>
          <cell r="Q23">
            <v>20070.279329962508</v>
          </cell>
          <cell r="R23">
            <v>19887.831284331631</v>
          </cell>
          <cell r="S23">
            <v>20257.583209811291</v>
          </cell>
          <cell r="T23">
            <v>20750.368029493613</v>
          </cell>
          <cell r="U23">
            <v>21314.334279744231</v>
          </cell>
          <cell r="V23">
            <v>21403.286239774712</v>
          </cell>
          <cell r="W23">
            <v>21409.137516518917</v>
          </cell>
          <cell r="X23">
            <v>21443.358292282628</v>
          </cell>
          <cell r="Y23">
            <v>21209.865626522758</v>
          </cell>
          <cell r="Z23">
            <v>20954.17798283829</v>
          </cell>
          <cell r="AA23">
            <v>20525.44023202754</v>
          </cell>
          <cell r="AB23">
            <v>20175.505597554071</v>
          </cell>
          <cell r="AC23">
            <v>19919.723927484571</v>
          </cell>
          <cell r="AD23">
            <v>19536.194066416414</v>
          </cell>
          <cell r="AE23">
            <v>19462.287131015248</v>
          </cell>
        </row>
        <row r="24">
          <cell r="G24" t="str">
            <v>RegionMultifamily - High RiseNew</v>
          </cell>
          <cell r="H24" t="str">
            <v>Res</v>
          </cell>
          <cell r="I24" t="str">
            <v>Multifamily - High Rise</v>
          </cell>
          <cell r="J24" t="str">
            <v>New</v>
          </cell>
          <cell r="K24" t="str">
            <v>Buildings</v>
          </cell>
          <cell r="L24">
            <v>5226.2387411561367</v>
          </cell>
          <cell r="M24">
            <v>5239.95312759432</v>
          </cell>
          <cell r="N24">
            <v>5271.2612760989568</v>
          </cell>
          <cell r="O24">
            <v>4985.883552972361</v>
          </cell>
          <cell r="P24">
            <v>4608.5912035798974</v>
          </cell>
          <cell r="Q24">
            <v>4509.6375960361838</v>
          </cell>
          <cell r="R24">
            <v>4481.760351096189</v>
          </cell>
          <cell r="S24">
            <v>4621.8312800578688</v>
          </cell>
          <cell r="T24">
            <v>4700.9782942419988</v>
          </cell>
          <cell r="U24">
            <v>4828.2391631488581</v>
          </cell>
          <cell r="V24">
            <v>4790.0249139778334</v>
          </cell>
          <cell r="W24">
            <v>4782.0649962402858</v>
          </cell>
          <cell r="X24">
            <v>4748.3908346265653</v>
          </cell>
          <cell r="Y24">
            <v>4733.4823682495089</v>
          </cell>
          <cell r="Z24">
            <v>4698.697177079107</v>
          </cell>
          <cell r="AA24">
            <v>4599.2987885998937</v>
          </cell>
          <cell r="AB24">
            <v>4526.3104216428001</v>
          </cell>
          <cell r="AC24">
            <v>4422.0600452822764</v>
          </cell>
          <cell r="AD24">
            <v>4405.182362066379</v>
          </cell>
          <cell r="AE24">
            <v>4385.1136986120664</v>
          </cell>
        </row>
        <row r="25">
          <cell r="G25" t="str">
            <v>RegionManufacturedNew</v>
          </cell>
          <cell r="H25" t="str">
            <v>Res</v>
          </cell>
          <cell r="I25" t="str">
            <v>Manufactured</v>
          </cell>
          <cell r="J25" t="str">
            <v>New</v>
          </cell>
          <cell r="K25" t="str">
            <v>Buildings</v>
          </cell>
          <cell r="L25">
            <v>1869.5754050925925</v>
          </cell>
          <cell r="M25">
            <v>1881.796305941358</v>
          </cell>
          <cell r="N25">
            <v>1949.1340235982509</v>
          </cell>
          <cell r="O25">
            <v>2021.1963608646258</v>
          </cell>
          <cell r="P25">
            <v>1959.5061710087307</v>
          </cell>
          <cell r="Q25">
            <v>1928.5764356212967</v>
          </cell>
          <cell r="R25">
            <v>1934.9641170211423</v>
          </cell>
          <cell r="S25">
            <v>1945.862235675901</v>
          </cell>
          <cell r="T25">
            <v>1956.539890631658</v>
          </cell>
          <cell r="U25">
            <v>1957.7742018038925</v>
          </cell>
          <cell r="V25">
            <v>1947.2038419604366</v>
          </cell>
          <cell r="W25">
            <v>1945.153453785721</v>
          </cell>
          <cell r="X25">
            <v>1947.9162901464586</v>
          </cell>
          <cell r="Y25">
            <v>1950.0749856673444</v>
          </cell>
          <cell r="Z25">
            <v>1950.7771106659191</v>
          </cell>
          <cell r="AA25">
            <v>1949.8166473382953</v>
          </cell>
          <cell r="AB25">
            <v>1948.4903882606959</v>
          </cell>
          <cell r="AC25">
            <v>1948.7048126440727</v>
          </cell>
          <cell r="AD25">
            <v>1949.296705787131</v>
          </cell>
          <cell r="AE25">
            <v>1949.5267750605763</v>
          </cell>
        </row>
        <row r="26">
          <cell r="G26" t="str">
            <v>RegionSingle FamilyExisting</v>
          </cell>
          <cell r="H26" t="str">
            <v>Res</v>
          </cell>
          <cell r="I26" t="str">
            <v>Single Family</v>
          </cell>
          <cell r="J26" t="str">
            <v>Existing</v>
          </cell>
          <cell r="K26" t="str">
            <v>Buildings</v>
          </cell>
          <cell r="L26">
            <v>4203528.2719999999</v>
          </cell>
          <cell r="M26">
            <v>4193982.9785983553</v>
          </cell>
          <cell r="N26">
            <v>4184459.3604704877</v>
          </cell>
          <cell r="O26">
            <v>4174957.36839659</v>
          </cell>
          <cell r="P26">
            <v>4165476.9532686244</v>
          </cell>
          <cell r="Q26">
            <v>4156018.0660900641</v>
          </cell>
          <cell r="R26">
            <v>4146580.6579756448</v>
          </cell>
          <cell r="S26">
            <v>4137164.6801511091</v>
          </cell>
          <cell r="T26">
            <v>4127770.0839529554</v>
          </cell>
          <cell r="U26">
            <v>4118396.8208281873</v>
          </cell>
          <cell r="V26">
            <v>4109044.8423340586</v>
          </cell>
          <cell r="W26">
            <v>4099714.1001378288</v>
          </cell>
          <cell r="X26">
            <v>4090404.5460165106</v>
          </cell>
          <cell r="Y26">
            <v>4081116.1318566194</v>
          </cell>
          <cell r="Z26">
            <v>4071848.8096539262</v>
          </cell>
          <cell r="AA26">
            <v>4062602.5315132081</v>
          </cell>
          <cell r="AB26">
            <v>4053377.2496480034</v>
          </cell>
          <cell r="AC26">
            <v>4044172.9163803621</v>
          </cell>
          <cell r="AD26">
            <v>4034989.4841406001</v>
          </cell>
          <cell r="AE26">
            <v>4025826.9054670548</v>
          </cell>
        </row>
        <row r="27">
          <cell r="G27" t="str">
            <v>RegionMultifamily - Low RiseExisting</v>
          </cell>
          <cell r="H27" t="str">
            <v>Res</v>
          </cell>
          <cell r="I27" t="str">
            <v>Multifamily - Low Rise</v>
          </cell>
          <cell r="J27" t="str">
            <v>Existing</v>
          </cell>
          <cell r="K27" t="str">
            <v>Buildings</v>
          </cell>
          <cell r="L27">
            <v>926243.25609262148</v>
          </cell>
          <cell r="M27">
            <v>924139.92640956037</v>
          </cell>
          <cell r="N27">
            <v>922041.3730050053</v>
          </cell>
          <cell r="O27">
            <v>919947.58503289847</v>
          </cell>
          <cell r="P27">
            <v>917858.55167181045</v>
          </cell>
          <cell r="Q27">
            <v>915774.26212488639</v>
          </cell>
          <cell r="R27">
            <v>913694.70561978838</v>
          </cell>
          <cell r="S27">
            <v>911619.87140864041</v>
          </cell>
          <cell r="T27">
            <v>909549.74876797362</v>
          </cell>
          <cell r="U27">
            <v>907484.32699866977</v>
          </cell>
          <cell r="V27">
            <v>905423.59542590659</v>
          </cell>
          <cell r="W27">
            <v>903367.54339910217</v>
          </cell>
          <cell r="X27">
            <v>901316.16029185988</v>
          </cell>
          <cell r="Y27">
            <v>899269.43550191447</v>
          </cell>
          <cell r="Z27">
            <v>897227.35845107585</v>
          </cell>
          <cell r="AA27">
            <v>895189.9185851753</v>
          </cell>
          <cell r="AB27">
            <v>893157.10537401051</v>
          </cell>
          <cell r="AC27">
            <v>891128.90831129183</v>
          </cell>
          <cell r="AD27">
            <v>889105.31691458682</v>
          </cell>
          <cell r="AE27">
            <v>887086.32072526717</v>
          </cell>
        </row>
        <row r="28">
          <cell r="G28" t="str">
            <v>RegionMultifamily - High RiseExisting</v>
          </cell>
          <cell r="H28" t="str">
            <v>Res</v>
          </cell>
          <cell r="I28" t="str">
            <v>Multifamily - High Rise</v>
          </cell>
          <cell r="J28" t="str">
            <v>Existing</v>
          </cell>
          <cell r="K28" t="str">
            <v>Buildings</v>
          </cell>
          <cell r="L28">
            <v>211180.07985625503</v>
          </cell>
          <cell r="M28">
            <v>210700.52836963299</v>
          </cell>
          <cell r="N28">
            <v>210222.06585706791</v>
          </cell>
          <cell r="O28">
            <v>209744.68984569819</v>
          </cell>
          <cell r="P28">
            <v>209268.39786827751</v>
          </cell>
          <cell r="Q28">
            <v>208793.18746316229</v>
          </cell>
          <cell r="R28">
            <v>208319.05617429892</v>
          </cell>
          <cell r="S28">
            <v>207846.00155121088</v>
          </cell>
          <cell r="T28">
            <v>207374.0211489865</v>
          </cell>
          <cell r="U28">
            <v>206903.11252826577</v>
          </cell>
          <cell r="V28">
            <v>206433.27325522827</v>
          </cell>
          <cell r="W28">
            <v>205964.50090158021</v>
          </cell>
          <cell r="X28">
            <v>205496.79304454199</v>
          </cell>
          <cell r="Y28">
            <v>205030.14726683579</v>
          </cell>
          <cell r="Z28">
            <v>204564.56115667295</v>
          </cell>
          <cell r="AA28">
            <v>204100.03230774152</v>
          </cell>
          <cell r="AB28">
            <v>203636.55831919383</v>
          </cell>
          <cell r="AC28">
            <v>203174.13679563423</v>
          </cell>
          <cell r="AD28">
            <v>202712.76534710638</v>
          </cell>
          <cell r="AE28">
            <v>202252.44158908122</v>
          </cell>
        </row>
        <row r="29">
          <cell r="G29" t="str">
            <v>RegionManufacturedExisting</v>
          </cell>
          <cell r="H29" t="str">
            <v>Res</v>
          </cell>
          <cell r="I29" t="str">
            <v>Manufactured</v>
          </cell>
          <cell r="J29" t="str">
            <v>Existing</v>
          </cell>
          <cell r="K29" t="str">
            <v>Buildings</v>
          </cell>
          <cell r="L29">
            <v>572006.3278356482</v>
          </cell>
          <cell r="M29">
            <v>565893.30394507048</v>
          </cell>
          <cell r="N29">
            <v>559845.60985814757</v>
          </cell>
          <cell r="O29">
            <v>553862.54739615123</v>
          </cell>
          <cell r="P29">
            <v>547943.42584177968</v>
          </cell>
          <cell r="Q29">
            <v>542087.56185941794</v>
          </cell>
          <cell r="R29">
            <v>536294.27941624937</v>
          </cell>
          <cell r="S29">
            <v>530562.90970421082</v>
          </cell>
          <cell r="T29">
            <v>524892.79106278194</v>
          </cell>
          <cell r="U29">
            <v>519283.26890259917</v>
          </cell>
          <cell r="V29">
            <v>513733.69562988722</v>
          </cell>
          <cell r="W29">
            <v>508243.4305716962</v>
          </cell>
          <cell r="X29">
            <v>502811.8399019395</v>
          </cell>
          <cell r="Y29">
            <v>497438.2965682213</v>
          </cell>
          <cell r="Z29">
            <v>492122.18021944637</v>
          </cell>
          <cell r="AA29">
            <v>486862.87713420321</v>
          </cell>
          <cell r="AB29">
            <v>481659.78014991269</v>
          </cell>
          <cell r="AC29">
            <v>476512.28859273402</v>
          </cell>
          <cell r="AD29">
            <v>471419.80820821953</v>
          </cell>
          <cell r="AE29">
            <v>466381.75109271082</v>
          </cell>
        </row>
        <row r="30">
          <cell r="G30" t="str">
            <v>RegionLarge OffNew</v>
          </cell>
          <cell r="H30" t="str">
            <v>Com</v>
          </cell>
          <cell r="I30" t="str">
            <v>Large Off</v>
          </cell>
          <cell r="J30" t="str">
            <v>New</v>
          </cell>
          <cell r="K30" t="str">
            <v>Millions SqFt</v>
          </cell>
          <cell r="L30">
            <v>7.8066550111953834</v>
          </cell>
          <cell r="M30">
            <v>5.9496992573140863</v>
          </cell>
          <cell r="N30">
            <v>5.890903545908837</v>
          </cell>
          <cell r="O30">
            <v>6.8915688291332424</v>
          </cell>
          <cell r="P30">
            <v>6.6410191533148355</v>
          </cell>
          <cell r="Q30">
            <v>5.4382226791221893</v>
          </cell>
          <cell r="R30">
            <v>6.9236851515846078</v>
          </cell>
          <cell r="S30">
            <v>6.040566884985755</v>
          </cell>
          <cell r="T30">
            <v>5.8620040343764588</v>
          </cell>
          <cell r="U30">
            <v>6.6048352977963205</v>
          </cell>
          <cell r="V30">
            <v>6.6081856774849808</v>
          </cell>
          <cell r="W30">
            <v>7.2276230030590352</v>
          </cell>
          <cell r="X30">
            <v>7.9321378463678132</v>
          </cell>
          <cell r="Y30">
            <v>7.2590370336019197</v>
          </cell>
          <cell r="Z30">
            <v>7.9122271387396417</v>
          </cell>
          <cell r="AA30">
            <v>7.7623340380974311</v>
          </cell>
          <cell r="AB30">
            <v>7.6402299023279152</v>
          </cell>
          <cell r="AC30">
            <v>7.1724831299946894</v>
          </cell>
          <cell r="AD30">
            <v>7.0810470955732994</v>
          </cell>
          <cell r="AE30">
            <v>7.4281005850341701</v>
          </cell>
        </row>
        <row r="31">
          <cell r="G31" t="str">
            <v>RegionMedium OffNew</v>
          </cell>
          <cell r="H31" t="str">
            <v>Com</v>
          </cell>
          <cell r="I31" t="str">
            <v>Medium Off</v>
          </cell>
          <cell r="J31" t="str">
            <v>New</v>
          </cell>
          <cell r="K31" t="str">
            <v>Millions SqFt</v>
          </cell>
          <cell r="L31">
            <v>6.3306892326899415</v>
          </cell>
          <cell r="M31">
            <v>4.6245517962703104</v>
          </cell>
          <cell r="N31">
            <v>4.6954401235311058</v>
          </cell>
          <cell r="O31">
            <v>5.5561738496820645</v>
          </cell>
          <cell r="P31">
            <v>5.2903315868283292</v>
          </cell>
          <cell r="Q31">
            <v>4.0954748538564614</v>
          </cell>
          <cell r="R31">
            <v>5.6166455086822502</v>
          </cell>
          <cell r="S31">
            <v>4.8928421056079552</v>
          </cell>
          <cell r="T31">
            <v>4.6489885594062974</v>
          </cell>
          <cell r="U31">
            <v>5.3600762751998365</v>
          </cell>
          <cell r="V31">
            <v>5.3451061612370649</v>
          </cell>
          <cell r="W31">
            <v>5.7169042762389006</v>
          </cell>
          <cell r="X31">
            <v>6.1644080859749115</v>
          </cell>
          <cell r="Y31">
            <v>5.8003829082546376</v>
          </cell>
          <cell r="Z31">
            <v>6.4331999103991837</v>
          </cell>
          <cell r="AA31">
            <v>6.1077443299386847</v>
          </cell>
          <cell r="AB31">
            <v>6.3133258324543373</v>
          </cell>
          <cell r="AC31">
            <v>5.5403053352108875</v>
          </cell>
          <cell r="AD31">
            <v>5.5266028757425794</v>
          </cell>
          <cell r="AE31">
            <v>5.9833355534459063</v>
          </cell>
        </row>
        <row r="32">
          <cell r="G32" t="str">
            <v>RegionSmall OffNew</v>
          </cell>
          <cell r="H32" t="str">
            <v>Com</v>
          </cell>
          <cell r="I32" t="str">
            <v>Small Off</v>
          </cell>
          <cell r="J32" t="str">
            <v>New</v>
          </cell>
          <cell r="K32" t="str">
            <v>Millions SqFt</v>
          </cell>
          <cell r="L32">
            <v>1.6621196768024407</v>
          </cell>
          <cell r="M32">
            <v>1.2170657423442173</v>
          </cell>
          <cell r="N32">
            <v>1.2444333527444498</v>
          </cell>
          <cell r="O32">
            <v>1.4586094503549032</v>
          </cell>
          <cell r="P32">
            <v>1.4004070058555529</v>
          </cell>
          <cell r="Q32">
            <v>1.0787722980410579</v>
          </cell>
          <cell r="R32">
            <v>1.4747976167420549</v>
          </cell>
          <cell r="S32">
            <v>1.2896357804774434</v>
          </cell>
          <cell r="T32">
            <v>1.2239291307589197</v>
          </cell>
          <cell r="U32">
            <v>1.4012443744673324</v>
          </cell>
          <cell r="V32">
            <v>1.3991315932028052</v>
          </cell>
          <cell r="W32">
            <v>1.4996248899933684</v>
          </cell>
          <cell r="X32">
            <v>1.6197763904689295</v>
          </cell>
          <cell r="Y32">
            <v>1.5187400891362097</v>
          </cell>
          <cell r="Z32">
            <v>1.6890757136254622</v>
          </cell>
          <cell r="AA32">
            <v>1.5972356158259797</v>
          </cell>
          <cell r="AB32">
            <v>1.640465747141107</v>
          </cell>
          <cell r="AC32">
            <v>1.4565955217811706</v>
          </cell>
          <cell r="AD32">
            <v>1.4531741906643101</v>
          </cell>
          <cell r="AE32">
            <v>1.5648660344158036</v>
          </cell>
        </row>
        <row r="33">
          <cell r="G33" t="str">
            <v>RegionXLarge RetNew</v>
          </cell>
          <cell r="H33" t="str">
            <v>Com</v>
          </cell>
          <cell r="I33" t="str">
            <v>XLarge Ret</v>
          </cell>
          <cell r="J33" t="str">
            <v>New</v>
          </cell>
          <cell r="K33" t="str">
            <v>Millions SqFt</v>
          </cell>
          <cell r="L33">
            <v>1.799418169017593</v>
          </cell>
          <cell r="M33">
            <v>1.485755176968429</v>
          </cell>
          <cell r="N33">
            <v>0.89794362681754358</v>
          </cell>
          <cell r="O33">
            <v>0.91201694404352718</v>
          </cell>
          <cell r="P33">
            <v>0.85125423267540556</v>
          </cell>
          <cell r="Q33">
            <v>0.73204497427617965</v>
          </cell>
          <cell r="R33">
            <v>0.73428349109996394</v>
          </cell>
          <cell r="S33">
            <v>0.71341173425108251</v>
          </cell>
          <cell r="T33">
            <v>0.89455902577447755</v>
          </cell>
          <cell r="U33">
            <v>1.032083805968905</v>
          </cell>
          <cell r="V33">
            <v>1.0963398187475875</v>
          </cell>
          <cell r="W33">
            <v>1.617287860192538</v>
          </cell>
          <cell r="X33">
            <v>1.8239074921539626</v>
          </cell>
          <cell r="Y33">
            <v>1.6267354909009817</v>
          </cell>
          <cell r="Z33">
            <v>1.5970323938843554</v>
          </cell>
          <cell r="AA33">
            <v>1.5393396581386409</v>
          </cell>
          <cell r="AB33">
            <v>1.2960530677092543</v>
          </cell>
          <cell r="AC33">
            <v>1.3176455108269955</v>
          </cell>
          <cell r="AD33">
            <v>1.2469979474733393</v>
          </cell>
          <cell r="AE33">
            <v>1.3540449607593745</v>
          </cell>
        </row>
        <row r="34">
          <cell r="G34" t="str">
            <v>RegionLarge RetNew</v>
          </cell>
          <cell r="H34" t="str">
            <v>Com</v>
          </cell>
          <cell r="I34" t="str">
            <v>Large Ret</v>
          </cell>
          <cell r="J34" t="str">
            <v>New</v>
          </cell>
          <cell r="K34" t="str">
            <v>Millions SqFt</v>
          </cell>
          <cell r="L34">
            <v>0.71960427219664069</v>
          </cell>
          <cell r="M34">
            <v>0.59647847099566831</v>
          </cell>
          <cell r="N34">
            <v>0.36611838042447359</v>
          </cell>
          <cell r="O34">
            <v>0.3731768350638246</v>
          </cell>
          <cell r="P34">
            <v>0.34504559304633386</v>
          </cell>
          <cell r="Q34">
            <v>0.2928623587115301</v>
          </cell>
          <cell r="R34">
            <v>0.29376294298921468</v>
          </cell>
          <cell r="S34">
            <v>0.28416308329236456</v>
          </cell>
          <cell r="T34">
            <v>0.36455471421578001</v>
          </cell>
          <cell r="U34">
            <v>0.42646627810709853</v>
          </cell>
          <cell r="V34">
            <v>0.44956380488737768</v>
          </cell>
          <cell r="W34">
            <v>0.65213839834683018</v>
          </cell>
          <cell r="X34">
            <v>0.73353807331773047</v>
          </cell>
          <cell r="Y34">
            <v>0.65560780242911365</v>
          </cell>
          <cell r="Z34">
            <v>0.64604928436358278</v>
          </cell>
          <cell r="AA34">
            <v>0.62178261445398098</v>
          </cell>
          <cell r="AB34">
            <v>0.52554853465709617</v>
          </cell>
          <cell r="AC34">
            <v>0.53266253778165396</v>
          </cell>
          <cell r="AD34">
            <v>0.50454130308386236</v>
          </cell>
          <cell r="AE34">
            <v>0.54553111610891503</v>
          </cell>
        </row>
        <row r="35">
          <cell r="G35" t="str">
            <v>RegionMedium RetNew</v>
          </cell>
          <cell r="H35" t="str">
            <v>Com</v>
          </cell>
          <cell r="I35" t="str">
            <v>Medium Ret</v>
          </cell>
          <cell r="J35" t="str">
            <v>New</v>
          </cell>
          <cell r="K35" t="str">
            <v>Millions SqFt</v>
          </cell>
          <cell r="L35">
            <v>2.7275899469990224</v>
          </cell>
          <cell r="M35">
            <v>2.2451802625726844</v>
          </cell>
          <cell r="N35">
            <v>1.3846551620328988</v>
          </cell>
          <cell r="O35">
            <v>1.414332931216091</v>
          </cell>
          <cell r="P35">
            <v>1.3048976182463843</v>
          </cell>
          <cell r="Q35">
            <v>1.1035456427042536</v>
          </cell>
          <cell r="R35">
            <v>1.0932193385059683</v>
          </cell>
          <cell r="S35">
            <v>1.0602010304011045</v>
          </cell>
          <cell r="T35">
            <v>1.3687417218066935</v>
          </cell>
          <cell r="U35">
            <v>1.6102119957699914</v>
          </cell>
          <cell r="V35">
            <v>1.7014476793012303</v>
          </cell>
          <cell r="W35">
            <v>2.4475448442766612</v>
          </cell>
          <cell r="X35">
            <v>2.7642584104961641</v>
          </cell>
          <cell r="Y35">
            <v>2.4645092385842489</v>
          </cell>
          <cell r="Z35">
            <v>2.435211674558635</v>
          </cell>
          <cell r="AA35">
            <v>2.3436666024455817</v>
          </cell>
          <cell r="AB35">
            <v>1.9970991421399598</v>
          </cell>
          <cell r="AC35">
            <v>2.0220850932468024</v>
          </cell>
          <cell r="AD35">
            <v>1.9074632582746243</v>
          </cell>
          <cell r="AE35">
            <v>2.0633846520749657</v>
          </cell>
        </row>
        <row r="36">
          <cell r="G36" t="str">
            <v>RegionSmall RetNew</v>
          </cell>
          <cell r="H36" t="str">
            <v>Com</v>
          </cell>
          <cell r="I36" t="str">
            <v>Small Ret</v>
          </cell>
          <cell r="J36" t="str">
            <v>New</v>
          </cell>
          <cell r="K36" t="str">
            <v>Millions SqFt</v>
          </cell>
          <cell r="L36">
            <v>0.86249938561661099</v>
          </cell>
          <cell r="M36">
            <v>0.71243811393533818</v>
          </cell>
          <cell r="N36">
            <v>0.43988135050703958</v>
          </cell>
          <cell r="O36">
            <v>0.44879648252082133</v>
          </cell>
          <cell r="P36">
            <v>0.41374173801952452</v>
          </cell>
          <cell r="Q36">
            <v>0.34301620014224921</v>
          </cell>
          <cell r="R36">
            <v>0.33946657261656726</v>
          </cell>
          <cell r="S36">
            <v>0.32965754978673117</v>
          </cell>
          <cell r="T36">
            <v>0.43689232903555525</v>
          </cell>
          <cell r="U36">
            <v>0.51886957722704219</v>
          </cell>
          <cell r="V36">
            <v>0.54817313334918127</v>
          </cell>
          <cell r="W36">
            <v>0.77969532117377649</v>
          </cell>
          <cell r="X36">
            <v>0.87858644381951334</v>
          </cell>
          <cell r="Y36">
            <v>0.78420074698109388</v>
          </cell>
          <cell r="Z36">
            <v>0.77728841592354081</v>
          </cell>
          <cell r="AA36">
            <v>0.74886674252534069</v>
          </cell>
          <cell r="AB36">
            <v>0.63964179951326661</v>
          </cell>
          <cell r="AC36">
            <v>0.64714740319049269</v>
          </cell>
          <cell r="AD36">
            <v>0.61166389038687663</v>
          </cell>
          <cell r="AE36">
            <v>0.66242443593788758</v>
          </cell>
        </row>
        <row r="37">
          <cell r="G37" t="str">
            <v>RegionSchool K-12New</v>
          </cell>
          <cell r="H37" t="str">
            <v>Com</v>
          </cell>
          <cell r="I37" t="str">
            <v>School K-12</v>
          </cell>
          <cell r="J37" t="str">
            <v>New</v>
          </cell>
          <cell r="K37" t="str">
            <v>Millions SqFt</v>
          </cell>
          <cell r="L37">
            <v>0.49337113702797691</v>
          </cell>
          <cell r="M37">
            <v>1.1029723159217257</v>
          </cell>
          <cell r="N37">
            <v>0.94992456965043459</v>
          </cell>
          <cell r="O37">
            <v>0.71720701164062661</v>
          </cell>
          <cell r="P37">
            <v>0.7442281187428561</v>
          </cell>
          <cell r="Q37">
            <v>0.85140099810585501</v>
          </cell>
          <cell r="R37">
            <v>0.99139466996200198</v>
          </cell>
          <cell r="S37">
            <v>1.5014629353162949</v>
          </cell>
          <cell r="T37">
            <v>1.8697826256608596</v>
          </cell>
          <cell r="U37">
            <v>1.6452707482432332</v>
          </cell>
          <cell r="V37">
            <v>1.6753181172445872</v>
          </cell>
          <cell r="W37">
            <v>1.7943041099264481</v>
          </cell>
          <cell r="X37">
            <v>1.8624299937819393</v>
          </cell>
          <cell r="Y37">
            <v>1.7489264522150836</v>
          </cell>
          <cell r="Z37">
            <v>1.7975598556031414</v>
          </cell>
          <cell r="AA37">
            <v>1.6195220459723754</v>
          </cell>
          <cell r="AB37">
            <v>1.8221433074925411</v>
          </cell>
          <cell r="AC37">
            <v>1.6336676691608698</v>
          </cell>
          <cell r="AD37">
            <v>1.7826242149357872</v>
          </cell>
          <cell r="AE37">
            <v>1.6891002859244486</v>
          </cell>
        </row>
        <row r="38">
          <cell r="G38" t="str">
            <v>RegionUniversityNew</v>
          </cell>
          <cell r="H38" t="str">
            <v>Com</v>
          </cell>
          <cell r="I38" t="str">
            <v>University</v>
          </cell>
          <cell r="J38" t="str">
            <v>New</v>
          </cell>
          <cell r="K38" t="str">
            <v>Millions SqFt</v>
          </cell>
          <cell r="L38">
            <v>0.2800209986196866</v>
          </cell>
          <cell r="M38">
            <v>0.29719871383536939</v>
          </cell>
          <cell r="N38">
            <v>0.58203115602335975</v>
          </cell>
          <cell r="O38">
            <v>0.83189457735737737</v>
          </cell>
          <cell r="P38">
            <v>0.66610454718876777</v>
          </cell>
          <cell r="Q38">
            <v>0.73648247778559484</v>
          </cell>
          <cell r="R38">
            <v>0.64334185638367225</v>
          </cell>
          <cell r="S38">
            <v>0.97289424291238524</v>
          </cell>
          <cell r="T38">
            <v>1.1820978013224126</v>
          </cell>
          <cell r="U38">
            <v>1.1785313924254113</v>
          </cell>
          <cell r="V38">
            <v>1.2952038876416079</v>
          </cell>
          <cell r="W38">
            <v>1.3229243736280945</v>
          </cell>
          <cell r="X38">
            <v>1.422909455419719</v>
          </cell>
          <cell r="Y38">
            <v>1.4430187909981058</v>
          </cell>
          <cell r="Z38">
            <v>1.2923971403480323</v>
          </cell>
          <cell r="AA38">
            <v>1.1785050733908478</v>
          </cell>
          <cell r="AB38">
            <v>1.3433889489273994</v>
          </cell>
          <cell r="AC38">
            <v>1.2265545990556588</v>
          </cell>
          <cell r="AD38">
            <v>1.2571458643971927</v>
          </cell>
          <cell r="AE38">
            <v>1.2979913333963795</v>
          </cell>
        </row>
        <row r="39">
          <cell r="G39" t="str">
            <v>RegionWarehouseNew</v>
          </cell>
          <cell r="H39" t="str">
            <v>Com</v>
          </cell>
          <cell r="I39" t="str">
            <v>Warehouse</v>
          </cell>
          <cell r="J39" t="str">
            <v>New</v>
          </cell>
          <cell r="K39" t="str">
            <v>Millions SqFt</v>
          </cell>
          <cell r="L39">
            <v>7.6586609772993617</v>
          </cell>
          <cell r="M39">
            <v>7.5774552212762423</v>
          </cell>
          <cell r="N39">
            <v>5.6453939930651131</v>
          </cell>
          <cell r="O39">
            <v>4.800793231843981</v>
          </cell>
          <cell r="P39">
            <v>3.5881391412601156</v>
          </cell>
          <cell r="Q39">
            <v>3.1529819033971824</v>
          </cell>
          <cell r="R39">
            <v>4.0691744688008198</v>
          </cell>
          <cell r="S39">
            <v>4.5400289951106014</v>
          </cell>
          <cell r="T39">
            <v>4.8555474587969272</v>
          </cell>
          <cell r="U39">
            <v>4.6966359797376018</v>
          </cell>
          <cell r="V39">
            <v>4.8557170740974245</v>
          </cell>
          <cell r="W39">
            <v>4.451750056135543</v>
          </cell>
          <cell r="X39">
            <v>3.8657972013430704</v>
          </cell>
          <cell r="Y39">
            <v>3.9817445148405937</v>
          </cell>
          <cell r="Z39">
            <v>3.9951806948216846</v>
          </cell>
          <cell r="AA39">
            <v>4.4738164673360306</v>
          </cell>
          <cell r="AB39">
            <v>4.2737219736102183</v>
          </cell>
          <cell r="AC39">
            <v>4.0870251812551333</v>
          </cell>
          <cell r="AD39">
            <v>4.137725578117939</v>
          </cell>
          <cell r="AE39">
            <v>3.6922064696454697</v>
          </cell>
        </row>
        <row r="40">
          <cell r="G40" t="str">
            <v>RegionSupermarketNew</v>
          </cell>
          <cell r="H40" t="str">
            <v>Com</v>
          </cell>
          <cell r="I40" t="str">
            <v>Supermarket</v>
          </cell>
          <cell r="J40" t="str">
            <v>New</v>
          </cell>
          <cell r="K40" t="str">
            <v>Millions SqFt</v>
          </cell>
          <cell r="L40">
            <v>0.38924897939746522</v>
          </cell>
          <cell r="M40">
            <v>0.34341311895347121</v>
          </cell>
          <cell r="N40">
            <v>0.29927348040561341</v>
          </cell>
          <cell r="O40">
            <v>0.29688874456634085</v>
          </cell>
          <cell r="P40">
            <v>0.29379933994281465</v>
          </cell>
          <cell r="Q40">
            <v>0.29041766271303127</v>
          </cell>
          <cell r="R40">
            <v>0.28614144770449462</v>
          </cell>
          <cell r="S40">
            <v>0.28163861967746157</v>
          </cell>
          <cell r="T40">
            <v>0.27688800876616482</v>
          </cell>
          <cell r="U40">
            <v>0.27357754310134663</v>
          </cell>
          <cell r="V40">
            <v>0.27063184585003941</v>
          </cell>
          <cell r="W40">
            <v>0.26801411864303953</v>
          </cell>
          <cell r="X40">
            <v>0.26660240614409092</v>
          </cell>
          <cell r="Y40">
            <v>0.25138198684402913</v>
          </cell>
          <cell r="Z40">
            <v>0.26455339135243683</v>
          </cell>
          <cell r="AA40">
            <v>0.26299167309250365</v>
          </cell>
          <cell r="AB40">
            <v>0.26140909607327911</v>
          </cell>
          <cell r="AC40">
            <v>0.25947687815142023</v>
          </cell>
          <cell r="AD40">
            <v>0.25750619496776178</v>
          </cell>
          <cell r="AE40">
            <v>0.25562560804995926</v>
          </cell>
        </row>
        <row r="41">
          <cell r="G41" t="str">
            <v>RegionMiniMartNew</v>
          </cell>
          <cell r="H41" t="str">
            <v>Com</v>
          </cell>
          <cell r="I41" t="str">
            <v>MiniMart</v>
          </cell>
          <cell r="J41" t="str">
            <v>New</v>
          </cell>
          <cell r="K41" t="str">
            <v>Millions SqFt</v>
          </cell>
          <cell r="L41">
            <v>0.19765540078516197</v>
          </cell>
          <cell r="M41">
            <v>0.18600542935034625</v>
          </cell>
          <cell r="N41">
            <v>9.5760802585072302E-2</v>
          </cell>
          <cell r="O41">
            <v>0.10062051473914659</v>
          </cell>
          <cell r="P41">
            <v>8.5646792534183808E-2</v>
          </cell>
          <cell r="Q41">
            <v>6.5415041923045286E-2</v>
          </cell>
          <cell r="R41">
            <v>5.7242996146950373E-2</v>
          </cell>
          <cell r="S41">
            <v>5.5087150941189433E-2</v>
          </cell>
          <cell r="T41">
            <v>7.3916214299540497E-2</v>
          </cell>
          <cell r="U41">
            <v>9.2056169088318471E-2</v>
          </cell>
          <cell r="V41">
            <v>0.10393709432109566</v>
          </cell>
          <cell r="W41">
            <v>0.15172170448022598</v>
          </cell>
          <cell r="X41">
            <v>0.15706997726929292</v>
          </cell>
          <cell r="Y41">
            <v>0.14510580631504899</v>
          </cell>
          <cell r="Z41">
            <v>0.15272706829792246</v>
          </cell>
          <cell r="AA41">
            <v>0.14104647748606622</v>
          </cell>
          <cell r="AB41">
            <v>0.11700741064540764</v>
          </cell>
          <cell r="AC41">
            <v>0.1200067315077773</v>
          </cell>
          <cell r="AD41">
            <v>0.11457442878633581</v>
          </cell>
          <cell r="AE41">
            <v>0.1211768182439132</v>
          </cell>
        </row>
        <row r="42">
          <cell r="G42" t="str">
            <v>RegionRestaurantNew</v>
          </cell>
          <cell r="H42" t="str">
            <v>Com</v>
          </cell>
          <cell r="I42" t="str">
            <v>Restaurant</v>
          </cell>
          <cell r="J42" t="str">
            <v>New</v>
          </cell>
          <cell r="K42" t="str">
            <v>Millions SqFt</v>
          </cell>
          <cell r="L42">
            <v>0.46894871790011039</v>
          </cell>
          <cell r="M42">
            <v>0.47387410836125871</v>
          </cell>
          <cell r="N42">
            <v>0.45144590813821411</v>
          </cell>
          <cell r="O42">
            <v>0.4505136151455652</v>
          </cell>
          <cell r="P42">
            <v>0.44778046039172248</v>
          </cell>
          <cell r="Q42">
            <v>0.44523396067124349</v>
          </cell>
          <cell r="R42">
            <v>0.44273536313864043</v>
          </cell>
          <cell r="S42">
            <v>0.4399078135546039</v>
          </cell>
          <cell r="T42">
            <v>0.43708606600163591</v>
          </cell>
          <cell r="U42">
            <v>0.43513915585550955</v>
          </cell>
          <cell r="V42">
            <v>0.43580404899906589</v>
          </cell>
          <cell r="W42">
            <v>0.59161866303702282</v>
          </cell>
          <cell r="X42">
            <v>0.66467702134516005</v>
          </cell>
          <cell r="Y42">
            <v>0.65353995366480533</v>
          </cell>
          <cell r="Z42">
            <v>0.676060915960916</v>
          </cell>
          <cell r="AA42">
            <v>0.70559825286541389</v>
          </cell>
          <cell r="AB42">
            <v>0.63206878506691044</v>
          </cell>
          <cell r="AC42">
            <v>0.63726309269471215</v>
          </cell>
          <cell r="AD42">
            <v>0.5828366650853003</v>
          </cell>
          <cell r="AE42">
            <v>0.63928201324113043</v>
          </cell>
        </row>
        <row r="43">
          <cell r="G43" t="str">
            <v>RegionLodgingNew</v>
          </cell>
          <cell r="H43" t="str">
            <v>Com</v>
          </cell>
          <cell r="I43" t="str">
            <v>Lodging</v>
          </cell>
          <cell r="J43" t="str">
            <v>New</v>
          </cell>
          <cell r="K43" t="str">
            <v>Millions SqFt</v>
          </cell>
          <cell r="L43">
            <v>1.0326774321313152</v>
          </cell>
          <cell r="M43">
            <v>1.0158776160943388</v>
          </cell>
          <cell r="N43">
            <v>0.74304915446037911</v>
          </cell>
          <cell r="O43">
            <v>0.76054102414226543</v>
          </cell>
          <cell r="P43">
            <v>0.65616402459427536</v>
          </cell>
          <cell r="Q43">
            <v>0.62755023267601961</v>
          </cell>
          <cell r="R43">
            <v>0.61023293273354484</v>
          </cell>
          <cell r="S43">
            <v>0.60571699788717037</v>
          </cell>
          <cell r="T43">
            <v>0.65097903457434547</v>
          </cell>
          <cell r="U43">
            <v>0.69319811486407867</v>
          </cell>
          <cell r="V43">
            <v>0.78843795894088464</v>
          </cell>
          <cell r="W43">
            <v>1.3645659476947984</v>
          </cell>
          <cell r="X43">
            <v>1.6032227373726178</v>
          </cell>
          <cell r="Y43">
            <v>1.6412696995684901</v>
          </cell>
          <cell r="Z43">
            <v>1.670283030615213</v>
          </cell>
          <cell r="AA43">
            <v>1.755661848186447</v>
          </cell>
          <cell r="AB43">
            <v>1.4871375295645746</v>
          </cell>
          <cell r="AC43">
            <v>1.4400033906080374</v>
          </cell>
          <cell r="AD43">
            <v>1.3499648074414823</v>
          </cell>
          <cell r="AE43">
            <v>1.4487057151095009</v>
          </cell>
        </row>
        <row r="44">
          <cell r="G44" t="str">
            <v>RegionHospitalNew</v>
          </cell>
          <cell r="H44" t="str">
            <v>Com</v>
          </cell>
          <cell r="I44" t="str">
            <v>Hospital</v>
          </cell>
          <cell r="J44" t="str">
            <v>New</v>
          </cell>
          <cell r="K44" t="str">
            <v>Millions SqFt</v>
          </cell>
          <cell r="L44">
            <v>4.1336070304911159</v>
          </cell>
          <cell r="M44">
            <v>3.5601449453189118</v>
          </cell>
          <cell r="N44">
            <v>3.2007770264658664</v>
          </cell>
          <cell r="O44">
            <v>2.6531465767673241</v>
          </cell>
          <cell r="P44">
            <v>1.8730082465149496</v>
          </cell>
          <cell r="Q44">
            <v>1.6467285324389391</v>
          </cell>
          <cell r="R44">
            <v>1.5196240263467067</v>
          </cell>
          <cell r="S44">
            <v>1.3328145698119136</v>
          </cell>
          <cell r="T44">
            <v>1.3372342578617185</v>
          </cell>
          <cell r="U44">
            <v>1.4086686461757902</v>
          </cell>
          <cell r="V44">
            <v>1.6725933548501446</v>
          </cell>
          <cell r="W44">
            <v>2.0158466086985318</v>
          </cell>
          <cell r="X44">
            <v>2.3033709594417431</v>
          </cell>
          <cell r="Y44">
            <v>2.063930246052466</v>
          </cell>
          <cell r="Z44">
            <v>1.9880083370090949</v>
          </cell>
          <cell r="AA44">
            <v>1.9342270452860566</v>
          </cell>
          <cell r="AB44">
            <v>1.774507966199161</v>
          </cell>
          <cell r="AC44">
            <v>1.6723841845019074</v>
          </cell>
          <cell r="AD44">
            <v>1.5414284807799123</v>
          </cell>
          <cell r="AE44">
            <v>1.5563040522680198</v>
          </cell>
        </row>
        <row r="45">
          <cell r="G45" t="str">
            <v>RegionResidential CareNew</v>
          </cell>
          <cell r="H45" t="str">
            <v>Com</v>
          </cell>
          <cell r="I45" t="str">
            <v>Residential Care</v>
          </cell>
          <cell r="J45" t="str">
            <v>New</v>
          </cell>
          <cell r="K45" t="str">
            <v>Millions SqFt</v>
          </cell>
          <cell r="L45">
            <v>4.5029406937179912</v>
          </cell>
          <cell r="M45">
            <v>4.0786070344439063</v>
          </cell>
          <cell r="N45">
            <v>3.5919834720533679</v>
          </cell>
          <cell r="O45">
            <v>3.0400934926407626</v>
          </cell>
          <cell r="P45">
            <v>2.3018670718031324</v>
          </cell>
          <cell r="Q45">
            <v>2.1321468422073435</v>
          </cell>
          <cell r="R45">
            <v>1.9771504564110642</v>
          </cell>
          <cell r="S45">
            <v>1.8096072137015302</v>
          </cell>
          <cell r="T45">
            <v>1.9023478055732992</v>
          </cell>
          <cell r="U45">
            <v>2.0129777404511922</v>
          </cell>
          <cell r="V45">
            <v>2.304026079874093</v>
          </cell>
          <cell r="W45">
            <v>2.7992417645016405</v>
          </cell>
          <cell r="X45">
            <v>3.0682339807477179</v>
          </cell>
          <cell r="Y45">
            <v>2.7441690138981158</v>
          </cell>
          <cell r="Z45">
            <v>2.8046561391012603</v>
          </cell>
          <cell r="AA45">
            <v>2.7282838662201567</v>
          </cell>
          <cell r="AB45">
            <v>2.4959637785038216</v>
          </cell>
          <cell r="AC45">
            <v>2.4392052334479857</v>
          </cell>
          <cell r="AD45">
            <v>2.3386950979959957</v>
          </cell>
          <cell r="AE45">
            <v>2.3103955399373803</v>
          </cell>
        </row>
        <row r="46">
          <cell r="G46" t="str">
            <v>RegionAssemblyNew</v>
          </cell>
          <cell r="H46" t="str">
            <v>Com</v>
          </cell>
          <cell r="I46" t="str">
            <v>Assembly</v>
          </cell>
          <cell r="J46" t="str">
            <v>New</v>
          </cell>
          <cell r="K46" t="str">
            <v>Millions SqFt</v>
          </cell>
          <cell r="L46">
            <v>3.1854829351393543</v>
          </cell>
          <cell r="M46">
            <v>3.1699057451518957</v>
          </cell>
          <cell r="N46">
            <v>2.2628528186826316</v>
          </cell>
          <cell r="O46">
            <v>2.6023617076700645</v>
          </cell>
          <cell r="P46">
            <v>2.2919684786454506</v>
          </cell>
          <cell r="Q46">
            <v>2.1556450092355899</v>
          </cell>
          <cell r="R46">
            <v>1.4820394508668711</v>
          </cell>
          <cell r="S46">
            <v>1.5603361472368396</v>
          </cell>
          <cell r="T46">
            <v>2.3546097038898557</v>
          </cell>
          <cell r="U46">
            <v>3.2740386396924066</v>
          </cell>
          <cell r="V46">
            <v>3.6241751874536021</v>
          </cell>
          <cell r="W46">
            <v>4.4420137300219826</v>
          </cell>
          <cell r="X46">
            <v>5.8224273473135861</v>
          </cell>
          <cell r="Y46">
            <v>6.4604400946422142</v>
          </cell>
          <cell r="Z46">
            <v>6.9014803298142597</v>
          </cell>
          <cell r="AA46">
            <v>6.748515751490312</v>
          </cell>
          <cell r="AB46">
            <v>6.4364694734288266</v>
          </cell>
          <cell r="AC46">
            <v>6.3053235195290611</v>
          </cell>
          <cell r="AD46">
            <v>6.2236620394663484</v>
          </cell>
          <cell r="AE46">
            <v>6.0386522880717726</v>
          </cell>
        </row>
        <row r="47">
          <cell r="G47" t="str">
            <v>RegionOtherNew</v>
          </cell>
          <cell r="H47" t="str">
            <v>Com</v>
          </cell>
          <cell r="I47" t="str">
            <v>Other</v>
          </cell>
          <cell r="J47" t="str">
            <v>New</v>
          </cell>
          <cell r="K47" t="str">
            <v>Millions SqFt</v>
          </cell>
          <cell r="L47">
            <v>12.863107129152304</v>
          </cell>
          <cell r="M47">
            <v>10.7220378193485</v>
          </cell>
          <cell r="N47">
            <v>10.142128438066296</v>
          </cell>
          <cell r="O47">
            <v>9.4611923499879236</v>
          </cell>
          <cell r="P47">
            <v>7.3638556881373223</v>
          </cell>
          <cell r="Q47">
            <v>8.1591439254269407</v>
          </cell>
          <cell r="R47">
            <v>7.9603673258815011</v>
          </cell>
          <cell r="S47">
            <v>8.6026166911432824</v>
          </cell>
          <cell r="T47">
            <v>9.3207800366095146</v>
          </cell>
          <cell r="U47">
            <v>9.0572786632714859</v>
          </cell>
          <cell r="V47">
            <v>10.184423730877143</v>
          </cell>
          <cell r="W47">
            <v>10.787657533789663</v>
          </cell>
          <cell r="X47">
            <v>11.005378574708409</v>
          </cell>
          <cell r="Y47">
            <v>10.267063981307951</v>
          </cell>
          <cell r="Z47">
            <v>11.027475862918971</v>
          </cell>
          <cell r="AA47">
            <v>9.9609233822623686</v>
          </cell>
          <cell r="AB47">
            <v>10.340047869658916</v>
          </cell>
          <cell r="AC47">
            <v>9.8383849729989699</v>
          </cell>
          <cell r="AD47">
            <v>9.3282989614436094</v>
          </cell>
          <cell r="AE47">
            <v>9.0355729282982153</v>
          </cell>
        </row>
        <row r="48">
          <cell r="G48" t="str">
            <v>RegionLarge OffStock 2016</v>
          </cell>
          <cell r="H48" t="str">
            <v>Com</v>
          </cell>
          <cell r="I48" t="str">
            <v>Large Off</v>
          </cell>
          <cell r="J48" t="str">
            <v>Stock 2016</v>
          </cell>
          <cell r="K48" t="str">
            <v>Millions SqFt</v>
          </cell>
          <cell r="L48">
            <v>380.08828477966154</v>
          </cell>
          <cell r="M48">
            <v>378.94801992532251</v>
          </cell>
          <cell r="N48">
            <v>377.81117586554655</v>
          </cell>
          <cell r="O48">
            <v>376.67774233794995</v>
          </cell>
          <cell r="P48">
            <v>375.54770911093607</v>
          </cell>
          <cell r="Q48">
            <v>374.42106598360328</v>
          </cell>
          <cell r="R48">
            <v>373.29780278565244</v>
          </cell>
          <cell r="S48">
            <v>372.17790937729552</v>
          </cell>
          <cell r="T48">
            <v>371.06137564916361</v>
          </cell>
          <cell r="U48">
            <v>369.94819152221612</v>
          </cell>
          <cell r="V48">
            <v>368.83834694764948</v>
          </cell>
          <cell r="W48">
            <v>367.73183190680658</v>
          </cell>
          <cell r="X48">
            <v>366.62863641108612</v>
          </cell>
          <cell r="Y48">
            <v>365.52875050185287</v>
          </cell>
          <cell r="Z48">
            <v>364.43216425034728</v>
          </cell>
          <cell r="AA48">
            <v>363.33886775759629</v>
          </cell>
          <cell r="AB48">
            <v>362.24885115432346</v>
          </cell>
          <cell r="AC48">
            <v>361.16210460086046</v>
          </cell>
          <cell r="AD48">
            <v>360.07861828705791</v>
          </cell>
          <cell r="AE48">
            <v>358.99838243219671</v>
          </cell>
        </row>
        <row r="49">
          <cell r="G49" t="str">
            <v>RegionMedium OffStock 2016</v>
          </cell>
          <cell r="H49" t="str">
            <v>Com</v>
          </cell>
          <cell r="I49" t="str">
            <v>Medium Off</v>
          </cell>
          <cell r="J49" t="str">
            <v>Stock 2016</v>
          </cell>
          <cell r="K49" t="str">
            <v>Millions SqFt</v>
          </cell>
          <cell r="L49">
            <v>190.73687138333023</v>
          </cell>
          <cell r="M49">
            <v>190.16466076918024</v>
          </cell>
          <cell r="N49">
            <v>189.59416678687271</v>
          </cell>
          <cell r="O49">
            <v>189.02538428651209</v>
          </cell>
          <cell r="P49">
            <v>188.45830813365254</v>
          </cell>
          <cell r="Q49">
            <v>187.89293320925157</v>
          </cell>
          <cell r="R49">
            <v>187.32925440962381</v>
          </cell>
          <cell r="S49">
            <v>186.76726664639497</v>
          </cell>
          <cell r="T49">
            <v>186.20696484645578</v>
          </cell>
          <cell r="U49">
            <v>185.64834395191642</v>
          </cell>
          <cell r="V49">
            <v>185.09139892006067</v>
          </cell>
          <cell r="W49">
            <v>184.5361247233005</v>
          </cell>
          <cell r="X49">
            <v>183.98251634913058</v>
          </cell>
          <cell r="Y49">
            <v>183.43056880008319</v>
          </cell>
          <cell r="Z49">
            <v>182.88027709368296</v>
          </cell>
          <cell r="AA49">
            <v>182.33163626240187</v>
          </cell>
          <cell r="AB49">
            <v>181.78464135361469</v>
          </cell>
          <cell r="AC49">
            <v>181.23928742955383</v>
          </cell>
          <cell r="AD49">
            <v>180.69556956726515</v>
          </cell>
          <cell r="AE49">
            <v>180.15348285856339</v>
          </cell>
        </row>
        <row r="50">
          <cell r="G50" t="str">
            <v>RegionSmall OffStock 2016</v>
          </cell>
          <cell r="H50" t="str">
            <v>Com</v>
          </cell>
          <cell r="I50" t="str">
            <v>Small Off</v>
          </cell>
          <cell r="J50" t="str">
            <v>Stock 2016</v>
          </cell>
          <cell r="K50" t="str">
            <v>Millions SqFt</v>
          </cell>
          <cell r="L50">
            <v>184.0913556049378</v>
          </cell>
          <cell r="M50">
            <v>183.53908153812301</v>
          </cell>
          <cell r="N50">
            <v>182.98846429350866</v>
          </cell>
          <cell r="O50">
            <v>182.43949890062811</v>
          </cell>
          <cell r="P50">
            <v>181.89218040392623</v>
          </cell>
          <cell r="Q50">
            <v>181.34650386271446</v>
          </cell>
          <cell r="R50">
            <v>180.80246435112633</v>
          </cell>
          <cell r="S50">
            <v>180.26005695807294</v>
          </cell>
          <cell r="T50">
            <v>179.71927678719871</v>
          </cell>
          <cell r="U50">
            <v>179.18011895683713</v>
          </cell>
          <cell r="V50">
            <v>178.64257859996661</v>
          </cell>
          <cell r="W50">
            <v>178.10665086416668</v>
          </cell>
          <cell r="X50">
            <v>177.57233091157423</v>
          </cell>
          <cell r="Y50">
            <v>177.03961391883951</v>
          </cell>
          <cell r="Z50">
            <v>176.50849507708296</v>
          </cell>
          <cell r="AA50">
            <v>175.97896959185172</v>
          </cell>
          <cell r="AB50">
            <v>175.45103268307616</v>
          </cell>
          <cell r="AC50">
            <v>174.92467958502692</v>
          </cell>
          <cell r="AD50">
            <v>174.39990554627184</v>
          </cell>
          <cell r="AE50">
            <v>173.87670582963304</v>
          </cell>
        </row>
        <row r="51">
          <cell r="G51" t="str">
            <v>RegionXLarge RetStock 2016</v>
          </cell>
          <cell r="H51" t="str">
            <v>Com</v>
          </cell>
          <cell r="I51" t="str">
            <v>XLarge Ret</v>
          </cell>
          <cell r="J51" t="str">
            <v>Stock 2016</v>
          </cell>
          <cell r="K51" t="str">
            <v>Millions SqFt</v>
          </cell>
          <cell r="L51">
            <v>138.35734062238015</v>
          </cell>
          <cell r="M51">
            <v>137.7208968555172</v>
          </cell>
          <cell r="N51">
            <v>137.08738072998179</v>
          </cell>
          <cell r="O51">
            <v>136.45677877862389</v>
          </cell>
          <cell r="P51">
            <v>135.8290775962422</v>
          </cell>
          <cell r="Q51">
            <v>135.20426383929947</v>
          </cell>
          <cell r="R51">
            <v>134.5823242256387</v>
          </cell>
          <cell r="S51">
            <v>133.96324553420075</v>
          </cell>
          <cell r="T51">
            <v>133.34701460474344</v>
          </cell>
          <cell r="U51">
            <v>132.73361833756161</v>
          </cell>
          <cell r="V51">
            <v>132.12304369320884</v>
          </cell>
          <cell r="W51">
            <v>131.51527769222005</v>
          </cell>
          <cell r="X51">
            <v>130.91030741483584</v>
          </cell>
          <cell r="Y51">
            <v>130.3081200007276</v>
          </cell>
          <cell r="Z51">
            <v>129.70870264872423</v>
          </cell>
          <cell r="AA51">
            <v>129.11204261654012</v>
          </cell>
          <cell r="AB51">
            <v>128.51812722050403</v>
          </cell>
          <cell r="AC51">
            <v>127.92694383528971</v>
          </cell>
          <cell r="AD51">
            <v>127.33847989364737</v>
          </cell>
          <cell r="AE51">
            <v>126.75272288613657</v>
          </cell>
        </row>
        <row r="52">
          <cell r="G52" t="str">
            <v>RegionLarge RetStock 2016</v>
          </cell>
          <cell r="H52" t="str">
            <v>Com</v>
          </cell>
          <cell r="I52" t="str">
            <v>Large Ret</v>
          </cell>
          <cell r="J52" t="str">
            <v>Stock 2016</v>
          </cell>
          <cell r="K52" t="str">
            <v>Millions SqFt</v>
          </cell>
          <cell r="L52">
            <v>208.9574509880029</v>
          </cell>
          <cell r="M52">
            <v>207.99624671345808</v>
          </cell>
          <cell r="N52">
            <v>207.03946397857615</v>
          </cell>
          <cell r="O52">
            <v>206.0870824442747</v>
          </cell>
          <cell r="P52">
            <v>205.13908186503102</v>
          </cell>
          <cell r="Q52">
            <v>204.1954420884519</v>
          </cell>
          <cell r="R52">
            <v>203.25614305484498</v>
          </cell>
          <cell r="S52">
            <v>202.32116479679266</v>
          </cell>
          <cell r="T52">
            <v>201.3904874387274</v>
          </cell>
          <cell r="U52">
            <v>200.46409119650929</v>
          </cell>
          <cell r="V52">
            <v>199.54195637700533</v>
          </cell>
          <cell r="W52">
            <v>198.62406337767112</v>
          </cell>
          <cell r="X52">
            <v>197.71039268613379</v>
          </cell>
          <cell r="Y52">
            <v>196.8009248797776</v>
          </cell>
          <cell r="Z52">
            <v>195.8956406253306</v>
          </cell>
          <cell r="AA52">
            <v>194.99452067845405</v>
          </cell>
          <cell r="AB52">
            <v>194.09754588333314</v>
          </cell>
          <cell r="AC52">
            <v>193.20469717226982</v>
          </cell>
          <cell r="AD52">
            <v>192.31595556527733</v>
          </cell>
          <cell r="AE52">
            <v>191.43130216967708</v>
          </cell>
        </row>
        <row r="53">
          <cell r="G53" t="str">
            <v>RegionMedium RetStock 2016</v>
          </cell>
          <cell r="H53" t="str">
            <v>Com</v>
          </cell>
          <cell r="I53" t="str">
            <v>Medium Ret</v>
          </cell>
          <cell r="J53" t="str">
            <v>Stock 2016</v>
          </cell>
          <cell r="K53" t="str">
            <v>Millions SqFt</v>
          </cell>
          <cell r="L53">
            <v>97.115689913224898</v>
          </cell>
          <cell r="M53">
            <v>96.668957739624062</v>
          </cell>
          <cell r="N53">
            <v>96.224280534021787</v>
          </cell>
          <cell r="O53">
            <v>95.781648843565293</v>
          </cell>
          <cell r="P53">
            <v>95.34105325888487</v>
          </cell>
          <cell r="Q53">
            <v>94.902484413894001</v>
          </cell>
          <cell r="R53">
            <v>94.465932985590086</v>
          </cell>
          <cell r="S53">
            <v>94.031389693856369</v>
          </cell>
          <cell r="T53">
            <v>93.598845301264618</v>
          </cell>
          <cell r="U53">
            <v>93.168290612878806</v>
          </cell>
          <cell r="V53">
            <v>92.739716476059556</v>
          </cell>
          <cell r="W53">
            <v>92.313113780269674</v>
          </cell>
          <cell r="X53">
            <v>91.888473456880433</v>
          </cell>
          <cell r="Y53">
            <v>91.465786478978771</v>
          </cell>
          <cell r="Z53">
            <v>91.045043861175472</v>
          </cell>
          <cell r="AA53">
            <v>90.626236659414062</v>
          </cell>
          <cell r="AB53">
            <v>90.209355970780734</v>
          </cell>
          <cell r="AC53">
            <v>89.794392933315152</v>
          </cell>
          <cell r="AD53">
            <v>89.381338725821905</v>
          </cell>
          <cell r="AE53">
            <v>88.97018456768312</v>
          </cell>
        </row>
        <row r="54">
          <cell r="G54" t="str">
            <v>RegionSmall RetStock 2016</v>
          </cell>
          <cell r="H54" t="str">
            <v>Com</v>
          </cell>
          <cell r="I54" t="str">
            <v>Small Ret</v>
          </cell>
          <cell r="J54" t="str">
            <v>Stock 2016</v>
          </cell>
          <cell r="K54" t="str">
            <v>Millions SqFt</v>
          </cell>
          <cell r="L54">
            <v>109.47966092768364</v>
          </cell>
          <cell r="M54">
            <v>108.97605448741629</v>
          </cell>
          <cell r="N54">
            <v>108.47476463677417</v>
          </cell>
          <cell r="O54">
            <v>107.975780719445</v>
          </cell>
          <cell r="P54">
            <v>107.47909212813555</v>
          </cell>
          <cell r="Q54">
            <v>106.98468830434612</v>
          </cell>
          <cell r="R54">
            <v>106.49255873814613</v>
          </cell>
          <cell r="S54">
            <v>106.00269296795065</v>
          </cell>
          <cell r="T54">
            <v>105.51508058029808</v>
          </cell>
          <cell r="U54">
            <v>105.0297112096287</v>
          </cell>
          <cell r="V54">
            <v>104.54657453806439</v>
          </cell>
          <cell r="W54">
            <v>104.0656602951893</v>
          </cell>
          <cell r="X54">
            <v>103.58695825783141</v>
          </cell>
          <cell r="Y54">
            <v>103.11045824984539</v>
          </cell>
          <cell r="Z54">
            <v>102.6361501418961</v>
          </cell>
          <cell r="AA54">
            <v>102.16402385124337</v>
          </cell>
          <cell r="AB54">
            <v>101.69406934152764</v>
          </cell>
          <cell r="AC54">
            <v>101.2262766225566</v>
          </cell>
          <cell r="AD54">
            <v>100.76063575009285</v>
          </cell>
          <cell r="AE54">
            <v>100.29713682564241</v>
          </cell>
        </row>
        <row r="55">
          <cell r="G55" t="str">
            <v>RegionSchool K-12Stock 2016</v>
          </cell>
          <cell r="H55" t="str">
            <v>Com</v>
          </cell>
          <cell r="I55" t="str">
            <v>School K-12</v>
          </cell>
          <cell r="J55" t="str">
            <v>Stock 2016</v>
          </cell>
          <cell r="K55" t="str">
            <v>Millions SqFt</v>
          </cell>
          <cell r="L55">
            <v>241.11763975818661</v>
          </cell>
          <cell r="M55">
            <v>240.12905743517803</v>
          </cell>
          <cell r="N55">
            <v>239.14452829969383</v>
          </cell>
          <cell r="O55">
            <v>238.16403573366509</v>
          </cell>
          <cell r="P55">
            <v>237.18756318715711</v>
          </cell>
          <cell r="Q55">
            <v>236.21509417808971</v>
          </cell>
          <cell r="R55">
            <v>235.24661229195956</v>
          </cell>
          <cell r="S55">
            <v>234.28210118156252</v>
          </cell>
          <cell r="T55">
            <v>233.32154456671807</v>
          </cell>
          <cell r="U55">
            <v>232.36492623399457</v>
          </cell>
          <cell r="V55">
            <v>231.41223003643518</v>
          </cell>
          <cell r="W55">
            <v>230.46343989328579</v>
          </cell>
          <cell r="X55">
            <v>229.51853978972335</v>
          </cell>
          <cell r="Y55">
            <v>228.57751377658545</v>
          </cell>
          <cell r="Z55">
            <v>227.64034597010144</v>
          </cell>
          <cell r="AA55">
            <v>226.70702055162403</v>
          </cell>
          <cell r="AB55">
            <v>225.77752176736234</v>
          </cell>
          <cell r="AC55">
            <v>224.85183392811618</v>
          </cell>
          <cell r="AD55">
            <v>223.92994140901092</v>
          </cell>
          <cell r="AE55">
            <v>223.01182864923393</v>
          </cell>
        </row>
        <row r="56">
          <cell r="G56" t="str">
            <v>RegionUniversityStock 2016</v>
          </cell>
          <cell r="H56" t="str">
            <v>Com</v>
          </cell>
          <cell r="I56" t="str">
            <v>University</v>
          </cell>
          <cell r="J56" t="str">
            <v>Stock 2016</v>
          </cell>
          <cell r="K56" t="str">
            <v>Millions SqFt</v>
          </cell>
          <cell r="L56">
            <v>122.15340627232256</v>
          </cell>
          <cell r="M56">
            <v>121.65257730660603</v>
          </cell>
          <cell r="N56">
            <v>121.15380173964894</v>
          </cell>
          <cell r="O56">
            <v>120.65707115251638</v>
          </cell>
          <cell r="P56">
            <v>120.16237716079107</v>
          </cell>
          <cell r="Q56">
            <v>119.66971141443182</v>
          </cell>
          <cell r="R56">
            <v>119.17906559763266</v>
          </cell>
          <cell r="S56">
            <v>118.69043142868237</v>
          </cell>
          <cell r="T56">
            <v>118.20380065982476</v>
          </cell>
          <cell r="U56">
            <v>117.71916507711948</v>
          </cell>
          <cell r="V56">
            <v>117.23651650030328</v>
          </cell>
          <cell r="W56">
            <v>116.75584678265207</v>
          </cell>
          <cell r="X56">
            <v>116.27714781084319</v>
          </cell>
          <cell r="Y56">
            <v>115.80041150481873</v>
          </cell>
          <cell r="Z56">
            <v>115.32562981764897</v>
          </cell>
          <cell r="AA56">
            <v>114.8527947353966</v>
          </cell>
          <cell r="AB56">
            <v>114.38189827698147</v>
          </cell>
          <cell r="AC56">
            <v>113.91293249404585</v>
          </cell>
          <cell r="AD56">
            <v>113.44588947082025</v>
          </cell>
          <cell r="AE56">
            <v>112.98076132398991</v>
          </cell>
        </row>
        <row r="57">
          <cell r="G57" t="str">
            <v>RegionWarehouseStock 2016</v>
          </cell>
          <cell r="H57" t="str">
            <v>Com</v>
          </cell>
          <cell r="I57" t="str">
            <v>Warehouse</v>
          </cell>
          <cell r="J57" t="str">
            <v>Stock 2016</v>
          </cell>
          <cell r="K57" t="str">
            <v>Millions SqFt</v>
          </cell>
          <cell r="L57">
            <v>448.69829599576161</v>
          </cell>
          <cell r="M57">
            <v>447.03811230057732</v>
          </cell>
          <cell r="N57">
            <v>445.3840712850652</v>
          </cell>
          <cell r="O57">
            <v>443.73615022131042</v>
          </cell>
          <cell r="P57">
            <v>442.09432646549152</v>
          </cell>
          <cell r="Q57">
            <v>440.45857745756916</v>
          </cell>
          <cell r="R57">
            <v>438.82888072097626</v>
          </cell>
          <cell r="S57">
            <v>437.2052138623086</v>
          </cell>
          <cell r="T57">
            <v>435.58755457101802</v>
          </cell>
          <cell r="U57">
            <v>433.97588061910528</v>
          </cell>
          <cell r="V57">
            <v>432.37016986081449</v>
          </cell>
          <cell r="W57">
            <v>430.77040023232951</v>
          </cell>
          <cell r="X57">
            <v>429.17654975146979</v>
          </cell>
          <cell r="Y57">
            <v>427.58859651738936</v>
          </cell>
          <cell r="Z57">
            <v>426.00651871027503</v>
          </cell>
          <cell r="AA57">
            <v>424.43029459104702</v>
          </cell>
          <cell r="AB57">
            <v>422.85990250106011</v>
          </cell>
          <cell r="AC57">
            <v>421.2953208618062</v>
          </cell>
          <cell r="AD57">
            <v>419.73652817461749</v>
          </cell>
          <cell r="AE57">
            <v>418.18350302037135</v>
          </cell>
        </row>
        <row r="58">
          <cell r="G58" t="str">
            <v>RegionSupermarketStock 2016</v>
          </cell>
          <cell r="H58" t="str">
            <v>Com</v>
          </cell>
          <cell r="I58" t="str">
            <v>Supermarket</v>
          </cell>
          <cell r="J58" t="str">
            <v>Stock 2016</v>
          </cell>
          <cell r="K58" t="str">
            <v>Millions SqFt</v>
          </cell>
          <cell r="L58">
            <v>53.720939527021244</v>
          </cell>
          <cell r="M58">
            <v>53.237451071278059</v>
          </cell>
          <cell r="N58">
            <v>52.758314011636557</v>
          </cell>
          <cell r="O58">
            <v>52.283489185531828</v>
          </cell>
          <cell r="P58">
            <v>51.812937782862043</v>
          </cell>
          <cell r="Q58">
            <v>51.346621342816277</v>
          </cell>
          <cell r="R58">
            <v>50.884501750730934</v>
          </cell>
          <cell r="S58">
            <v>50.426541234974358</v>
          </cell>
          <cell r="T58">
            <v>49.97270236385959</v>
          </cell>
          <cell r="U58">
            <v>49.522948042584851</v>
          </cell>
          <cell r="V58">
            <v>49.077241510201581</v>
          </cell>
          <cell r="W58">
            <v>48.635546336609778</v>
          </cell>
          <cell r="X58">
            <v>48.197826419580288</v>
          </cell>
          <cell r="Y58">
            <v>47.76404598180406</v>
          </cell>
          <cell r="Z58">
            <v>47.33416956796782</v>
          </cell>
          <cell r="AA58">
            <v>46.908162041856116</v>
          </cell>
          <cell r="AB58">
            <v>46.485988583479411</v>
          </cell>
          <cell r="AC58">
            <v>46.067614686228097</v>
          </cell>
          <cell r="AD58">
            <v>45.653006154052044</v>
          </cell>
          <cell r="AE58">
            <v>45.242129098665572</v>
          </cell>
        </row>
        <row r="59">
          <cell r="G59" t="str">
            <v>RegionMiniMartStock 2016</v>
          </cell>
          <cell r="H59" t="str">
            <v>Com</v>
          </cell>
          <cell r="I59" t="str">
            <v>MiniMart</v>
          </cell>
          <cell r="J59" t="str">
            <v>Stock 2016</v>
          </cell>
          <cell r="K59" t="str">
            <v>Millions SqFt</v>
          </cell>
          <cell r="L59">
            <v>22.491017060912501</v>
          </cell>
          <cell r="M59">
            <v>22.384859460384995</v>
          </cell>
          <cell r="N59">
            <v>22.279202923731983</v>
          </cell>
          <cell r="O59">
            <v>22.174045085931969</v>
          </cell>
          <cell r="P59">
            <v>22.069383593126368</v>
          </cell>
          <cell r="Q59">
            <v>21.965216102566814</v>
          </cell>
          <cell r="R59">
            <v>21.8615402825627</v>
          </cell>
          <cell r="S59">
            <v>21.758353812429004</v>
          </cell>
          <cell r="T59">
            <v>21.655654382434342</v>
          </cell>
          <cell r="U59">
            <v>21.553439693749251</v>
          </cell>
          <cell r="V59">
            <v>21.451707458394754</v>
          </cell>
          <cell r="W59">
            <v>21.350455399191134</v>
          </cell>
          <cell r="X59">
            <v>21.249681249706953</v>
          </cell>
          <cell r="Y59">
            <v>21.149382754208336</v>
          </cell>
          <cell r="Z59">
            <v>21.049557667608472</v>
          </cell>
          <cell r="AA59">
            <v>20.950203755417366</v>
          </cell>
          <cell r="AB59">
            <v>20.851318793691796</v>
          </cell>
          <cell r="AC59">
            <v>20.75290056898557</v>
          </cell>
          <cell r="AD59">
            <v>20.654946878299963</v>
          </cell>
          <cell r="AE59">
            <v>20.557455529034385</v>
          </cell>
        </row>
        <row r="60">
          <cell r="G60" t="str">
            <v>RegionRestaurantStock 2016</v>
          </cell>
          <cell r="H60" t="str">
            <v>Com</v>
          </cell>
          <cell r="I60" t="str">
            <v>Restaurant</v>
          </cell>
          <cell r="J60" t="str">
            <v>Stock 2016</v>
          </cell>
          <cell r="K60" t="str">
            <v>Millions SqFt</v>
          </cell>
          <cell r="L60">
            <v>51.550857208753726</v>
          </cell>
          <cell r="M60">
            <v>51.307537162728408</v>
          </cell>
          <cell r="N60">
            <v>51.065365587320336</v>
          </cell>
          <cell r="O60">
            <v>50.824337061748189</v>
          </cell>
          <cell r="P60">
            <v>50.584446190816735</v>
          </cell>
          <cell r="Q60">
            <v>50.345687604796083</v>
          </cell>
          <cell r="R60">
            <v>50.108055959301453</v>
          </cell>
          <cell r="S60">
            <v>49.871545935173543</v>
          </cell>
          <cell r="T60">
            <v>49.636152238359529</v>
          </cell>
          <cell r="U60">
            <v>49.40186959979448</v>
          </cell>
          <cell r="V60">
            <v>49.168692775283453</v>
          </cell>
          <cell r="W60">
            <v>48.936616545384119</v>
          </cell>
          <cell r="X60">
            <v>48.705635715289908</v>
          </cell>
          <cell r="Y60">
            <v>48.475745114713739</v>
          </cell>
          <cell r="Z60">
            <v>48.246939597772297</v>
          </cell>
          <cell r="AA60">
            <v>48.019214042870807</v>
          </cell>
          <cell r="AB60">
            <v>47.792563352588466</v>
          </cell>
          <cell r="AC60">
            <v>47.56698245356425</v>
          </cell>
          <cell r="AD60">
            <v>47.342466296383435</v>
          </cell>
          <cell r="AE60">
            <v>47.119009855464505</v>
          </cell>
        </row>
        <row r="61">
          <cell r="G61" t="str">
            <v>RegionLodgingStock 2016</v>
          </cell>
          <cell r="H61" t="str">
            <v>Com</v>
          </cell>
          <cell r="I61" t="str">
            <v>Lodging</v>
          </cell>
          <cell r="J61" t="str">
            <v>Stock 2016</v>
          </cell>
          <cell r="K61" t="str">
            <v>Millions SqFt</v>
          </cell>
          <cell r="L61">
            <v>170.15189589049527</v>
          </cell>
          <cell r="M61">
            <v>169.74353134035809</v>
          </cell>
          <cell r="N61">
            <v>169.33614686514122</v>
          </cell>
          <cell r="O61">
            <v>168.92974011266489</v>
          </cell>
          <cell r="P61">
            <v>168.52430873639449</v>
          </cell>
          <cell r="Q61">
            <v>168.11985039542716</v>
          </cell>
          <cell r="R61">
            <v>167.71636275447813</v>
          </cell>
          <cell r="S61">
            <v>167.31384348386743</v>
          </cell>
          <cell r="T61">
            <v>166.91229025950614</v>
          </cell>
          <cell r="U61">
            <v>166.51170076288332</v>
          </cell>
          <cell r="V61">
            <v>166.11207268105238</v>
          </cell>
          <cell r="W61">
            <v>165.7134037066179</v>
          </cell>
          <cell r="X61">
            <v>165.31569153772202</v>
          </cell>
          <cell r="Y61">
            <v>164.91893387803151</v>
          </cell>
          <cell r="Z61">
            <v>164.52312843672422</v>
          </cell>
          <cell r="AA61">
            <v>164.12827292847609</v>
          </cell>
          <cell r="AB61">
            <v>163.73436507344778</v>
          </cell>
          <cell r="AC61">
            <v>163.3414025972715</v>
          </cell>
          <cell r="AD61">
            <v>162.94938323103807</v>
          </cell>
          <cell r="AE61">
            <v>162.55830471128357</v>
          </cell>
        </row>
        <row r="62">
          <cell r="G62" t="str">
            <v>RegionHospitalStock 2016</v>
          </cell>
          <cell r="H62" t="str">
            <v>Com</v>
          </cell>
          <cell r="I62" t="str">
            <v>Hospital</v>
          </cell>
          <cell r="J62" t="str">
            <v>Stock 2016</v>
          </cell>
          <cell r="K62" t="str">
            <v>Millions SqFt</v>
          </cell>
          <cell r="L62">
            <v>105.02947953487826</v>
          </cell>
          <cell r="M62">
            <v>104.80891762785501</v>
          </cell>
          <cell r="N62">
            <v>104.58881890083651</v>
          </cell>
          <cell r="O62">
            <v>104.36918238114475</v>
          </cell>
          <cell r="P62">
            <v>104.15000709814436</v>
          </cell>
          <cell r="Q62">
            <v>103.93129208323826</v>
          </cell>
          <cell r="R62">
            <v>103.71303636986346</v>
          </cell>
          <cell r="S62">
            <v>103.49523899348674</v>
          </cell>
          <cell r="T62">
            <v>103.27789899160042</v>
          </cell>
          <cell r="U62">
            <v>103.06101540371807</v>
          </cell>
          <cell r="V62">
            <v>102.84458727137024</v>
          </cell>
          <cell r="W62">
            <v>102.62861363810038</v>
          </cell>
          <cell r="X62">
            <v>102.41309354946036</v>
          </cell>
          <cell r="Y62">
            <v>102.19802605300649</v>
          </cell>
          <cell r="Z62">
            <v>101.98341019829519</v>
          </cell>
          <cell r="AA62">
            <v>101.76924503687877</v>
          </cell>
          <cell r="AB62">
            <v>101.55552962230132</v>
          </cell>
          <cell r="AC62">
            <v>101.3422630100945</v>
          </cell>
          <cell r="AD62">
            <v>101.1294442577733</v>
          </cell>
          <cell r="AE62">
            <v>100.91707242483197</v>
          </cell>
        </row>
        <row r="63">
          <cell r="G63" t="str">
            <v>RegionResidential CareStock 2016</v>
          </cell>
          <cell r="H63" t="str">
            <v>Com</v>
          </cell>
          <cell r="I63" t="str">
            <v>Residential Care</v>
          </cell>
          <cell r="J63" t="str">
            <v>Stock 2016</v>
          </cell>
          <cell r="K63" t="str">
            <v>Millions SqFt</v>
          </cell>
          <cell r="L63">
            <v>128.74820917277606</v>
          </cell>
          <cell r="M63">
            <v>128.43921347076139</v>
          </cell>
          <cell r="N63">
            <v>128.1309593584316</v>
          </cell>
          <cell r="O63">
            <v>127.82344505597135</v>
          </cell>
          <cell r="P63">
            <v>127.51666878783702</v>
          </cell>
          <cell r="Q63">
            <v>127.21062878274621</v>
          </cell>
          <cell r="R63">
            <v>126.90532327366765</v>
          </cell>
          <cell r="S63">
            <v>126.60075049781085</v>
          </cell>
          <cell r="T63">
            <v>126.29690869661611</v>
          </cell>
          <cell r="U63">
            <v>125.99379611574425</v>
          </cell>
          <cell r="V63">
            <v>125.69141100506647</v>
          </cell>
          <cell r="W63">
            <v>125.3897516186543</v>
          </cell>
          <cell r="X63">
            <v>125.08881621476955</v>
          </cell>
          <cell r="Y63">
            <v>124.78860305585408</v>
          </cell>
          <cell r="Z63">
            <v>124.48911040852005</v>
          </cell>
          <cell r="AA63">
            <v>124.1903365435396</v>
          </cell>
          <cell r="AB63">
            <v>123.8922797358351</v>
          </cell>
          <cell r="AC63">
            <v>123.59493826446912</v>
          </cell>
          <cell r="AD63">
            <v>123.29831041263438</v>
          </cell>
          <cell r="AE63">
            <v>123.00239446764408</v>
          </cell>
        </row>
        <row r="64">
          <cell r="G64" t="str">
            <v>RegionAssemblyStock 2016</v>
          </cell>
          <cell r="H64" t="str">
            <v>Com</v>
          </cell>
          <cell r="I64" t="str">
            <v>Assembly</v>
          </cell>
          <cell r="J64" t="str">
            <v>Stock 2016</v>
          </cell>
          <cell r="K64" t="str">
            <v>Millions SqFt</v>
          </cell>
          <cell r="L64">
            <v>375.90224900649127</v>
          </cell>
          <cell r="M64">
            <v>374.21570091594884</v>
          </cell>
          <cell r="N64">
            <v>372.53671980450594</v>
          </cell>
          <cell r="O64">
            <v>370.86527172164978</v>
          </cell>
          <cell r="P64">
            <v>369.20132286919198</v>
          </cell>
          <cell r="Q64">
            <v>367.54483960058553</v>
          </cell>
          <cell r="R64">
            <v>365.89578842024423</v>
          </cell>
          <cell r="S64">
            <v>364.25413598286536</v>
          </cell>
          <cell r="T64">
            <v>362.6198490927556</v>
          </cell>
          <cell r="U64">
            <v>360.99289470315949</v>
          </cell>
          <cell r="V64">
            <v>359.37323991559134</v>
          </cell>
          <cell r="W64">
            <v>357.76085197917007</v>
          </cell>
          <cell r="X64">
            <v>356.15569828995689</v>
          </cell>
          <cell r="Y64">
            <v>354.55774639029596</v>
          </cell>
          <cell r="Z64">
            <v>352.96696396815821</v>
          </cell>
          <cell r="AA64">
            <v>351.38331885648773</v>
          </cell>
          <cell r="AB64">
            <v>349.80677903255156</v>
          </cell>
          <cell r="AC64">
            <v>348.23731261729228</v>
          </cell>
          <cell r="AD64">
            <v>346.67488787468267</v>
          </cell>
          <cell r="AE64">
            <v>345.11947321108494</v>
          </cell>
        </row>
        <row r="65">
          <cell r="G65" t="str">
            <v>RegionOtherStock 2016</v>
          </cell>
          <cell r="H65" t="str">
            <v>Com</v>
          </cell>
          <cell r="I65" t="str">
            <v>Other</v>
          </cell>
          <cell r="J65" t="str">
            <v>Stock 2016</v>
          </cell>
          <cell r="K65" t="str">
            <v>Millions SqFt</v>
          </cell>
          <cell r="L65">
            <v>342.64988330108076</v>
          </cell>
          <cell r="M65">
            <v>339.56603435137106</v>
          </cell>
          <cell r="N65">
            <v>336.50994004220871</v>
          </cell>
          <cell r="O65">
            <v>333.48135058182885</v>
          </cell>
          <cell r="P65">
            <v>330.48001842659238</v>
          </cell>
          <cell r="Q65">
            <v>327.50569826075304</v>
          </cell>
          <cell r="R65">
            <v>324.55814697640625</v>
          </cell>
          <cell r="S65">
            <v>321.63712365361863</v>
          </cell>
          <cell r="T65">
            <v>318.7423895407361</v>
          </cell>
          <cell r="U65">
            <v>315.87370803486942</v>
          </cell>
          <cell r="V65">
            <v>313.03084466255564</v>
          </cell>
          <cell r="W65">
            <v>310.21356706059254</v>
          </cell>
          <cell r="X65">
            <v>307.42164495704725</v>
          </cell>
          <cell r="Y65">
            <v>304.65485015243382</v>
          </cell>
          <cell r="Z65">
            <v>301.9129565010619</v>
          </cell>
          <cell r="AA65">
            <v>299.19573989255235</v>
          </cell>
          <cell r="AB65">
            <v>296.50297823351934</v>
          </cell>
          <cell r="AC65">
            <v>293.83445142941764</v>
          </cell>
          <cell r="AD65">
            <v>291.18994136655289</v>
          </cell>
          <cell r="AE65">
            <v>288.5692318942539</v>
          </cell>
        </row>
        <row r="66">
          <cell r="G66" t="str">
            <v>RegionIdahoStock</v>
          </cell>
          <cell r="H66" t="str">
            <v>Ag</v>
          </cell>
          <cell r="I66" t="str">
            <v>Idaho</v>
          </cell>
          <cell r="J66" t="str">
            <v>Stock</v>
          </cell>
          <cell r="K66" t="str">
            <v>% Growth</v>
          </cell>
          <cell r="L66">
            <v>0</v>
          </cell>
          <cell r="M66">
            <v>1.2504100211369894E-4</v>
          </cell>
          <cell r="N66">
            <v>1.7375879514796466E-4</v>
          </cell>
          <cell r="O66">
            <v>6.1210927779177624E-4</v>
          </cell>
          <cell r="P66">
            <v>8.8127487458086599E-4</v>
          </cell>
          <cell r="Q66">
            <v>1.1201972174019578E-3</v>
          </cell>
          <cell r="R66">
            <v>1.2717867360821197E-3</v>
          </cell>
          <cell r="S66">
            <v>1.4404642508513471E-3</v>
          </cell>
          <cell r="T66">
            <v>1.5874396385228723E-3</v>
          </cell>
          <cell r="U66">
            <v>1.7204636459112381E-3</v>
          </cell>
          <cell r="V66">
            <v>1.8289050040785739E-3</v>
          </cell>
          <cell r="W66">
            <v>1.9377539743383628E-3</v>
          </cell>
          <cell r="X66">
            <v>2.0316119038316116E-3</v>
          </cell>
          <cell r="Y66">
            <v>2.128079506222659E-3</v>
          </cell>
          <cell r="Z66">
            <v>2.2126572758413075E-3</v>
          </cell>
          <cell r="AA66">
            <v>2.2578225416429688E-3</v>
          </cell>
          <cell r="AB66">
            <v>2.3464540176612314E-3</v>
          </cell>
          <cell r="AC66">
            <v>2.414467009038601E-3</v>
          </cell>
          <cell r="AD66">
            <v>2.4848313911262653E-3</v>
          </cell>
          <cell r="AE66">
            <v>2.5344116000376449E-3</v>
          </cell>
        </row>
        <row r="67">
          <cell r="G67" t="str">
            <v>RegionMontanaStock</v>
          </cell>
          <cell r="H67" t="str">
            <v>Ag</v>
          </cell>
          <cell r="I67" t="str">
            <v>Montana</v>
          </cell>
          <cell r="J67" t="str">
            <v>Stock</v>
          </cell>
          <cell r="K67" t="str">
            <v>% Growth</v>
          </cell>
          <cell r="L67">
            <v>0</v>
          </cell>
          <cell r="M67">
            <v>1.0848242299839954E-2</v>
          </cell>
          <cell r="N67">
            <v>1.059267655252486E-2</v>
          </cell>
          <cell r="O67">
            <v>1.0752312089181865E-2</v>
          </cell>
          <cell r="P67">
            <v>1.075849831916186E-2</v>
          </cell>
          <cell r="Q67">
            <v>7.6567396067742733E-3</v>
          </cell>
          <cell r="R67">
            <v>7.6532068711881581E-3</v>
          </cell>
          <cell r="S67">
            <v>7.9235679867256659E-3</v>
          </cell>
          <cell r="T67">
            <v>8.1459053842477987E-3</v>
          </cell>
          <cell r="U67">
            <v>8.331284422267278E-3</v>
          </cell>
          <cell r="V67">
            <v>8.47135846405455E-3</v>
          </cell>
          <cell r="W67">
            <v>8.5938864965773454E-3</v>
          </cell>
          <cell r="X67">
            <v>8.6866032784890905E-3</v>
          </cell>
          <cell r="Y67">
            <v>8.7680800681235963E-3</v>
          </cell>
          <cell r="Z67">
            <v>8.8271867856936984E-3</v>
          </cell>
          <cell r="AA67">
            <v>8.8355566433926322E-3</v>
          </cell>
          <cell r="AB67">
            <v>8.8812025924713319E-3</v>
          </cell>
          <cell r="AC67">
            <v>8.8979055290069331E-3</v>
          </cell>
          <cell r="AD67">
            <v>8.9118787925779024E-3</v>
          </cell>
          <cell r="AE67">
            <v>8.9015256915168112E-3</v>
          </cell>
        </row>
        <row r="68">
          <cell r="G68" t="str">
            <v>RegionOregonStock</v>
          </cell>
          <cell r="H68" t="str">
            <v>Ag</v>
          </cell>
          <cell r="I68" t="str">
            <v>Oregon</v>
          </cell>
          <cell r="J68" t="str">
            <v>Stock</v>
          </cell>
          <cell r="K68" t="str">
            <v>% Growth</v>
          </cell>
          <cell r="L68">
            <v>0</v>
          </cell>
          <cell r="M68">
            <v>1.0110842680911804E-2</v>
          </cell>
          <cell r="N68">
            <v>1.0059217505089263E-2</v>
          </cell>
          <cell r="O68">
            <v>1.1176866051223918E-2</v>
          </cell>
          <cell r="P68">
            <v>1.9803102619340613E-2</v>
          </cell>
          <cell r="Q68">
            <v>1.2078828157499845E-2</v>
          </cell>
          <cell r="R68">
            <v>1.2074917420983849E-2</v>
          </cell>
          <cell r="S68">
            <v>1.2823009061012478E-2</v>
          </cell>
          <cell r="T68">
            <v>1.2064646132519813E-2</v>
          </cell>
          <cell r="U68">
            <v>2.1359830411811859E-2</v>
          </cell>
          <cell r="V68">
            <v>1.1864279678250279E-2</v>
          </cell>
          <cell r="W68">
            <v>1.1811806122028052E-2</v>
          </cell>
          <cell r="X68">
            <v>1.1060463245174785E-2</v>
          </cell>
          <cell r="Y68">
            <v>1.1689201211084101E-2</v>
          </cell>
          <cell r="Z68">
            <v>1.9623204602959039E-2</v>
          </cell>
          <cell r="AA68">
            <v>1.2054155221857031E-2</v>
          </cell>
          <cell r="AB68">
            <v>1.2615728823653952E-2</v>
          </cell>
          <cell r="AC68">
            <v>1.2496481187089379E-2</v>
          </cell>
          <cell r="AD68">
            <v>1.1753415892541448E-2</v>
          </cell>
          <cell r="AE68">
            <v>2.0946064887122692E-2</v>
          </cell>
        </row>
        <row r="69">
          <cell r="G69" t="str">
            <v>RegionWashingtonStock</v>
          </cell>
          <cell r="H69" t="str">
            <v>Ag</v>
          </cell>
          <cell r="I69" t="str">
            <v>Washington</v>
          </cell>
          <cell r="J69" t="str">
            <v>Stock</v>
          </cell>
          <cell r="K69" t="str">
            <v>% Growth</v>
          </cell>
          <cell r="L69">
            <v>0</v>
          </cell>
          <cell r="M69">
            <v>1.0662122206220235E-2</v>
          </cell>
          <cell r="N69">
            <v>1.0931258902780325E-2</v>
          </cell>
          <cell r="O69">
            <v>1.1173761515183053E-2</v>
          </cell>
          <cell r="P69">
            <v>1.811439906784525E-2</v>
          </cell>
          <cell r="Q69">
            <v>1.2399989211989764E-2</v>
          </cell>
          <cell r="R69">
            <v>1.1939862954954953E-2</v>
          </cell>
          <cell r="S69">
            <v>1.2288284859874222E-2</v>
          </cell>
          <cell r="T69">
            <v>1.1842226253476947E-2</v>
          </cell>
          <cell r="U69">
            <v>1.9682157833762929E-2</v>
          </cell>
          <cell r="V69">
            <v>1.1592234987503456E-2</v>
          </cell>
          <cell r="W69">
            <v>1.1147844023716795E-2</v>
          </cell>
          <cell r="X69">
            <v>1.1425985017752077E-2</v>
          </cell>
          <cell r="Y69">
            <v>1.0985810035676221E-2</v>
          </cell>
          <cell r="Z69">
            <v>1.7930228386922677E-2</v>
          </cell>
          <cell r="AA69">
            <v>1.1736355426763144E-2</v>
          </cell>
          <cell r="AB69">
            <v>1.1982095590114178E-2</v>
          </cell>
          <cell r="AC69">
            <v>1.1862624139313738E-2</v>
          </cell>
          <cell r="AD69">
            <v>1.1418033334772959E-2</v>
          </cell>
          <cell r="AE69">
            <v>1.8838157687553127E-2</v>
          </cell>
        </row>
        <row r="70">
          <cell r="G70" t="str">
            <v>RegionIdahoDairyStock</v>
          </cell>
          <cell r="H70" t="str">
            <v>Dairy</v>
          </cell>
          <cell r="I70" t="str">
            <v>IdahoDairy</v>
          </cell>
          <cell r="J70" t="str">
            <v>Stock</v>
          </cell>
          <cell r="K70" t="str">
            <v>1000lbs</v>
          </cell>
          <cell r="L70">
            <v>13629.012110609969</v>
          </cell>
          <cell r="M70">
            <v>13842.907114251881</v>
          </cell>
          <cell r="N70">
            <v>14023.216425344392</v>
          </cell>
          <cell r="O70">
            <v>14266.319353967396</v>
          </cell>
          <cell r="P70">
            <v>14513.683501515552</v>
          </cell>
          <cell r="Q70">
            <v>14784.738793280194</v>
          </cell>
          <cell r="R70">
            <v>15048.82150982591</v>
          </cell>
          <cell r="S70">
            <v>15351.081667959821</v>
          </cell>
          <cell r="T70">
            <v>15676.70161423125</v>
          </cell>
          <cell r="U70">
            <v>16022.910400199034</v>
          </cell>
          <cell r="V70">
            <v>16435.334001552066</v>
          </cell>
          <cell r="W70">
            <v>16796.9270935268</v>
          </cell>
          <cell r="X70">
            <v>17186.008838626629</v>
          </cell>
          <cell r="Y70">
            <v>17509.663776252026</v>
          </cell>
          <cell r="Z70">
            <v>17849.045518001847</v>
          </cell>
          <cell r="AA70">
            <v>18205.116228437721</v>
          </cell>
          <cell r="AB70">
            <v>18533.843580326749</v>
          </cell>
          <cell r="AC70">
            <v>18839.457555909743</v>
          </cell>
          <cell r="AD70">
            <v>19186.22471079613</v>
          </cell>
          <cell r="AE70">
            <v>19422.392838095242</v>
          </cell>
        </row>
        <row r="71">
          <cell r="G71" t="str">
            <v>RegionMontanaDairyStock</v>
          </cell>
          <cell r="H71" t="str">
            <v>Dairy</v>
          </cell>
          <cell r="I71" t="str">
            <v>MontanaDairy</v>
          </cell>
          <cell r="J71" t="str">
            <v>Stock</v>
          </cell>
          <cell r="K71" t="str">
            <v>1000lbs</v>
          </cell>
          <cell r="L71">
            <v>90.74529582059904</v>
          </cell>
          <cell r="M71">
            <v>90.898327903457215</v>
          </cell>
          <cell r="N71">
            <v>90.899562515809663</v>
          </cell>
          <cell r="O71">
            <v>91.013237267303055</v>
          </cell>
          <cell r="P71">
            <v>90.967755259326395</v>
          </cell>
          <cell r="Q71">
            <v>90.924506050749457</v>
          </cell>
          <cell r="R71">
            <v>91.025748037140048</v>
          </cell>
          <cell r="S71">
            <v>91.099301040678228</v>
          </cell>
          <cell r="T71">
            <v>90.915023147811965</v>
          </cell>
          <cell r="U71">
            <v>90.903023153329187</v>
          </cell>
          <cell r="V71">
            <v>90.903850245090197</v>
          </cell>
          <cell r="W71">
            <v>90.425722269176404</v>
          </cell>
          <cell r="X71">
            <v>90.371471553755299</v>
          </cell>
          <cell r="Y71">
            <v>90.264014484201496</v>
          </cell>
          <cell r="Z71">
            <v>90.097051493259059</v>
          </cell>
          <cell r="AA71">
            <v>89.896800203896433</v>
          </cell>
          <cell r="AB71">
            <v>89.896456479218287</v>
          </cell>
          <cell r="AC71">
            <v>89.606519803497406</v>
          </cell>
          <cell r="AD71">
            <v>89.325294250105614</v>
          </cell>
          <cell r="AE71">
            <v>89.328380794090677</v>
          </cell>
        </row>
        <row r="72">
          <cell r="G72" t="str">
            <v>RegionOregonDairyStock</v>
          </cell>
          <cell r="H72" t="str">
            <v>Dairy</v>
          </cell>
          <cell r="I72" t="str">
            <v>OregonDairy</v>
          </cell>
          <cell r="J72" t="str">
            <v>Stock</v>
          </cell>
          <cell r="K72" t="str">
            <v>1000lbs</v>
          </cell>
          <cell r="L72">
            <v>2744.180551622544</v>
          </cell>
          <cell r="M72">
            <v>2781.3253166710429</v>
          </cell>
          <cell r="N72">
            <v>2817.8028576592669</v>
          </cell>
          <cell r="O72">
            <v>2852.4466796581391</v>
          </cell>
          <cell r="P72">
            <v>2887.2703785501863</v>
          </cell>
          <cell r="Q72">
            <v>2923.2055190854799</v>
          </cell>
          <cell r="R72">
            <v>2963.8717110873577</v>
          </cell>
          <cell r="S72">
            <v>3007.9285968792492</v>
          </cell>
          <cell r="T72">
            <v>3054.4586648127197</v>
          </cell>
          <cell r="U72">
            <v>3103.2723514737127</v>
          </cell>
          <cell r="V72">
            <v>3155.2926430989965</v>
          </cell>
          <cell r="W72">
            <v>3205.2179835947745</v>
          </cell>
          <cell r="X72">
            <v>3255.0785902298294</v>
          </cell>
          <cell r="Y72">
            <v>3304.2085620815005</v>
          </cell>
          <cell r="Z72">
            <v>3359.7128554945239</v>
          </cell>
          <cell r="AA72">
            <v>3405.0605171911329</v>
          </cell>
          <cell r="AB72">
            <v>3454.1652559274162</v>
          </cell>
          <cell r="AC72">
            <v>3509.2005551615157</v>
          </cell>
          <cell r="AD72">
            <v>3557.2266817524842</v>
          </cell>
          <cell r="AE72">
            <v>3610.3576666465606</v>
          </cell>
        </row>
        <row r="73">
          <cell r="G73" t="str">
            <v>RegionWashingtonDairyStock</v>
          </cell>
          <cell r="H73" t="str">
            <v>Dairy</v>
          </cell>
          <cell r="I73" t="str">
            <v>WashingtonDairy</v>
          </cell>
          <cell r="J73" t="str">
            <v>Stock</v>
          </cell>
          <cell r="K73" t="str">
            <v>1000lbs</v>
          </cell>
          <cell r="L73">
            <v>6417.4166624736044</v>
          </cell>
          <cell r="M73">
            <v>6527.6845985495966</v>
          </cell>
          <cell r="N73">
            <v>6648.0748527559354</v>
          </cell>
          <cell r="O73">
            <v>6750.5768396680051</v>
          </cell>
          <cell r="P73">
            <v>6858.9947023924851</v>
          </cell>
          <cell r="Q73">
            <v>6950.9448303929594</v>
          </cell>
          <cell r="R73">
            <v>7066.5055116132971</v>
          </cell>
          <cell r="S73">
            <v>7154.1963866384513</v>
          </cell>
          <cell r="T73">
            <v>7260.5595150379595</v>
          </cell>
          <cell r="U73">
            <v>7382.1828771063319</v>
          </cell>
          <cell r="V73">
            <v>7515.612457778011</v>
          </cell>
          <cell r="W73">
            <v>7658.3815592644387</v>
          </cell>
          <cell r="X73">
            <v>7790.6041619373518</v>
          </cell>
          <cell r="Y73">
            <v>7925.9535611829233</v>
          </cell>
          <cell r="Z73">
            <v>8056.1594585167277</v>
          </cell>
          <cell r="AA73">
            <v>8212.3413257643278</v>
          </cell>
          <cell r="AB73">
            <v>8359.6360208598271</v>
          </cell>
          <cell r="AC73">
            <v>8487.3604780857568</v>
          </cell>
          <cell r="AD73">
            <v>8647.4216609802097</v>
          </cell>
          <cell r="AE73">
            <v>8766.8632794861296</v>
          </cell>
        </row>
        <row r="74">
          <cell r="G74" t="str">
            <v>RegionMechanical PulpStock</v>
          </cell>
          <cell r="H74" t="str">
            <v>Ind</v>
          </cell>
          <cell r="I74" t="str">
            <v>Mechanical Pulp</v>
          </cell>
          <cell r="J74" t="str">
            <v>Stock</v>
          </cell>
          <cell r="K74" t="str">
            <v>Consumption (MWh)</v>
          </cell>
          <cell r="L74">
            <v>3758422.9515033378</v>
          </cell>
          <cell r="M74">
            <v>3846371.717457301</v>
          </cell>
          <cell r="N74">
            <v>3968374.1915052147</v>
          </cell>
          <cell r="O74">
            <v>4090510.3824295267</v>
          </cell>
          <cell r="P74">
            <v>4250302.9154343279</v>
          </cell>
          <cell r="Q74">
            <v>4334033.2977658212</v>
          </cell>
          <cell r="R74">
            <v>4456327.439187984</v>
          </cell>
          <cell r="S74">
            <v>4578789.2711511394</v>
          </cell>
          <cell r="T74">
            <v>4701360.1942719091</v>
          </cell>
          <cell r="U74">
            <v>4824313.8733196864</v>
          </cell>
          <cell r="V74">
            <v>4947352.2681518989</v>
          </cell>
          <cell r="W74">
            <v>5070668.4941239785</v>
          </cell>
          <cell r="X74">
            <v>5241393.4127492504</v>
          </cell>
          <cell r="Y74">
            <v>5317320.3001071345</v>
          </cell>
          <cell r="Z74">
            <v>5440661.5619043242</v>
          </cell>
          <cell r="AA74">
            <v>5564018.2642552005</v>
          </cell>
          <cell r="AB74">
            <v>5739586.1964683067</v>
          </cell>
          <cell r="AC74">
            <v>5811280.9684790904</v>
          </cell>
          <cell r="AD74">
            <v>5935246.9976805374</v>
          </cell>
          <cell r="AE74">
            <v>6059032.0232603503</v>
          </cell>
        </row>
        <row r="75">
          <cell r="G75" t="str">
            <v>RegionKraft PulpStock</v>
          </cell>
          <cell r="H75" t="str">
            <v>Ind</v>
          </cell>
          <cell r="I75" t="str">
            <v>Kraft Pulp</v>
          </cell>
          <cell r="J75" t="str">
            <v>Stock</v>
          </cell>
          <cell r="K75" t="str">
            <v>Consumption (MWh)</v>
          </cell>
          <cell r="L75">
            <v>2773481.4382196674</v>
          </cell>
          <cell r="M75">
            <v>2819427.5750914654</v>
          </cell>
          <cell r="N75">
            <v>2890507.7097985409</v>
          </cell>
          <cell r="O75">
            <v>2962071.1114584161</v>
          </cell>
          <cell r="P75">
            <v>3059997.7868964532</v>
          </cell>
          <cell r="Q75">
            <v>3103655.7832492976</v>
          </cell>
          <cell r="R75">
            <v>3174966.0896720556</v>
          </cell>
          <cell r="S75">
            <v>3246510.2403896889</v>
          </cell>
          <cell r="T75">
            <v>3318080.388651574</v>
          </cell>
          <cell r="U75">
            <v>3389982.4618547466</v>
          </cell>
          <cell r="V75">
            <v>3462131.4738810235</v>
          </cell>
          <cell r="W75">
            <v>3534707.6510694856</v>
          </cell>
          <cell r="X75">
            <v>3640109.6347631621</v>
          </cell>
          <cell r="Y75">
            <v>3679903.4172538687</v>
          </cell>
          <cell r="Z75">
            <v>3752596.4740436999</v>
          </cell>
          <cell r="AA75">
            <v>3825294.7476344355</v>
          </cell>
          <cell r="AB75">
            <v>3934104.1351328893</v>
          </cell>
          <cell r="AC75">
            <v>3971456.2759534372</v>
          </cell>
          <cell r="AD75">
            <v>4044721.9040998006</v>
          </cell>
          <cell r="AE75">
            <v>4117951.8072271077</v>
          </cell>
        </row>
        <row r="76">
          <cell r="G76" t="str">
            <v>RegionPaperStock</v>
          </cell>
          <cell r="H76" t="str">
            <v>Ind</v>
          </cell>
          <cell r="I76" t="str">
            <v>Paper</v>
          </cell>
          <cell r="J76" t="str">
            <v>Stock</v>
          </cell>
          <cell r="K76" t="str">
            <v>Consumption (MWh)</v>
          </cell>
          <cell r="L76">
            <v>909695.70566164097</v>
          </cell>
          <cell r="M76">
            <v>929841.98736761883</v>
          </cell>
          <cell r="N76">
            <v>958296.9900283548</v>
          </cell>
          <cell r="O76">
            <v>986772.46541472664</v>
          </cell>
          <cell r="P76">
            <v>1024503.2482359634</v>
          </cell>
          <cell r="Q76">
            <v>1043814.269249864</v>
          </cell>
          <cell r="R76">
            <v>1072416.0473229263</v>
          </cell>
          <cell r="S76">
            <v>1101138.6289797227</v>
          </cell>
          <cell r="T76">
            <v>1129827.4252453854</v>
          </cell>
          <cell r="U76">
            <v>1158615.4096222189</v>
          </cell>
          <cell r="V76">
            <v>1187381.7412163604</v>
          </cell>
          <cell r="W76">
            <v>1216221.7351596826</v>
          </cell>
          <cell r="X76">
            <v>1256359.4314945252</v>
          </cell>
          <cell r="Y76">
            <v>1273754.7023949234</v>
          </cell>
          <cell r="Z76">
            <v>1302557.2241510332</v>
          </cell>
          <cell r="AA76">
            <v>1331330.2770174742</v>
          </cell>
          <cell r="AB76">
            <v>1372605.4069409962</v>
          </cell>
          <cell r="AC76">
            <v>1388979.5459728481</v>
          </cell>
          <cell r="AD76">
            <v>1417876.2653212347</v>
          </cell>
          <cell r="AE76">
            <v>1446660.9687985121</v>
          </cell>
        </row>
        <row r="77">
          <cell r="G77" t="str">
            <v>RegionFoundriesStock</v>
          </cell>
          <cell r="H77" t="str">
            <v>Ind</v>
          </cell>
          <cell r="I77" t="str">
            <v>Foundries</v>
          </cell>
          <cell r="J77" t="str">
            <v>Stock</v>
          </cell>
          <cell r="K77" t="str">
            <v>Consumption (MWh)</v>
          </cell>
          <cell r="L77">
            <v>2911780.7125423807</v>
          </cell>
          <cell r="M77">
            <v>2836711.9420544878</v>
          </cell>
          <cell r="N77">
            <v>2789583.7208478679</v>
          </cell>
          <cell r="O77">
            <v>2744161.1652043322</v>
          </cell>
          <cell r="P77">
            <v>2724138.9595719618</v>
          </cell>
          <cell r="Q77">
            <v>2657920.4757749322</v>
          </cell>
          <cell r="R77">
            <v>2617304.9227809869</v>
          </cell>
          <cell r="S77">
            <v>2577672.8738681655</v>
          </cell>
          <cell r="T77">
            <v>2539470.2769998731</v>
          </cell>
          <cell r="U77">
            <v>2502370.6800410077</v>
          </cell>
          <cell r="V77">
            <v>2466328.7382904179</v>
          </cell>
          <cell r="W77">
            <v>2431145.5854122876</v>
          </cell>
          <cell r="X77">
            <v>2419072.5388772879</v>
          </cell>
          <cell r="Y77">
            <v>2363410.6682392037</v>
          </cell>
          <cell r="Z77">
            <v>2330315.4302864787</v>
          </cell>
          <cell r="AA77">
            <v>2297818.1106687617</v>
          </cell>
          <cell r="AB77">
            <v>2286770.7986101452</v>
          </cell>
          <cell r="AC77">
            <v>2234701.6262630955</v>
          </cell>
          <cell r="AD77">
            <v>2204017.8086585626</v>
          </cell>
          <cell r="AE77">
            <v>2173546.4494459317</v>
          </cell>
        </row>
        <row r="78">
          <cell r="G78" t="str">
            <v>RegionFrozen FoodStock</v>
          </cell>
          <cell r="H78" t="str">
            <v>Ind</v>
          </cell>
          <cell r="I78" t="str">
            <v>Frozen Food</v>
          </cell>
          <cell r="J78" t="str">
            <v>Stock</v>
          </cell>
          <cell r="K78" t="str">
            <v>Consumption (MWh)</v>
          </cell>
          <cell r="L78">
            <v>1237117.9151862806</v>
          </cell>
          <cell r="M78">
            <v>1256265.8697824469</v>
          </cell>
          <cell r="N78">
            <v>1286638.141562406</v>
          </cell>
          <cell r="O78">
            <v>1317026.0249685342</v>
          </cell>
          <cell r="P78">
            <v>1359372.6119707115</v>
          </cell>
          <cell r="Q78">
            <v>1377450.5956346455</v>
          </cell>
          <cell r="R78">
            <v>1407752.7747509496</v>
          </cell>
          <cell r="S78">
            <v>1438031.0417962291</v>
          </cell>
          <cell r="T78">
            <v>1468359.9477337729</v>
          </cell>
          <cell r="U78">
            <v>1498806.1175902041</v>
          </cell>
          <cell r="V78">
            <v>1529247.5005361729</v>
          </cell>
          <cell r="W78">
            <v>1559755.0254088808</v>
          </cell>
          <cell r="X78">
            <v>1604695.7181381483</v>
          </cell>
          <cell r="Y78">
            <v>1620685.0488578391</v>
          </cell>
          <cell r="Z78">
            <v>1651120.4927678995</v>
          </cell>
          <cell r="AA78">
            <v>1681526.4060613776</v>
          </cell>
          <cell r="AB78">
            <v>1727706.9650814079</v>
          </cell>
          <cell r="AC78">
            <v>1742468.2976748645</v>
          </cell>
          <cell r="AD78">
            <v>1772999.536528415</v>
          </cell>
          <cell r="AE78">
            <v>1803423.3883706611</v>
          </cell>
        </row>
        <row r="79">
          <cell r="G79" t="str">
            <v>RegionOther FoodStock</v>
          </cell>
          <cell r="H79" t="str">
            <v>Ind</v>
          </cell>
          <cell r="I79" t="str">
            <v>Other Food</v>
          </cell>
          <cell r="J79" t="str">
            <v>Stock</v>
          </cell>
          <cell r="K79" t="str">
            <v>Consumption (MWh)</v>
          </cell>
          <cell r="L79">
            <v>2189215.7914933185</v>
          </cell>
          <cell r="M79">
            <v>2225714.4170001475</v>
          </cell>
          <cell r="N79">
            <v>2281801.3842795906</v>
          </cell>
          <cell r="O79">
            <v>2337878.4662610777</v>
          </cell>
          <cell r="P79">
            <v>2414859.5617400161</v>
          </cell>
          <cell r="Q79">
            <v>2449639.2617126312</v>
          </cell>
          <cell r="R79">
            <v>2505916.452109566</v>
          </cell>
          <cell r="S79">
            <v>2561919.8701418121</v>
          </cell>
          <cell r="T79">
            <v>2618248.9470964097</v>
          </cell>
          <cell r="U79">
            <v>2674706.0878431001</v>
          </cell>
          <cell r="V79">
            <v>2731406.8457201738</v>
          </cell>
          <cell r="W79">
            <v>2788145.294466868</v>
          </cell>
          <cell r="X79">
            <v>2870921.2322274465</v>
          </cell>
          <cell r="Y79">
            <v>2901825.3565548556</v>
          </cell>
          <cell r="Z79">
            <v>2958750.6188529818</v>
          </cell>
          <cell r="AA79">
            <v>3015584.6219987967</v>
          </cell>
          <cell r="AB79">
            <v>3100853.4167639203</v>
          </cell>
          <cell r="AC79">
            <v>3129759.8328607553</v>
          </cell>
          <cell r="AD79">
            <v>3187110.5829028329</v>
          </cell>
          <cell r="AE79">
            <v>3244229.8759716363</v>
          </cell>
        </row>
        <row r="80">
          <cell r="G80" t="str">
            <v>RegionWood - LumberStock</v>
          </cell>
          <cell r="H80" t="str">
            <v>Ind</v>
          </cell>
          <cell r="I80" t="str">
            <v>Wood - Lumber</v>
          </cell>
          <cell r="J80" t="str">
            <v>Stock</v>
          </cell>
          <cell r="K80" t="str">
            <v>Consumption (MWh)</v>
          </cell>
          <cell r="L80">
            <v>1161963.8217505382</v>
          </cell>
          <cell r="M80">
            <v>1117769.5487595289</v>
          </cell>
          <cell r="N80">
            <v>1084874.9921310821</v>
          </cell>
          <cell r="O80">
            <v>1052791.9192047431</v>
          </cell>
          <cell r="P80">
            <v>1030397.4491679214</v>
          </cell>
          <cell r="Q80">
            <v>990879.29279742646</v>
          </cell>
          <cell r="R80">
            <v>961065.17490868072</v>
          </cell>
          <cell r="S80">
            <v>931730.64036078285</v>
          </cell>
          <cell r="T80">
            <v>903080.08419384609</v>
          </cell>
          <cell r="U80">
            <v>874945.75211344392</v>
          </cell>
          <cell r="V80">
            <v>847310.7915088681</v>
          </cell>
          <cell r="W80">
            <v>820119.00687699113</v>
          </cell>
          <cell r="X80">
            <v>800618.32318729174</v>
          </cell>
          <cell r="Y80">
            <v>766954.27095195896</v>
          </cell>
          <cell r="Z80">
            <v>740908.22274123156</v>
          </cell>
          <cell r="AA80">
            <v>715106.45172531332</v>
          </cell>
          <cell r="AB80">
            <v>696028.08762583928</v>
          </cell>
          <cell r="AC80">
            <v>664509.97671853204</v>
          </cell>
          <cell r="AD80">
            <v>639621.04956848687</v>
          </cell>
          <cell r="AE80">
            <v>614946.99745740264</v>
          </cell>
        </row>
        <row r="81">
          <cell r="G81" t="str">
            <v>RegionWood - PanelStock</v>
          </cell>
          <cell r="H81" t="str">
            <v>Ind</v>
          </cell>
          <cell r="I81" t="str">
            <v>Wood - Panel</v>
          </cell>
          <cell r="J81" t="str">
            <v>Stock</v>
          </cell>
          <cell r="K81" t="str">
            <v>Consumption (MWh)</v>
          </cell>
          <cell r="L81">
            <v>551950.18982134352</v>
          </cell>
          <cell r="M81">
            <v>528731.18450453493</v>
          </cell>
          <cell r="N81">
            <v>510838.63702842174</v>
          </cell>
          <cell r="O81">
            <v>493229.56048375246</v>
          </cell>
          <cell r="P81">
            <v>480200.65450609016</v>
          </cell>
          <cell r="Q81">
            <v>458869.67437759304</v>
          </cell>
          <cell r="R81">
            <v>442034.77624590963</v>
          </cell>
          <cell r="S81">
            <v>425381.84725157876</v>
          </cell>
          <cell r="T81">
            <v>408945.79607863171</v>
          </cell>
          <cell r="U81">
            <v>392669.02882158436</v>
          </cell>
          <cell r="V81">
            <v>376527.17230508296</v>
          </cell>
          <cell r="W81">
            <v>360540.83558473963</v>
          </cell>
          <cell r="X81">
            <v>347793.23494737077</v>
          </cell>
          <cell r="Y81">
            <v>328864.0423583783</v>
          </cell>
          <cell r="Z81">
            <v>313174.70380282239</v>
          </cell>
          <cell r="AA81">
            <v>297578.74522290094</v>
          </cell>
          <cell r="AB81">
            <v>284693.91308797692</v>
          </cell>
          <cell r="AC81">
            <v>266695.50893493497</v>
          </cell>
          <cell r="AD81">
            <v>251377.16659093063</v>
          </cell>
          <cell r="AE81">
            <v>236121.41095945257</v>
          </cell>
        </row>
        <row r="82">
          <cell r="G82" t="str">
            <v>RegionWood - OtherStock</v>
          </cell>
          <cell r="H82" t="str">
            <v>Ind</v>
          </cell>
          <cell r="I82" t="str">
            <v>Wood - Other</v>
          </cell>
          <cell r="J82" t="str">
            <v>Stock</v>
          </cell>
          <cell r="K82" t="str">
            <v>Consumption (MWh)</v>
          </cell>
          <cell r="L82">
            <v>870727.85506649863</v>
          </cell>
          <cell r="M82">
            <v>839735.03037413268</v>
          </cell>
          <cell r="N82">
            <v>817265.57122340729</v>
          </cell>
          <cell r="O82">
            <v>795421.70406258584</v>
          </cell>
          <cell r="P82">
            <v>780923.07506947254</v>
          </cell>
          <cell r="Q82">
            <v>753146.51005964773</v>
          </cell>
          <cell r="R82">
            <v>732820.97518292943</v>
          </cell>
          <cell r="S82">
            <v>712886.70561548509</v>
          </cell>
          <cell r="T82">
            <v>693400.22734523669</v>
          </cell>
          <cell r="U82">
            <v>674308.65124034672</v>
          </cell>
          <cell r="V82">
            <v>655534.95057322702</v>
          </cell>
          <cell r="W82">
            <v>637111.60144566628</v>
          </cell>
          <cell r="X82">
            <v>624630.92244216194</v>
          </cell>
          <cell r="Y82">
            <v>601103.42928001995</v>
          </cell>
          <cell r="Z82">
            <v>583449.38612394244</v>
          </cell>
          <cell r="AA82">
            <v>565997.72271073016</v>
          </cell>
          <cell r="AB82">
            <v>553823.1943250458</v>
          </cell>
          <cell r="AC82">
            <v>531773.35758124199</v>
          </cell>
          <cell r="AD82">
            <v>514944.55152005563</v>
          </cell>
          <cell r="AE82">
            <v>498286.13824063755</v>
          </cell>
        </row>
        <row r="83">
          <cell r="G83" t="str">
            <v>RegionSugarStock</v>
          </cell>
          <cell r="H83" t="str">
            <v>Ind</v>
          </cell>
          <cell r="I83" t="str">
            <v>Sugar</v>
          </cell>
          <cell r="J83" t="str">
            <v>Stock</v>
          </cell>
          <cell r="K83" t="str">
            <v>Consumption (MWh)</v>
          </cell>
          <cell r="L83">
            <v>475136.72478012781</v>
          </cell>
          <cell r="M83">
            <v>478944.05758966133</v>
          </cell>
          <cell r="N83">
            <v>486819.48116772674</v>
          </cell>
          <cell r="O83">
            <v>494591.38634116278</v>
          </cell>
          <cell r="P83">
            <v>506508.14130214165</v>
          </cell>
          <cell r="Q83">
            <v>510023.29432266601</v>
          </cell>
          <cell r="R83">
            <v>517787.90058012598</v>
          </cell>
          <cell r="S83">
            <v>525332.27094640187</v>
          </cell>
          <cell r="T83">
            <v>532962.59651115292</v>
          </cell>
          <cell r="U83">
            <v>540559.14188859914</v>
          </cell>
          <cell r="V83">
            <v>548264.64271890977</v>
          </cell>
          <cell r="W83">
            <v>555867.220442908</v>
          </cell>
          <cell r="X83">
            <v>568632.32789277437</v>
          </cell>
          <cell r="Y83">
            <v>571112.91942260799</v>
          </cell>
          <cell r="Z83">
            <v>578836.54771749349</v>
          </cell>
          <cell r="AA83">
            <v>586399.91803551139</v>
          </cell>
          <cell r="AB83">
            <v>599561.512214605</v>
          </cell>
          <cell r="AC83">
            <v>601661.01637638209</v>
          </cell>
          <cell r="AD83">
            <v>609371.99258243595</v>
          </cell>
          <cell r="AE83">
            <v>616906.35518594901</v>
          </cell>
        </row>
        <row r="84">
          <cell r="G84" t="str">
            <v>RegionHi Tech - Chip FabStock</v>
          </cell>
          <cell r="H84" t="str">
            <v>Ind</v>
          </cell>
          <cell r="I84" t="str">
            <v>Hi Tech - Chip Fab</v>
          </cell>
          <cell r="J84" t="str">
            <v>Stock</v>
          </cell>
          <cell r="K84" t="str">
            <v>Consumption (MWh)</v>
          </cell>
          <cell r="L84">
            <v>441794.88875823218</v>
          </cell>
          <cell r="M84">
            <v>432626.39847364998</v>
          </cell>
          <cell r="N84">
            <v>427242.98054352769</v>
          </cell>
          <cell r="O84">
            <v>422213.82213962206</v>
          </cell>
          <cell r="P84">
            <v>421920.64066734893</v>
          </cell>
          <cell r="Q84">
            <v>413709.06623231358</v>
          </cell>
          <cell r="R84">
            <v>410212.7518948018</v>
          </cell>
          <cell r="S84">
            <v>406355.09832970693</v>
          </cell>
          <cell r="T84">
            <v>403296.23418868397</v>
          </cell>
          <cell r="U84">
            <v>399924.4240136806</v>
          </cell>
          <cell r="V84">
            <v>397295.90252843429</v>
          </cell>
          <cell r="W84">
            <v>394316.89382121537</v>
          </cell>
          <cell r="X84">
            <v>395623.44895442144</v>
          </cell>
          <cell r="Y84">
            <v>389392.69605832879</v>
          </cell>
          <cell r="Z84">
            <v>386892.14662184619</v>
          </cell>
          <cell r="AA84">
            <v>385025.31464219192</v>
          </cell>
          <cell r="AB84">
            <v>386311.31539104413</v>
          </cell>
          <cell r="AC84">
            <v>381213.1101798673</v>
          </cell>
          <cell r="AD84">
            <v>379233.88825255015</v>
          </cell>
          <cell r="AE84">
            <v>377804.18623239076</v>
          </cell>
        </row>
        <row r="85">
          <cell r="G85" t="str">
            <v>RegionHi Tech - SiliconStock</v>
          </cell>
          <cell r="H85" t="str">
            <v>Ind</v>
          </cell>
          <cell r="I85" t="str">
            <v>Hi Tech - Silicon</v>
          </cell>
          <cell r="J85" t="str">
            <v>Stock</v>
          </cell>
          <cell r="K85" t="str">
            <v>Consumption (MWh)</v>
          </cell>
          <cell r="L85">
            <v>226900.615461001</v>
          </cell>
          <cell r="M85">
            <v>224036.45332402681</v>
          </cell>
          <cell r="N85">
            <v>223197.60670939417</v>
          </cell>
          <cell r="O85">
            <v>222435.67348639047</v>
          </cell>
          <cell r="P85">
            <v>223898.4301459378</v>
          </cell>
          <cell r="Q85">
            <v>221368.38696638378</v>
          </cell>
          <cell r="R85">
            <v>221129.95798393188</v>
          </cell>
          <cell r="S85">
            <v>220786.11584318019</v>
          </cell>
          <cell r="T85">
            <v>220661.22741685802</v>
          </cell>
          <cell r="U85">
            <v>220514.6104276102</v>
          </cell>
          <cell r="V85">
            <v>220566.57724116242</v>
          </cell>
          <cell r="W85">
            <v>220582.85570889112</v>
          </cell>
          <cell r="X85">
            <v>222786.93799954746</v>
          </cell>
          <cell r="Y85">
            <v>220925.37261965938</v>
          </cell>
          <cell r="Z85">
            <v>221135.24104542725</v>
          </cell>
          <cell r="AA85">
            <v>221470.75488217658</v>
          </cell>
          <cell r="AB85">
            <v>223814.68962733069</v>
          </cell>
          <cell r="AC85">
            <v>222220.65723257174</v>
          </cell>
          <cell r="AD85">
            <v>222629.30420924808</v>
          </cell>
          <cell r="AE85">
            <v>223146.84657001842</v>
          </cell>
        </row>
        <row r="86">
          <cell r="G86" t="str">
            <v>RegionMetal FabStock</v>
          </cell>
          <cell r="H86" t="str">
            <v>Ind</v>
          </cell>
          <cell r="I86" t="str">
            <v>Metal Fab</v>
          </cell>
          <cell r="J86" t="str">
            <v>Stock</v>
          </cell>
          <cell r="K86" t="str">
            <v>Consumption (MWh)</v>
          </cell>
          <cell r="L86">
            <v>909892.68701188185</v>
          </cell>
          <cell r="M86">
            <v>891825.25809582323</v>
          </cell>
          <cell r="N86">
            <v>882508.80442902481</v>
          </cell>
          <cell r="O86">
            <v>873727.53576770169</v>
          </cell>
          <cell r="P86">
            <v>873074.20336348354</v>
          </cell>
          <cell r="Q86">
            <v>857353.78829031112</v>
          </cell>
          <cell r="R86">
            <v>849920.96028251934</v>
          </cell>
          <cell r="S86">
            <v>842747.12140389089</v>
          </cell>
          <cell r="T86">
            <v>835992.11174095876</v>
          </cell>
          <cell r="U86">
            <v>829585.10375461576</v>
          </cell>
          <cell r="V86">
            <v>823489.91083828453</v>
          </cell>
          <cell r="W86">
            <v>817657.03435069101</v>
          </cell>
          <cell r="X86">
            <v>819465.35455238761</v>
          </cell>
          <cell r="Y86">
            <v>806647.75437978934</v>
          </cell>
          <cell r="Z86">
            <v>801457.62846863491</v>
          </cell>
          <cell r="AA86">
            <v>796415.70090358355</v>
          </cell>
          <cell r="AB86">
            <v>798860.24754177267</v>
          </cell>
          <cell r="AC86">
            <v>786961.84080937004</v>
          </cell>
          <cell r="AD86">
            <v>782499.53998716734</v>
          </cell>
          <cell r="AE86">
            <v>778123.72130174015</v>
          </cell>
        </row>
        <row r="87">
          <cell r="G87" t="str">
            <v>RegionTransportation, EquipStock</v>
          </cell>
          <cell r="H87" t="str">
            <v>Ind</v>
          </cell>
          <cell r="I87" t="str">
            <v>Transportation, Equip</v>
          </cell>
          <cell r="J87" t="str">
            <v>Stock</v>
          </cell>
          <cell r="K87" t="str">
            <v>Consumption (MWh)</v>
          </cell>
          <cell r="L87">
            <v>1804273.4320914866</v>
          </cell>
          <cell r="M87">
            <v>1764444.7092744687</v>
          </cell>
          <cell r="N87">
            <v>1742380.5060862801</v>
          </cell>
          <cell r="O87">
            <v>1721734.2919262978</v>
          </cell>
          <cell r="P87">
            <v>1717290.0100661237</v>
          </cell>
          <cell r="Q87">
            <v>1684212.3577429946</v>
          </cell>
          <cell r="R87">
            <v>1667572.9872876552</v>
          </cell>
          <cell r="S87">
            <v>1651915.7655637239</v>
          </cell>
          <cell r="T87">
            <v>1637404.0605393937</v>
          </cell>
          <cell r="U87">
            <v>1624039.8539685637</v>
          </cell>
          <cell r="V87">
            <v>1611571.7582730576</v>
          </cell>
          <cell r="W87">
            <v>1599938.1807304013</v>
          </cell>
          <cell r="X87">
            <v>1603782.6234504275</v>
          </cell>
          <cell r="Y87">
            <v>1579189.4507664458</v>
          </cell>
          <cell r="Z87">
            <v>1569848.0280781442</v>
          </cell>
          <cell r="AA87">
            <v>1560977.4194455137</v>
          </cell>
          <cell r="AB87">
            <v>1566945.462049291</v>
          </cell>
          <cell r="AC87">
            <v>1545218.7396206472</v>
          </cell>
          <cell r="AD87">
            <v>1538099.8647244556</v>
          </cell>
          <cell r="AE87">
            <v>1531589.7574381533</v>
          </cell>
        </row>
        <row r="88">
          <cell r="G88" t="str">
            <v>RegionRefineryStock</v>
          </cell>
          <cell r="H88" t="str">
            <v>Ind</v>
          </cell>
          <cell r="I88" t="str">
            <v>Refinery</v>
          </cell>
          <cell r="J88" t="str">
            <v>Stock</v>
          </cell>
          <cell r="K88" t="str">
            <v>Consumption (MWh)</v>
          </cell>
          <cell r="L88">
            <v>1881024.91962965</v>
          </cell>
          <cell r="M88">
            <v>1909117.5467978129</v>
          </cell>
          <cell r="N88">
            <v>1951995.6132668965</v>
          </cell>
          <cell r="O88">
            <v>1997111.8831124087</v>
          </cell>
          <cell r="P88">
            <v>2057483.6301056999</v>
          </cell>
          <cell r="Q88">
            <v>2084336.8416466711</v>
          </cell>
          <cell r="R88">
            <v>2127809.677560756</v>
          </cell>
          <cell r="S88">
            <v>2172413.8365607024</v>
          </cell>
          <cell r="T88">
            <v>2215960.2386478884</v>
          </cell>
          <cell r="U88">
            <v>2261195.6605773838</v>
          </cell>
          <cell r="V88">
            <v>2305708.6406222372</v>
          </cell>
          <cell r="W88">
            <v>2351421.030442731</v>
          </cell>
          <cell r="X88">
            <v>2417809.3733545281</v>
          </cell>
          <cell r="Y88">
            <v>2441973.3932293397</v>
          </cell>
          <cell r="Z88">
            <v>2486737.3300964865</v>
          </cell>
          <cell r="AA88">
            <v>2532907.6529900534</v>
          </cell>
          <cell r="AB88">
            <v>2601624.7146502738</v>
          </cell>
          <cell r="AC88">
            <v>2625012.9439967307</v>
          </cell>
          <cell r="AD88">
            <v>2670463.7864335729</v>
          </cell>
          <cell r="AE88">
            <v>2717337.6347862268</v>
          </cell>
        </row>
        <row r="89">
          <cell r="G89" t="str">
            <v>RegionCold StorageStock</v>
          </cell>
          <cell r="H89" t="str">
            <v>Ind</v>
          </cell>
          <cell r="I89" t="str">
            <v>Cold Storage</v>
          </cell>
          <cell r="J89" t="str">
            <v>Stock</v>
          </cell>
          <cell r="K89" t="str">
            <v>Consumption (MWh)</v>
          </cell>
          <cell r="L89">
            <v>78154.236827670538</v>
          </cell>
          <cell r="M89">
            <v>79453.458629044515</v>
          </cell>
          <cell r="N89">
            <v>81462.364882615439</v>
          </cell>
          <cell r="O89">
            <v>83477.500671992908</v>
          </cell>
          <cell r="P89">
            <v>86245.581369176958</v>
          </cell>
          <cell r="Q89">
            <v>87478.747599680457</v>
          </cell>
          <cell r="R89">
            <v>89494.311122657688</v>
          </cell>
          <cell r="S89">
            <v>91509.020390414968</v>
          </cell>
          <cell r="T89">
            <v>93532.504764969955</v>
          </cell>
          <cell r="U89">
            <v>95564.382084683428</v>
          </cell>
          <cell r="V89">
            <v>97600.983939128768</v>
          </cell>
          <cell r="W89">
            <v>99644.634467322845</v>
          </cell>
          <cell r="X89">
            <v>102618.3524040958</v>
          </cell>
          <cell r="Y89">
            <v>103741.81616097505</v>
          </cell>
          <cell r="Z89">
            <v>105788.43696882724</v>
          </cell>
          <cell r="AA89">
            <v>107838.05913011087</v>
          </cell>
          <cell r="AB89">
            <v>110898.73263363529</v>
          </cell>
          <cell r="AC89">
            <v>111951.72686476028</v>
          </cell>
          <cell r="AD89">
            <v>114014.96377503965</v>
          </cell>
          <cell r="AE89">
            <v>116079.01640209509</v>
          </cell>
        </row>
        <row r="90">
          <cell r="G90" t="str">
            <v>RegionFruit StorageStock</v>
          </cell>
          <cell r="H90" t="str">
            <v>Ind</v>
          </cell>
          <cell r="I90" t="str">
            <v>Fruit Storage</v>
          </cell>
          <cell r="J90" t="str">
            <v>Stock</v>
          </cell>
          <cell r="K90" t="str">
            <v>Consumption (MWh)</v>
          </cell>
          <cell r="L90">
            <v>199395.43790713095</v>
          </cell>
          <cell r="M90">
            <v>204115.10690708214</v>
          </cell>
          <cell r="N90">
            <v>210634.84781997796</v>
          </cell>
          <cell r="O90">
            <v>217141.49063609194</v>
          </cell>
          <cell r="P90">
            <v>225683.75101923331</v>
          </cell>
          <cell r="Q90">
            <v>230234.36323329096</v>
          </cell>
          <cell r="R90">
            <v>236796.95219371072</v>
          </cell>
          <cell r="S90">
            <v>243349.21918638356</v>
          </cell>
          <cell r="T90">
            <v>249921.80671927828</v>
          </cell>
          <cell r="U90">
            <v>256506.98239189648</v>
          </cell>
          <cell r="V90">
            <v>263096.35269472009</v>
          </cell>
          <cell r="W90">
            <v>269693.66215315415</v>
          </cell>
          <cell r="X90">
            <v>278797.26062516763</v>
          </cell>
          <cell r="Y90">
            <v>282842.82237701409</v>
          </cell>
          <cell r="Z90">
            <v>289419.35664982459</v>
          </cell>
          <cell r="AA90">
            <v>295994.31165490975</v>
          </cell>
          <cell r="AB90">
            <v>305366.03036291245</v>
          </cell>
          <cell r="AC90">
            <v>309179.84460456396</v>
          </cell>
          <cell r="AD90">
            <v>315794.71629056305</v>
          </cell>
          <cell r="AE90">
            <v>322364.98084319307</v>
          </cell>
        </row>
        <row r="91">
          <cell r="G91" t="str">
            <v>RegionChemicalStock</v>
          </cell>
          <cell r="H91" t="str">
            <v>Ind</v>
          </cell>
          <cell r="I91" t="str">
            <v>Chemical</v>
          </cell>
          <cell r="J91" t="str">
            <v>Stock</v>
          </cell>
          <cell r="K91" t="str">
            <v>Consumption (MWh)</v>
          </cell>
          <cell r="L91">
            <v>3305004.1605836996</v>
          </cell>
          <cell r="M91">
            <v>3443789.6934345411</v>
          </cell>
          <cell r="N91">
            <v>3609021.9884613133</v>
          </cell>
          <cell r="O91">
            <v>3771046.7677251906</v>
          </cell>
          <cell r="P91">
            <v>3927253.9609524435</v>
          </cell>
          <cell r="Q91">
            <v>4037395.7085911199</v>
          </cell>
          <cell r="R91">
            <v>4188643.2636367837</v>
          </cell>
          <cell r="S91">
            <v>4340984.9755713558</v>
          </cell>
          <cell r="T91">
            <v>4493975.9194887662</v>
          </cell>
          <cell r="U91">
            <v>4646018.0745007796</v>
          </cell>
          <cell r="V91">
            <v>4797371.3042631764</v>
          </cell>
          <cell r="W91">
            <v>4947813.7264089147</v>
          </cell>
          <cell r="X91">
            <v>5144107.7969676936</v>
          </cell>
          <cell r="Y91">
            <v>5246402.7802377427</v>
          </cell>
          <cell r="Z91">
            <v>5394857.0622515492</v>
          </cell>
          <cell r="AA91">
            <v>5541714.6108995685</v>
          </cell>
          <cell r="AB91">
            <v>5740442.2061493713</v>
          </cell>
          <cell r="AC91">
            <v>5833788.3063517585</v>
          </cell>
          <cell r="AD91">
            <v>5979638.453419812</v>
          </cell>
          <cell r="AE91">
            <v>6123880.4660364473</v>
          </cell>
        </row>
        <row r="92">
          <cell r="G92" t="str">
            <v>RegionMisc ManfStock</v>
          </cell>
          <cell r="H92" t="str">
            <v>Ind</v>
          </cell>
          <cell r="I92" t="str">
            <v>Misc Manf</v>
          </cell>
          <cell r="J92" t="str">
            <v>Stock</v>
          </cell>
          <cell r="K92" t="str">
            <v>Consumption (MWh)</v>
          </cell>
          <cell r="L92">
            <v>4209556.472488177</v>
          </cell>
          <cell r="M92">
            <v>4334633.1165770665</v>
          </cell>
          <cell r="N92">
            <v>4496807.6122477548</v>
          </cell>
          <cell r="O92">
            <v>4658950.5636732625</v>
          </cell>
          <cell r="P92">
            <v>4833902.8390341504</v>
          </cell>
          <cell r="Q92">
            <v>4939547.3871582579</v>
          </cell>
          <cell r="R92">
            <v>5095859.5790590979</v>
          </cell>
          <cell r="S92">
            <v>5254063.1713875132</v>
          </cell>
          <cell r="T92">
            <v>5413802.5084346561</v>
          </cell>
          <cell r="U92">
            <v>5573463.6928148605</v>
          </cell>
          <cell r="V92">
            <v>5733797.7617043415</v>
          </cell>
          <cell r="W92">
            <v>5893374.3310838528</v>
          </cell>
          <cell r="X92">
            <v>6108755.4059702102</v>
          </cell>
          <cell r="Y92">
            <v>6213044.4648437528</v>
          </cell>
          <cell r="Z92">
            <v>6372313.332896472</v>
          </cell>
          <cell r="AA92">
            <v>6531884.2745853113</v>
          </cell>
          <cell r="AB92">
            <v>6752077.3183153793</v>
          </cell>
          <cell r="AC92">
            <v>6850327.3548128605</v>
          </cell>
          <cell r="AD92">
            <v>7009692.065473482</v>
          </cell>
          <cell r="AE92">
            <v>7168736.8179728845</v>
          </cell>
        </row>
        <row r="93">
          <cell r="G93" t="str">
            <v>RegionEVStock</v>
          </cell>
          <cell r="H93" t="str">
            <v>EV</v>
          </cell>
          <cell r="I93" t="str">
            <v>EV</v>
          </cell>
          <cell r="J93" t="str">
            <v>Stock</v>
          </cell>
          <cell r="K93" t="str">
            <v>1000 Cars</v>
          </cell>
          <cell r="L93">
            <v>60.183986956923889</v>
          </cell>
          <cell r="M93">
            <v>91.985039267783762</v>
          </cell>
          <cell r="N93">
            <v>131.71899349682545</v>
          </cell>
          <cell r="O93">
            <v>179.31931215654896</v>
          </cell>
          <cell r="P93">
            <v>234.46894197990883</v>
          </cell>
          <cell r="Q93">
            <v>296.9378027583823</v>
          </cell>
          <cell r="R93">
            <v>366.00059330503768</v>
          </cell>
          <cell r="S93">
            <v>441.25939468635204</v>
          </cell>
          <cell r="T93">
            <v>522.62506581198477</v>
          </cell>
          <cell r="U93">
            <v>610.52396116716261</v>
          </cell>
          <cell r="V93">
            <v>705.01906985870437</v>
          </cell>
          <cell r="W93">
            <v>801.72374571842784</v>
          </cell>
          <cell r="X93">
            <v>899.84995621451503</v>
          </cell>
          <cell r="Y93">
            <v>998.49290967026104</v>
          </cell>
          <cell r="Z93">
            <v>1096.4275699987345</v>
          </cell>
          <cell r="AA93">
            <v>1187.7661760902763</v>
          </cell>
          <cell r="AB93">
            <v>1272.9815546454543</v>
          </cell>
          <cell r="AC93">
            <v>1351.8588013409089</v>
          </cell>
          <cell r="AD93">
            <v>1433.0587465545455</v>
          </cell>
          <cell r="AE93">
            <v>1500.0488473772725</v>
          </cell>
        </row>
        <row r="94">
          <cell r="G94" t="str">
            <v>RegionPopStock</v>
          </cell>
          <cell r="H94" t="str">
            <v>Pop</v>
          </cell>
          <cell r="I94" t="str">
            <v>Pop</v>
          </cell>
          <cell r="J94" t="str">
            <v>Stock</v>
          </cell>
          <cell r="K94" t="str">
            <v># of people</v>
          </cell>
          <cell r="L94">
            <v>13520.68111</v>
          </cell>
          <cell r="M94">
            <v>13661.840299999998</v>
          </cell>
          <cell r="N94">
            <v>13803.691440000001</v>
          </cell>
          <cell r="O94">
            <v>13944.276469999999</v>
          </cell>
          <cell r="P94">
            <v>14082.801340000002</v>
          </cell>
          <cell r="Q94">
            <v>14218.715590000002</v>
          </cell>
          <cell r="R94">
            <v>14351.918940000001</v>
          </cell>
          <cell r="S94">
            <v>14482.437540000003</v>
          </cell>
          <cell r="T94">
            <v>14610.4211</v>
          </cell>
          <cell r="U94">
            <v>14736.24631</v>
          </cell>
          <cell r="V94">
            <v>14860.320880000001</v>
          </cell>
          <cell r="W94">
            <v>14983.078860000001</v>
          </cell>
          <cell r="X94">
            <v>15104.70127</v>
          </cell>
          <cell r="Y94">
            <v>15225.195700000002</v>
          </cell>
          <cell r="Z94">
            <v>15344.62486</v>
          </cell>
          <cell r="AA94">
            <v>15463.089019999998</v>
          </cell>
          <cell r="AB94">
            <v>15580.68845</v>
          </cell>
          <cell r="AC94">
            <v>15697.50913</v>
          </cell>
          <cell r="AD94">
            <v>15813.626329999999</v>
          </cell>
          <cell r="AE94">
            <v>15929.254489999999</v>
          </cell>
        </row>
        <row r="95">
          <cell r="G95" t="str">
            <v>RegionDataCenterStock</v>
          </cell>
          <cell r="H95" t="str">
            <v>DataCenter</v>
          </cell>
          <cell r="I95" t="str">
            <v>DataCenter</v>
          </cell>
          <cell r="J95" t="str">
            <v>Stock</v>
          </cell>
          <cell r="K95" t="str">
            <v>Consumption (aMW)</v>
          </cell>
          <cell r="L95">
            <v>381.60143269415096</v>
          </cell>
          <cell r="M95">
            <v>404.69885906229592</v>
          </cell>
          <cell r="N95">
            <v>421.46039895133885</v>
          </cell>
          <cell r="O95">
            <v>419.64642143844253</v>
          </cell>
          <cell r="P95">
            <v>423.66562864853898</v>
          </cell>
          <cell r="Q95">
            <v>432.76092390952061</v>
          </cell>
          <cell r="R95">
            <v>446.31531189522576</v>
          </cell>
          <cell r="S95">
            <v>450.98222620533323</v>
          </cell>
          <cell r="T95">
            <v>459.05126073815245</v>
          </cell>
          <cell r="U95">
            <v>470.19601765719887</v>
          </cell>
          <cell r="V95">
            <v>484.16208251533135</v>
          </cell>
          <cell r="W95">
            <v>494.21069266812788</v>
          </cell>
          <cell r="X95">
            <v>506.64189476780371</v>
          </cell>
          <cell r="Y95">
            <v>521.35392484293436</v>
          </cell>
          <cell r="Z95">
            <v>538.28523642117</v>
          </cell>
          <cell r="AA95">
            <v>554.01935267425768</v>
          </cell>
          <cell r="AB95">
            <v>571.88182312772415</v>
          </cell>
          <cell r="AC95">
            <v>591.90212163156946</v>
          </cell>
          <cell r="AD95">
            <v>614.13634434495953</v>
          </cell>
          <cell r="AE95">
            <v>636.87438282107769</v>
          </cell>
        </row>
        <row r="96">
          <cell r="G96" t="str">
            <v>RegionTotalLoadStock</v>
          </cell>
          <cell r="H96" t="str">
            <v>DEI</v>
          </cell>
          <cell r="I96" t="str">
            <v>TotalLoad</v>
          </cell>
          <cell r="J96" t="str">
            <v>Stock</v>
          </cell>
          <cell r="K96" t="str">
            <v>Consumption (aMW)</v>
          </cell>
          <cell r="L96">
            <v>21071.66</v>
          </cell>
          <cell r="M96">
            <v>21195.54</v>
          </cell>
          <cell r="N96">
            <v>21410</v>
          </cell>
          <cell r="O96">
            <v>21551.43</v>
          </cell>
          <cell r="P96">
            <v>21679.64</v>
          </cell>
          <cell r="Q96">
            <v>21827.78</v>
          </cell>
          <cell r="R96">
            <v>21990.98</v>
          </cell>
          <cell r="S96">
            <v>22168.240000000002</v>
          </cell>
          <cell r="T96">
            <v>22361.75</v>
          </cell>
          <cell r="U96">
            <v>22575.51</v>
          </cell>
          <cell r="V96">
            <v>22799.94</v>
          </cell>
          <cell r="W96">
            <v>23044.44</v>
          </cell>
          <cell r="X96">
            <v>23305.64</v>
          </cell>
          <cell r="Y96">
            <v>23567.14</v>
          </cell>
          <cell r="Z96">
            <v>23843.91</v>
          </cell>
          <cell r="AA96">
            <v>24084.7</v>
          </cell>
          <cell r="AB96">
            <v>24359.31</v>
          </cell>
          <cell r="AC96">
            <v>24636.46</v>
          </cell>
          <cell r="AD96">
            <v>24918.69</v>
          </cell>
          <cell r="AE96">
            <v>25207.16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ForRPM"/>
      <sheetName val="7P Source Summary"/>
      <sheetName val="SC-New"/>
      <sheetName val="SC-NR"/>
      <sheetName val="SC-Retro"/>
      <sheetName val="Workbook Guide"/>
      <sheetName val="Model Output Check"/>
      <sheetName val="Model Input Summary"/>
      <sheetName val="M_Input(Fixture wo OM)_Out"/>
      <sheetName val="M_Input(Fixture wo OM)"/>
      <sheetName val="M_Input(Fixture)_Out"/>
      <sheetName val="M_Input(Fixture)"/>
      <sheetName val="M_Input(per KSF)_Out"/>
      <sheetName val="M_Input(per KSF)"/>
      <sheetName val="M_Input(per KSF Btype)_Out"/>
      <sheetName val="M_Input(per KSF Btype)"/>
      <sheetName val="Pivot Btype"/>
      <sheetName val="Proxy Measures"/>
      <sheetName val="Lists&amp;Tables"/>
      <sheetName val="Master Generic Spec Lookup Tbl"/>
      <sheetName val="DOE Conventional Tech Specs"/>
      <sheetName val="DOE2014 Sales Pen"/>
      <sheetName val="LED Lumen Maintenance"/>
      <sheetName val="ApplicNotes"/>
      <sheetName val="Recessed Cans"/>
      <sheetName val="LED Display Track Fixtures"/>
      <sheetName val="TLEDs"/>
      <sheetName val="LED GS A-Lamps"/>
      <sheetName val="LED High Bay"/>
      <sheetName val="Ceramic Metal Halide - Display"/>
      <sheetName val="HP T8 Fixture or Kit"/>
      <sheetName val="LED Fixture or Kit"/>
      <sheetName val="LED PARs"/>
      <sheetName val="T5 HO Fixtures"/>
      <sheetName val="Energy Star Lamps"/>
      <sheetName val="EnergyStar-LED Disp Track Lamps"/>
      <sheetName val="Fixt vs KSF Levelized Cost Chk"/>
      <sheetName val="Levelized Cost Summary_No O&amp;M"/>
      <sheetName val="Levelized Cost Summary_with O&amp;M"/>
      <sheetName val="LOG"/>
      <sheetName val="DOE2014 Sales Pen(old)"/>
    </sheetNames>
    <sheetDataSet>
      <sheetData sheetId="0" refreshError="1"/>
      <sheetData sheetId="1" refreshError="1"/>
      <sheetData sheetId="2">
        <row r="10">
          <cell r="C10">
            <v>77.181342695273457</v>
          </cell>
        </row>
      </sheetData>
      <sheetData sheetId="3">
        <row r="10">
          <cell r="C10">
            <v>209.62341372597962</v>
          </cell>
        </row>
      </sheetData>
      <sheetData sheetId="4">
        <row r="10">
          <cell r="C10">
            <v>108.93189922488979</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8">
          <cell r="R8">
            <v>3600</v>
          </cell>
          <cell r="S8">
            <v>3600</v>
          </cell>
          <cell r="U8">
            <v>52.173913043478258</v>
          </cell>
          <cell r="AK8">
            <v>5.7870611550437303</v>
          </cell>
        </row>
      </sheetData>
      <sheetData sheetId="18">
        <row r="21">
          <cell r="AC21">
            <v>1.0296281141544221</v>
          </cell>
        </row>
      </sheetData>
      <sheetData sheetId="19">
        <row r="4">
          <cell r="L4">
            <v>69</v>
          </cell>
        </row>
      </sheetData>
      <sheetData sheetId="20" refreshError="1"/>
      <sheetData sheetId="21" refreshError="1"/>
      <sheetData sheetId="22">
        <row r="19">
          <cell r="AZ19">
            <v>92.476923076923057</v>
          </cell>
        </row>
      </sheetData>
      <sheetData sheetId="23" refreshError="1"/>
      <sheetData sheetId="24" refreshError="1"/>
      <sheetData sheetId="25" refreshError="1"/>
      <sheetData sheetId="26">
        <row r="13">
          <cell r="J13">
            <v>21.240505000000002</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partnershipdemonstrations.org/file_browser/speed/2%20Case%20Studies/2_2%20Interior%20Lighting/2_2_6%20Bilevel%20Stairwell%20Fixtures/uc_csu_stairwell_luminaire.pdf" TargetMode="External"/></Relationships>
</file>

<file path=xl/worksheets/sheet1.xml><?xml version="1.0" encoding="utf-8"?>
<worksheet xmlns="http://schemas.openxmlformats.org/spreadsheetml/2006/main" xmlns:r="http://schemas.openxmlformats.org/officeDocument/2006/relationships">
  <dimension ref="A1:BD4"/>
  <sheetViews>
    <sheetView workbookViewId="0">
      <selection activeCell="C10" sqref="C10"/>
    </sheetView>
  </sheetViews>
  <sheetFormatPr defaultRowHeight="12.75"/>
  <cols>
    <col min="1" max="2" width="21.85546875" customWidth="1"/>
    <col min="3" max="3" width="40.28515625" bestFit="1" customWidth="1"/>
    <col min="4" max="4" width="12.28515625" bestFit="1" customWidth="1"/>
    <col min="5" max="5" width="30.5703125" bestFit="1" customWidth="1"/>
    <col min="6" max="8" width="11.85546875" customWidth="1"/>
  </cols>
  <sheetData>
    <row r="1" spans="1:56" ht="15.75" thickBot="1">
      <c r="A1" s="77" t="s">
        <v>181</v>
      </c>
      <c r="B1" s="77" t="s">
        <v>182</v>
      </c>
      <c r="C1" s="77" t="s">
        <v>183</v>
      </c>
      <c r="D1" s="77" t="s">
        <v>184</v>
      </c>
      <c r="E1" s="77" t="s">
        <v>185</v>
      </c>
      <c r="F1" s="77" t="s">
        <v>186</v>
      </c>
      <c r="G1" s="77" t="s">
        <v>187</v>
      </c>
      <c r="H1" s="77" t="s">
        <v>188</v>
      </c>
      <c r="I1" s="77" t="s">
        <v>56</v>
      </c>
      <c r="J1" s="77" t="s">
        <v>57</v>
      </c>
      <c r="K1" s="81">
        <v>2016</v>
      </c>
      <c r="L1" s="104">
        <v>2017</v>
      </c>
      <c r="M1" s="104">
        <v>2018</v>
      </c>
      <c r="N1" s="104">
        <v>2019</v>
      </c>
      <c r="O1" s="104">
        <v>2020</v>
      </c>
      <c r="P1" s="104">
        <v>2021</v>
      </c>
      <c r="Q1" s="104">
        <v>2022</v>
      </c>
      <c r="R1" s="104">
        <v>2023</v>
      </c>
      <c r="S1" s="104">
        <v>2024</v>
      </c>
      <c r="T1" s="104">
        <v>2025</v>
      </c>
      <c r="U1" s="104">
        <v>2026</v>
      </c>
      <c r="V1" s="104">
        <v>2027</v>
      </c>
      <c r="W1" s="104">
        <v>2028</v>
      </c>
      <c r="X1" s="104">
        <v>2029</v>
      </c>
      <c r="Y1" s="104">
        <v>2030</v>
      </c>
      <c r="Z1" s="104">
        <v>2031</v>
      </c>
      <c r="AA1" s="104">
        <v>2032</v>
      </c>
      <c r="AB1" s="104">
        <v>2033</v>
      </c>
      <c r="AC1" s="104">
        <v>2034</v>
      </c>
      <c r="AD1" s="104">
        <v>2035</v>
      </c>
      <c r="AE1" s="106" t="s">
        <v>189</v>
      </c>
      <c r="AF1" s="107" t="s">
        <v>190</v>
      </c>
      <c r="AG1" s="108"/>
      <c r="AH1" s="108"/>
      <c r="AI1" s="108"/>
      <c r="AJ1" s="108"/>
      <c r="AK1" s="108"/>
      <c r="AL1" s="108"/>
      <c r="AM1" s="108"/>
      <c r="AN1" s="108"/>
      <c r="AO1" s="108"/>
      <c r="AP1" s="108"/>
      <c r="AQ1" s="109"/>
      <c r="AR1" s="110"/>
      <c r="AS1" s="107" t="s">
        <v>191</v>
      </c>
      <c r="AT1" s="108"/>
      <c r="AU1" s="108"/>
      <c r="AV1" s="108"/>
      <c r="AW1" s="108"/>
      <c r="AX1" s="108"/>
      <c r="AY1" s="108"/>
      <c r="AZ1" s="108"/>
      <c r="BA1" s="108"/>
      <c r="BB1" s="108"/>
      <c r="BC1" s="108"/>
      <c r="BD1" s="109"/>
    </row>
    <row r="2" spans="1:56" ht="15">
      <c r="A2" s="77"/>
      <c r="B2" s="77"/>
      <c r="C2" s="77"/>
      <c r="D2" s="77"/>
      <c r="E2" s="77"/>
      <c r="F2" s="77" t="s">
        <v>192</v>
      </c>
      <c r="G2" s="77" t="s">
        <v>54</v>
      </c>
      <c r="H2" s="77" t="s">
        <v>55</v>
      </c>
      <c r="I2" s="77">
        <f>'[3]SC-New'!D62</f>
        <v>1000</v>
      </c>
      <c r="J2" s="77"/>
      <c r="K2" s="82" t="str">
        <f t="shared" ref="K2:AD2" si="0">CONCATENATE("aMW_",K$1)</f>
        <v>aMW_2016</v>
      </c>
      <c r="L2" s="105" t="str">
        <f t="shared" si="0"/>
        <v>aMW_2017</v>
      </c>
      <c r="M2" s="105" t="str">
        <f t="shared" si="0"/>
        <v>aMW_2018</v>
      </c>
      <c r="N2" s="105" t="str">
        <f t="shared" si="0"/>
        <v>aMW_2019</v>
      </c>
      <c r="O2" s="105" t="str">
        <f t="shared" si="0"/>
        <v>aMW_2020</v>
      </c>
      <c r="P2" s="105" t="str">
        <f t="shared" si="0"/>
        <v>aMW_2021</v>
      </c>
      <c r="Q2" s="105" t="str">
        <f t="shared" si="0"/>
        <v>aMW_2022</v>
      </c>
      <c r="R2" s="105" t="str">
        <f t="shared" si="0"/>
        <v>aMW_2023</v>
      </c>
      <c r="S2" s="105" t="str">
        <f t="shared" si="0"/>
        <v>aMW_2024</v>
      </c>
      <c r="T2" s="105" t="str">
        <f t="shared" si="0"/>
        <v>aMW_2025</v>
      </c>
      <c r="U2" s="105" t="str">
        <f t="shared" si="0"/>
        <v>aMW_2026</v>
      </c>
      <c r="V2" s="105" t="str">
        <f t="shared" si="0"/>
        <v>aMW_2027</v>
      </c>
      <c r="W2" s="105" t="str">
        <f t="shared" si="0"/>
        <v>aMW_2028</v>
      </c>
      <c r="X2" s="105" t="str">
        <f t="shared" si="0"/>
        <v>aMW_2029</v>
      </c>
      <c r="Y2" s="105" t="str">
        <f t="shared" si="0"/>
        <v>aMW_2030</v>
      </c>
      <c r="Z2" s="105" t="str">
        <f t="shared" si="0"/>
        <v>aMW_2031</v>
      </c>
      <c r="AA2" s="105" t="str">
        <f t="shared" si="0"/>
        <v>aMW_2032</v>
      </c>
      <c r="AB2" s="105" t="str">
        <f t="shared" si="0"/>
        <v>aMW_2033</v>
      </c>
      <c r="AC2" s="105" t="str">
        <f t="shared" si="0"/>
        <v>aMW_2034</v>
      </c>
      <c r="AD2" s="105" t="str">
        <f t="shared" si="0"/>
        <v>aMW_2035</v>
      </c>
      <c r="AE2" s="111" t="s">
        <v>189</v>
      </c>
      <c r="AF2" s="112" t="s">
        <v>193</v>
      </c>
      <c r="AG2" s="112" t="s">
        <v>194</v>
      </c>
      <c r="AH2" s="112" t="s">
        <v>195</v>
      </c>
      <c r="AI2" s="112" t="s">
        <v>196</v>
      </c>
      <c r="AJ2" s="112" t="s">
        <v>197</v>
      </c>
      <c r="AK2" s="112" t="s">
        <v>198</v>
      </c>
      <c r="AL2" s="112" t="s">
        <v>199</v>
      </c>
      <c r="AM2" s="112" t="s">
        <v>200</v>
      </c>
      <c r="AN2" s="112" t="s">
        <v>201</v>
      </c>
      <c r="AO2" s="112" t="s">
        <v>202</v>
      </c>
      <c r="AP2" s="112" t="s">
        <v>203</v>
      </c>
      <c r="AQ2" s="112" t="s">
        <v>204</v>
      </c>
      <c r="AR2" s="112"/>
      <c r="AS2" s="112" t="s">
        <v>193</v>
      </c>
      <c r="AT2" s="112" t="s">
        <v>194</v>
      </c>
      <c r="AU2" s="112" t="s">
        <v>195</v>
      </c>
      <c r="AV2" s="112" t="s">
        <v>196</v>
      </c>
      <c r="AW2" s="112" t="s">
        <v>197</v>
      </c>
      <c r="AX2" s="112" t="s">
        <v>198</v>
      </c>
      <c r="AY2" s="112" t="s">
        <v>199</v>
      </c>
      <c r="AZ2" s="112" t="s">
        <v>200</v>
      </c>
      <c r="BA2" s="112" t="s">
        <v>201</v>
      </c>
      <c r="BB2" s="112" t="s">
        <v>202</v>
      </c>
      <c r="BC2" s="112" t="s">
        <v>203</v>
      </c>
      <c r="BD2" s="112" t="s">
        <v>204</v>
      </c>
    </row>
    <row r="3" spans="1:56" ht="15">
      <c r="A3" s="92" t="str">
        <f>VLOOKUP(CONCATENATE(C3,"-",B3),ACHIEV,2,FALSE)</f>
        <v>LO12Med</v>
      </c>
      <c r="B3" s="92" t="s">
        <v>158</v>
      </c>
      <c r="C3" s="92" t="str">
        <f>[1]MLIST!$B$72</f>
        <v>Bi-Level Stairwell Lighting</v>
      </c>
      <c r="D3" s="92" t="s">
        <v>205</v>
      </c>
      <c r="E3" s="92" t="s">
        <v>206</v>
      </c>
      <c r="F3" s="113">
        <f>VLOOKUP(J3,MeasOut,14,FALSE)</f>
        <v>0.60781451964135369</v>
      </c>
      <c r="G3" s="114">
        <f>VLOOKUP(J3,MeasOut,3,FALSE)</f>
        <v>3450.3235700723371</v>
      </c>
      <c r="H3" s="114">
        <f>VLOOKUP(J3,MeasOut,11,FALSE)</f>
        <v>69.051128203683675</v>
      </c>
      <c r="I3" s="24" t="s">
        <v>628</v>
      </c>
      <c r="J3" s="24" t="s">
        <v>415</v>
      </c>
      <c r="K3" s="45">
        <f>VLOOKUP(forRPM!$J3,'SC-NR'!$D$82:$Y$83,COLUMN()-9,FALSE)</f>
        <v>7.4787127496493772E-2</v>
      </c>
      <c r="L3" s="45">
        <f ca="1">VLOOKUP(forRPM!$J3,'SC-NR'!$D$82:$Y$83,COLUMN()-9,FALSE)</f>
        <v>0.14893072442377853</v>
      </c>
      <c r="M3" s="45">
        <f ca="1">VLOOKUP(forRPM!$J3,'SC-NR'!$D$82:$Y$83,COLUMN()-9,FALSE)</f>
        <v>0.22243573397061092</v>
      </c>
      <c r="N3" s="45">
        <f ca="1">VLOOKUP(forRPM!$J3,'SC-NR'!$D$82:$Y$83,COLUMN()-9,FALSE)</f>
        <v>0.29530705869507251</v>
      </c>
      <c r="O3" s="45">
        <f ca="1">VLOOKUP(forRPM!$J3,'SC-NR'!$D$82:$Y$83,COLUMN()-9,FALSE)</f>
        <v>0.36754956089035057</v>
      </c>
      <c r="P3" s="45">
        <f ca="1">VLOOKUP(forRPM!$J3,'SC-NR'!$D$82:$Y$83,COLUMN()-9,FALSE)</f>
        <v>0.43184859523122904</v>
      </c>
      <c r="Q3" s="45">
        <f ca="1">VLOOKUP(forRPM!$J3,'SC-NR'!$D$82:$Y$83,COLUMN()-9,FALSE)</f>
        <v>0.48247254883602364</v>
      </c>
      <c r="R3" s="45">
        <f ca="1">VLOOKUP(forRPM!$J3,'SC-NR'!$D$82:$Y$83,COLUMN()-9,FALSE)</f>
        <v>0.52220666687930439</v>
      </c>
      <c r="S3" s="45">
        <f ca="1">VLOOKUP(forRPM!$J3,'SC-NR'!$D$82:$Y$83,COLUMN()-9,FALSE)</f>
        <v>0.55326947931787118</v>
      </c>
      <c r="T3" s="45">
        <f ca="1">VLOOKUP(forRPM!$J3,'SC-NR'!$D$82:$Y$83,COLUMN()-9,FALSE)</f>
        <v>0.57742811352994494</v>
      </c>
      <c r="U3" s="45">
        <f ca="1">VLOOKUP(forRPM!$J3,'SC-NR'!$D$82:$Y$83,COLUMN()-9,FALSE)</f>
        <v>0.59609014236509428</v>
      </c>
      <c r="V3" s="45">
        <f ca="1">VLOOKUP(forRPM!$J3,'SC-NR'!$D$82:$Y$83,COLUMN()-9,FALSE)</f>
        <v>0.61037674260901609</v>
      </c>
      <c r="W3" s="45">
        <f ca="1">VLOOKUP(forRPM!$J3,'SC-NR'!$D$82:$Y$83,COLUMN()-9,FALSE)</f>
        <v>0.62118096710600856</v>
      </c>
      <c r="X3" s="45">
        <f ca="1">VLOOKUP(forRPM!$J3,'SC-NR'!$D$82:$Y$83,COLUMN()-9,FALSE)</f>
        <v>0.62921415979537199</v>
      </c>
      <c r="Y3" s="45">
        <f ca="1">VLOOKUP(forRPM!$J3,'SC-NR'!$D$82:$Y$83,COLUMN()-9,FALSE)</f>
        <v>0.63504292645227101</v>
      </c>
      <c r="Z3" s="45">
        <f ca="1">VLOOKUP(forRPM!$J3,'SC-NR'!$D$82:$Y$83,COLUMN()-9,FALSE)</f>
        <v>0.63911858291838086</v>
      </c>
      <c r="AA3" s="45">
        <f ca="1">VLOOKUP(forRPM!$J3,'SC-NR'!$D$82:$Y$83,COLUMN()-9,FALSE)</f>
        <v>0.63644804216053152</v>
      </c>
      <c r="AB3" s="45">
        <f ca="1">VLOOKUP(forRPM!$J3,'SC-NR'!$D$82:$Y$83,COLUMN()-9,FALSE)</f>
        <v>0.63376134210464141</v>
      </c>
      <c r="AC3" s="45">
        <f ca="1">VLOOKUP(forRPM!$J3,'SC-NR'!$D$82:$Y$83,COLUMN()-9,FALSE)</f>
        <v>0.63107737380300732</v>
      </c>
      <c r="AD3" s="45">
        <f ca="1">VLOOKUP(forRPM!$J3,'SC-NR'!$D$82:$Y$83,COLUMN()-9,FALSE)</f>
        <v>0.62840316086333226</v>
      </c>
      <c r="AE3" s="45">
        <f ca="1">VLOOKUP(forRPM!$J3,'SC-NR'!$D$82:$Y$83,COLUMN()-9,FALSE)</f>
        <v>10.506063002451034</v>
      </c>
      <c r="AF3" s="238">
        <f t="shared" ref="AF3:AO4" si="1">VLOOKUP($J3,MeasOut,COLUMN()-17,FALSE)</f>
        <v>207.74727323787761</v>
      </c>
      <c r="AG3" s="238">
        <f t="shared" si="1"/>
        <v>188.0146997314562</v>
      </c>
      <c r="AH3" s="238">
        <f t="shared" si="1"/>
        <v>218.90527809865117</v>
      </c>
      <c r="AI3" s="238">
        <f t="shared" si="1"/>
        <v>203.56555428548998</v>
      </c>
      <c r="AJ3" s="238">
        <f t="shared" si="1"/>
        <v>208.21523063200868</v>
      </c>
      <c r="AK3" s="238">
        <f t="shared" si="1"/>
        <v>203.29763304832443</v>
      </c>
      <c r="AL3" s="238">
        <f t="shared" si="1"/>
        <v>193.36351048630883</v>
      </c>
      <c r="AM3" s="238">
        <f t="shared" si="1"/>
        <v>207.59099827249833</v>
      </c>
      <c r="AN3" s="238">
        <f t="shared" si="1"/>
        <v>191.10065731064816</v>
      </c>
      <c r="AO3" s="238">
        <f t="shared" si="1"/>
        <v>216.83567455292368</v>
      </c>
      <c r="AP3" s="238">
        <f t="shared" ref="AP3:BD4" si="2">VLOOKUP($J3,MeasOut,COLUMN()-17,FALSE)</f>
        <v>193.59317876160006</v>
      </c>
      <c r="AQ3" s="238">
        <f t="shared" si="2"/>
        <v>205.05975009497459</v>
      </c>
      <c r="AR3" s="238">
        <f t="shared" si="2"/>
        <v>0</v>
      </c>
      <c r="AS3" s="238">
        <f t="shared" si="2"/>
        <v>93.403626167248518</v>
      </c>
      <c r="AT3" s="238">
        <f t="shared" si="2"/>
        <v>81.064791961254969</v>
      </c>
      <c r="AU3" s="238">
        <f t="shared" si="2"/>
        <v>79.506238072346903</v>
      </c>
      <c r="AV3" s="238">
        <f t="shared" si="2"/>
        <v>82.571326069198989</v>
      </c>
      <c r="AW3" s="238">
        <f t="shared" si="2"/>
        <v>83.330870053307748</v>
      </c>
      <c r="AX3" s="238">
        <f t="shared" si="2"/>
        <v>76.035463734923525</v>
      </c>
      <c r="AY3" s="238">
        <f t="shared" si="2"/>
        <v>89.264764753424416</v>
      </c>
      <c r="AZ3" s="238">
        <f t="shared" si="2"/>
        <v>76.771153539800252</v>
      </c>
      <c r="BA3" s="238">
        <f t="shared" si="2"/>
        <v>89.510559522209249</v>
      </c>
      <c r="BB3" s="238">
        <f t="shared" si="2"/>
        <v>77.692377027495297</v>
      </c>
      <c r="BC3" s="238">
        <f t="shared" si="2"/>
        <v>90.767991219314695</v>
      </c>
      <c r="BD3" s="238">
        <f t="shared" si="2"/>
        <v>93.114969439050569</v>
      </c>
    </row>
    <row r="4" spans="1:56" ht="15">
      <c r="A4" s="92" t="str">
        <f>VLOOKUP(CONCATENATE(C4,"-",B4),ACHIEV,2,FALSE)</f>
        <v>LO12Med</v>
      </c>
      <c r="B4" s="92" t="s">
        <v>158</v>
      </c>
      <c r="C4" s="92" t="str">
        <f>[1]MLIST!$B$72</f>
        <v>Bi-Level Stairwell Lighting</v>
      </c>
      <c r="D4" s="92" t="s">
        <v>205</v>
      </c>
      <c r="E4" s="92" t="s">
        <v>206</v>
      </c>
      <c r="F4" s="113">
        <f>VLOOKUP(J4,MeasOut,14,FALSE)</f>
        <v>0.24978678889370701</v>
      </c>
      <c r="G4" s="114">
        <f>VLOOKUP(J4,MeasOut,3,FALSE)</f>
        <v>1417.9411931804125</v>
      </c>
      <c r="H4" s="114">
        <f>VLOOKUP(J4,MeasOut,11,FALSE)</f>
        <v>155.53705923842352</v>
      </c>
      <c r="I4" t="s">
        <v>628</v>
      </c>
      <c r="J4" t="s">
        <v>416</v>
      </c>
      <c r="K4" s="45">
        <f>VLOOKUP(forRPM!$J4,'SC-NR'!$D$82:$Y$83,COLUMN()-9,FALSE)</f>
        <v>9.6262096373872022E-3</v>
      </c>
      <c r="L4" s="45">
        <f ca="1">VLOOKUP(forRPM!$J4,'SC-NR'!$D$82:$Y$83,COLUMN()-9,FALSE)</f>
        <v>1.9169587370747025E-2</v>
      </c>
      <c r="M4" s="45">
        <f ca="1">VLOOKUP(forRPM!$J4,'SC-NR'!$D$82:$Y$83,COLUMN()-9,FALSE)</f>
        <v>2.8630769461597209E-2</v>
      </c>
      <c r="N4" s="45">
        <f ca="1">VLOOKUP(forRPM!$J4,'SC-NR'!$D$82:$Y$83,COLUMN()-9,FALSE)</f>
        <v>3.8010386941686562E-2</v>
      </c>
      <c r="O4" s="45">
        <f ca="1">VLOOKUP(forRPM!$J4,'SC-NR'!$D$82:$Y$83,COLUMN()-9,FALSE)</f>
        <v>4.730906566007638E-2</v>
      </c>
      <c r="P4" s="45">
        <f ca="1">VLOOKUP(forRPM!$J4,'SC-NR'!$D$82:$Y$83,COLUMN()-9,FALSE)</f>
        <v>5.5585302557607602E-2</v>
      </c>
      <c r="Q4" s="45">
        <f ca="1">VLOOKUP(forRPM!$J4,'SC-NR'!$D$82:$Y$83,COLUMN()-9,FALSE)</f>
        <v>6.210135426845801E-2</v>
      </c>
      <c r="R4" s="45">
        <f ca="1">VLOOKUP(forRPM!$J4,'SC-NR'!$D$82:$Y$83,COLUMN()-9,FALSE)</f>
        <v>6.7215723048823908E-2</v>
      </c>
      <c r="S4" s="45">
        <f ca="1">VLOOKUP(forRPM!$J4,'SC-NR'!$D$82:$Y$83,COLUMN()-9,FALSE)</f>
        <v>7.1213966522936489E-2</v>
      </c>
      <c r="T4" s="45">
        <f ca="1">VLOOKUP(forRPM!$J4,'SC-NR'!$D$82:$Y$83,COLUMN()-9,FALSE)</f>
        <v>7.4323540125549883E-2</v>
      </c>
      <c r="U4" s="45">
        <f ca="1">VLOOKUP(forRPM!$J4,'SC-NR'!$D$82:$Y$83,COLUMN()-9,FALSE)</f>
        <v>7.6725619304677764E-2</v>
      </c>
      <c r="V4" s="45">
        <f ca="1">VLOOKUP(forRPM!$J4,'SC-NR'!$D$82:$Y$83,COLUMN()-9,FALSE)</f>
        <v>7.8564516098246759E-2</v>
      </c>
      <c r="W4" s="45">
        <f ca="1">VLOOKUP(forRPM!$J4,'SC-NR'!$D$82:$Y$83,COLUMN()-9,FALSE)</f>
        <v>7.9955179618279928E-2</v>
      </c>
      <c r="X4" s="45">
        <f ca="1">VLOOKUP(forRPM!$J4,'SC-NR'!$D$82:$Y$83,COLUMN()-9,FALSE)</f>
        <v>8.0989170352700979E-2</v>
      </c>
      <c r="Y4" s="45">
        <f ca="1">VLOOKUP(forRPM!$J4,'SC-NR'!$D$82:$Y$83,COLUMN()-9,FALSE)</f>
        <v>8.173941884659254E-2</v>
      </c>
      <c r="Z4" s="45">
        <f ca="1">VLOOKUP(forRPM!$J4,'SC-NR'!$D$82:$Y$83,COLUMN()-9,FALSE)</f>
        <v>8.2264016125109307E-2</v>
      </c>
      <c r="AA4" s="45">
        <f ca="1">VLOOKUP(forRPM!$J4,'SC-NR'!$D$82:$Y$83,COLUMN()-9,FALSE)</f>
        <v>8.1920278024171414E-2</v>
      </c>
      <c r="AB4" s="45">
        <f ca="1">VLOOKUP(forRPM!$J4,'SC-NR'!$D$82:$Y$83,COLUMN()-9,FALSE)</f>
        <v>8.15744599825306E-2</v>
      </c>
      <c r="AC4" s="45">
        <f ca="1">VLOOKUP(forRPM!$J4,'SC-NR'!$D$82:$Y$83,COLUMN()-9,FALSE)</f>
        <v>8.1228993558073503E-2</v>
      </c>
      <c r="AD4" s="45">
        <f ca="1">VLOOKUP(forRPM!$J4,'SC-NR'!$D$82:$Y$83,COLUMN()-9,FALSE)</f>
        <v>8.088478279301195E-2</v>
      </c>
      <c r="AE4" s="45">
        <f ca="1">VLOOKUP(forRPM!$J4,'SC-NR'!$D$82:$Y$83,COLUMN()-9,FALSE)</f>
        <v>1.3522857249722913</v>
      </c>
      <c r="AF4" s="238">
        <f t="shared" si="1"/>
        <v>85.375591741593539</v>
      </c>
      <c r="AG4" s="238">
        <f t="shared" si="1"/>
        <v>77.266314958132682</v>
      </c>
      <c r="AH4" s="238">
        <f t="shared" si="1"/>
        <v>89.961073191226504</v>
      </c>
      <c r="AI4" s="238">
        <f t="shared" si="1"/>
        <v>83.657077103626023</v>
      </c>
      <c r="AJ4" s="238">
        <f t="shared" si="1"/>
        <v>85.567902999455626</v>
      </c>
      <c r="AK4" s="238">
        <f t="shared" si="1"/>
        <v>83.54697248561277</v>
      </c>
      <c r="AL4" s="238">
        <f t="shared" si="1"/>
        <v>79.464456364236497</v>
      </c>
      <c r="AM4" s="238">
        <f t="shared" si="1"/>
        <v>85.3113691530815</v>
      </c>
      <c r="AN4" s="238">
        <f t="shared" si="1"/>
        <v>78.534516703006091</v>
      </c>
      <c r="AO4" s="238">
        <f t="shared" si="1"/>
        <v>89.110551186133023</v>
      </c>
      <c r="AP4" s="238">
        <f t="shared" si="2"/>
        <v>79.558840586958922</v>
      </c>
      <c r="AQ4" s="238">
        <f t="shared" si="2"/>
        <v>84.271130176016939</v>
      </c>
      <c r="AR4" s="238">
        <f t="shared" si="2"/>
        <v>0</v>
      </c>
      <c r="AS4" s="238">
        <f t="shared" si="2"/>
        <v>38.385051849554188</v>
      </c>
      <c r="AT4" s="238">
        <f t="shared" si="2"/>
        <v>33.314298066269167</v>
      </c>
      <c r="AU4" s="238">
        <f t="shared" si="2"/>
        <v>32.673796468087765</v>
      </c>
      <c r="AV4" s="238">
        <f t="shared" si="2"/>
        <v>33.933421672273553</v>
      </c>
      <c r="AW4" s="238">
        <f t="shared" si="2"/>
        <v>34.245563035605919</v>
      </c>
      <c r="AX4" s="238">
        <f t="shared" si="2"/>
        <v>31.247450849968569</v>
      </c>
      <c r="AY4" s="238">
        <f t="shared" si="2"/>
        <v>36.68414989866757</v>
      </c>
      <c r="AZ4" s="238">
        <f t="shared" si="2"/>
        <v>31.54978912594531</v>
      </c>
      <c r="BA4" s="238">
        <f t="shared" si="2"/>
        <v>36.785161447483247</v>
      </c>
      <c r="BB4" s="238">
        <f t="shared" si="2"/>
        <v>31.928374120888478</v>
      </c>
      <c r="BC4" s="238">
        <f t="shared" si="2"/>
        <v>37.301914199718361</v>
      </c>
      <c r="BD4" s="238">
        <f t="shared" si="2"/>
        <v>38.266425796870095</v>
      </c>
    </row>
  </sheetData>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dimension ref="B4:E34"/>
  <sheetViews>
    <sheetView workbookViewId="0">
      <selection activeCell="C9" sqref="C9"/>
    </sheetView>
  </sheetViews>
  <sheetFormatPr defaultRowHeight="12.75"/>
  <cols>
    <col min="2" max="2" width="36.5703125" customWidth="1"/>
    <col min="3" max="3" width="16.5703125" bestFit="1" customWidth="1"/>
    <col min="5" max="5" width="52.140625" customWidth="1"/>
  </cols>
  <sheetData>
    <row r="4" spans="2:5">
      <c r="B4" s="55" t="s">
        <v>1</v>
      </c>
      <c r="C4" s="55"/>
      <c r="D4" s="55" t="s">
        <v>233</v>
      </c>
      <c r="E4" s="55" t="s">
        <v>232</v>
      </c>
    </row>
    <row r="5" spans="2:5">
      <c r="B5" t="s">
        <v>209</v>
      </c>
      <c r="C5">
        <v>3.3</v>
      </c>
      <c r="D5" t="s">
        <v>215</v>
      </c>
      <c r="E5" t="s">
        <v>262</v>
      </c>
    </row>
    <row r="6" spans="2:5">
      <c r="B6" t="s">
        <v>216</v>
      </c>
      <c r="C6" s="124">
        <f>Sources!D39</f>
        <v>0.30517063259897026</v>
      </c>
      <c r="E6" t="s">
        <v>262</v>
      </c>
    </row>
    <row r="7" spans="2:5">
      <c r="B7" t="s">
        <v>210</v>
      </c>
      <c r="C7" s="125">
        <f>ROUND(Sources!C38,-8)</f>
        <v>1700000000</v>
      </c>
      <c r="D7" t="s">
        <v>225</v>
      </c>
      <c r="E7" t="s">
        <v>262</v>
      </c>
    </row>
    <row r="8" spans="2:5">
      <c r="B8" s="231" t="s">
        <v>211</v>
      </c>
      <c r="C8" s="233">
        <v>0.04</v>
      </c>
      <c r="E8" t="s">
        <v>323</v>
      </c>
    </row>
    <row r="9" spans="2:5">
      <c r="B9" t="s">
        <v>227</v>
      </c>
      <c r="C9" s="118">
        <f>C7*C8</f>
        <v>68000000</v>
      </c>
    </row>
    <row r="10" spans="2:5">
      <c r="B10" t="s">
        <v>212</v>
      </c>
      <c r="C10">
        <v>0.6</v>
      </c>
      <c r="D10" t="s">
        <v>226</v>
      </c>
      <c r="E10" t="s">
        <v>261</v>
      </c>
    </row>
    <row r="11" spans="2:5">
      <c r="B11" t="s">
        <v>228</v>
      </c>
      <c r="C11" s="118">
        <f>C10*C9/1000000</f>
        <v>40.799999999999997</v>
      </c>
    </row>
    <row r="12" spans="2:5">
      <c r="B12" t="s">
        <v>229</v>
      </c>
      <c r="C12" s="124">
        <v>0.7</v>
      </c>
      <c r="E12" t="s">
        <v>262</v>
      </c>
    </row>
    <row r="13" spans="2:5">
      <c r="B13" t="s">
        <v>213</v>
      </c>
      <c r="C13">
        <v>8760</v>
      </c>
    </row>
    <row r="14" spans="2:5">
      <c r="B14" t="s">
        <v>214</v>
      </c>
      <c r="C14" s="118">
        <f>C11*C12*C13/8760</f>
        <v>28.559999999999995</v>
      </c>
    </row>
    <row r="15" spans="2:5">
      <c r="B15" t="s">
        <v>230</v>
      </c>
      <c r="C15" s="124">
        <f>Sources!$O$22</f>
        <v>0.61555555555555563</v>
      </c>
      <c r="E15" t="s">
        <v>231</v>
      </c>
    </row>
    <row r="16" spans="2:5">
      <c r="B16" t="s">
        <v>234</v>
      </c>
      <c r="C16" s="118">
        <f>C14*C15</f>
        <v>17.580266666666667</v>
      </c>
      <c r="D16" t="s">
        <v>175</v>
      </c>
      <c r="E16" t="s">
        <v>276</v>
      </c>
    </row>
    <row r="21" spans="2:5">
      <c r="B21" t="s">
        <v>269</v>
      </c>
      <c r="C21">
        <v>55</v>
      </c>
    </row>
    <row r="22" spans="2:5">
      <c r="B22" s="231" t="s">
        <v>270</v>
      </c>
      <c r="C22" s="232">
        <f>C10/C21*1000</f>
        <v>10.909090909090908</v>
      </c>
      <c r="E22" t="s">
        <v>277</v>
      </c>
    </row>
    <row r="23" spans="2:5">
      <c r="B23" t="s">
        <v>279</v>
      </c>
      <c r="C23">
        <v>200</v>
      </c>
      <c r="E23" t="s">
        <v>317</v>
      </c>
    </row>
    <row r="24" spans="2:5">
      <c r="B24" t="s">
        <v>271</v>
      </c>
      <c r="C24" s="134">
        <f>C23*C22</f>
        <v>2181.8181818181815</v>
      </c>
    </row>
    <row r="25" spans="2:5">
      <c r="B25" t="s">
        <v>272</v>
      </c>
      <c r="C25" s="125">
        <f>C21*C15*8760/1000</f>
        <v>296.57466666666676</v>
      </c>
    </row>
    <row r="26" spans="2:5">
      <c r="B26" t="s">
        <v>273</v>
      </c>
      <c r="C26" s="118">
        <f>C25*C22</f>
        <v>3235.3600000000006</v>
      </c>
    </row>
    <row r="27" spans="2:5">
      <c r="B27" t="s">
        <v>278</v>
      </c>
      <c r="C27" s="126">
        <f>C24/C26</f>
        <v>0.67436643273644392</v>
      </c>
    </row>
    <row r="28" spans="2:5">
      <c r="B28" t="s">
        <v>274</v>
      </c>
      <c r="C28">
        <v>16</v>
      </c>
    </row>
    <row r="29" spans="2:5">
      <c r="B29" t="s">
        <v>275</v>
      </c>
      <c r="C29" s="135">
        <f>-PMT(0.04,C28,C27)*1000</f>
        <v>57.874126732753169</v>
      </c>
    </row>
    <row r="33" spans="2:5">
      <c r="C33" s="134"/>
    </row>
    <row r="34" spans="2:5">
      <c r="B34" s="230" t="s">
        <v>169</v>
      </c>
      <c r="C34" s="233">
        <v>0.06</v>
      </c>
      <c r="E34" t="s">
        <v>623</v>
      </c>
    </row>
  </sheetData>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dimension ref="B5:AV63"/>
  <sheetViews>
    <sheetView workbookViewId="0">
      <selection activeCell="C15" sqref="C15"/>
    </sheetView>
  </sheetViews>
  <sheetFormatPr defaultRowHeight="12.75"/>
  <cols>
    <col min="2" max="2" width="24.5703125" customWidth="1"/>
    <col min="3" max="3" width="14.28515625" customWidth="1"/>
    <col min="7" max="7" width="13.140625" customWidth="1"/>
    <col min="8" max="8" width="15" customWidth="1"/>
    <col min="9" max="10" width="16" customWidth="1"/>
    <col min="11" max="11" width="17" customWidth="1"/>
    <col min="12" max="12" width="12" customWidth="1"/>
    <col min="13" max="13" width="14.7109375" customWidth="1"/>
    <col min="14" max="14" width="15" customWidth="1"/>
    <col min="15" max="15" width="16" customWidth="1"/>
    <col min="16" max="16" width="14.7109375" customWidth="1"/>
    <col min="17" max="17" width="15" customWidth="1"/>
    <col min="18" max="19" width="16" customWidth="1"/>
    <col min="20" max="20" width="17" bestFit="1" customWidth="1"/>
    <col min="21" max="21" width="20" bestFit="1" customWidth="1"/>
    <col min="22" max="23" width="21" bestFit="1" customWidth="1"/>
    <col min="24" max="24" width="22.140625" bestFit="1" customWidth="1"/>
  </cols>
  <sheetData>
    <row r="5" spans="2:48">
      <c r="B5" s="136" t="s">
        <v>305</v>
      </c>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row>
    <row r="6" spans="2:48" ht="30.75">
      <c r="B6" s="138" t="s">
        <v>280</v>
      </c>
      <c r="C6" s="138" t="s">
        <v>281</v>
      </c>
      <c r="D6" s="137"/>
      <c r="E6" s="137"/>
      <c r="F6" s="137"/>
      <c r="G6" s="139" t="s">
        <v>282</v>
      </c>
      <c r="H6" s="139"/>
      <c r="I6" s="139"/>
      <c r="J6" s="139"/>
      <c r="K6" s="140"/>
      <c r="L6" s="140"/>
      <c r="M6" s="139" t="s">
        <v>282</v>
      </c>
      <c r="N6" s="139"/>
      <c r="O6" s="139"/>
      <c r="P6" s="139"/>
      <c r="Q6" s="140"/>
      <c r="R6" s="140"/>
      <c r="S6" s="139" t="s">
        <v>282</v>
      </c>
      <c r="T6" s="139"/>
      <c r="U6" s="139"/>
      <c r="V6" s="139"/>
      <c r="W6" s="140"/>
      <c r="X6" s="140"/>
      <c r="Y6" s="139" t="s">
        <v>282</v>
      </c>
      <c r="Z6" s="139"/>
      <c r="AA6" s="139"/>
      <c r="AB6" s="139"/>
      <c r="AC6" s="140"/>
      <c r="AD6" s="140"/>
      <c r="AE6" s="139" t="s">
        <v>282</v>
      </c>
      <c r="AF6" s="139"/>
      <c r="AG6" s="139"/>
      <c r="AH6" s="139"/>
      <c r="AI6" s="140"/>
      <c r="AJ6" s="140"/>
      <c r="AK6" s="139" t="s">
        <v>282</v>
      </c>
      <c r="AL6" s="139"/>
      <c r="AM6" s="139"/>
      <c r="AN6" s="139"/>
      <c r="AO6" s="140"/>
      <c r="AP6" s="140"/>
      <c r="AQ6" s="139" t="s">
        <v>282</v>
      </c>
      <c r="AR6" s="139"/>
      <c r="AS6" s="139"/>
      <c r="AT6" s="139"/>
      <c r="AU6" s="140"/>
      <c r="AV6" s="140"/>
    </row>
    <row r="7" spans="2:48">
      <c r="B7" t="s">
        <v>283</v>
      </c>
      <c r="C7" s="224">
        <f>R16</f>
        <v>0.56282414293317573</v>
      </c>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7"/>
      <c r="AU7" s="137"/>
      <c r="AV7" s="137"/>
    </row>
    <row r="8" spans="2:48">
      <c r="B8" t="s">
        <v>284</v>
      </c>
      <c r="C8" s="224">
        <f>R26</f>
        <v>0.17627989647690012</v>
      </c>
      <c r="D8" s="137"/>
      <c r="E8" s="137"/>
      <c r="F8" s="137"/>
      <c r="G8" t="s">
        <v>285</v>
      </c>
      <c r="H8" s="137"/>
      <c r="I8" s="137"/>
      <c r="J8" s="137"/>
      <c r="K8" s="137"/>
      <c r="L8" s="137"/>
      <c r="M8" s="137"/>
      <c r="N8" s="137"/>
      <c r="O8" s="137"/>
      <c r="P8" t="s">
        <v>286</v>
      </c>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7"/>
      <c r="AU8" s="137"/>
      <c r="AV8" s="137"/>
    </row>
    <row r="9" spans="2:48">
      <c r="B9" t="s">
        <v>287</v>
      </c>
      <c r="C9" s="224">
        <f>R35</f>
        <v>6.8974484020304164E-2</v>
      </c>
      <c r="D9" s="137"/>
      <c r="E9" s="137"/>
      <c r="F9" s="137"/>
      <c r="G9" t="s">
        <v>288</v>
      </c>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7"/>
      <c r="AU9" s="137"/>
      <c r="AV9" s="137"/>
    </row>
    <row r="10" spans="2:48">
      <c r="B10" t="s">
        <v>289</v>
      </c>
      <c r="C10" s="224">
        <f>R44</f>
        <v>6.8974484020304164E-2</v>
      </c>
      <c r="D10" s="137"/>
      <c r="E10" s="137"/>
      <c r="F10" s="137"/>
      <c r="G10" t="s">
        <v>290</v>
      </c>
      <c r="H10" s="137"/>
      <c r="I10" s="137"/>
      <c r="J10" s="137"/>
      <c r="K10" s="137"/>
      <c r="L10" s="137"/>
      <c r="M10" s="137"/>
      <c r="N10" s="137"/>
      <c r="O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row>
    <row r="11" spans="2:48">
      <c r="D11" s="137"/>
      <c r="E11" s="137"/>
      <c r="F11" s="137"/>
      <c r="G11" s="137"/>
      <c r="H11" s="137"/>
      <c r="I11" s="137"/>
      <c r="J11" s="137"/>
      <c r="K11" s="137"/>
      <c r="L11" s="137"/>
      <c r="M11" s="137"/>
      <c r="N11" s="137"/>
      <c r="P11" t="s">
        <v>291</v>
      </c>
      <c r="Q11" t="s">
        <v>292</v>
      </c>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row>
    <row r="12" spans="2:48">
      <c r="D12" s="137"/>
      <c r="E12" s="137"/>
      <c r="F12" s="137"/>
      <c r="G12" s="137"/>
      <c r="H12" s="137"/>
      <c r="I12" s="137"/>
      <c r="J12" s="137"/>
      <c r="K12" s="137"/>
      <c r="L12" s="137"/>
      <c r="M12" s="137"/>
      <c r="N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row>
    <row r="13" spans="2:48" ht="15">
      <c r="B13" t="s">
        <v>618</v>
      </c>
      <c r="C13" s="125">
        <f>ROUND(H34,-8)</f>
        <v>1500000000</v>
      </c>
      <c r="D13" s="137"/>
      <c r="E13" s="137"/>
      <c r="F13" s="137"/>
      <c r="G13" s="143"/>
      <c r="H13" s="143" t="s">
        <v>217</v>
      </c>
      <c r="I13" s="143"/>
      <c r="J13" s="143"/>
      <c r="K13" s="143"/>
      <c r="P13" s="143"/>
      <c r="Q13" s="143" t="s">
        <v>217</v>
      </c>
      <c r="R13" s="143"/>
      <c r="S13" s="143"/>
      <c r="T13" s="143"/>
      <c r="AB13" s="137"/>
      <c r="AC13" s="137"/>
      <c r="AD13" s="137"/>
      <c r="AE13" s="137"/>
      <c r="AF13" s="137"/>
      <c r="AG13" s="137"/>
      <c r="AH13" s="137"/>
      <c r="AI13" s="137"/>
      <c r="AJ13" s="137"/>
      <c r="AK13" s="137"/>
      <c r="AL13" s="137"/>
      <c r="AM13" s="137"/>
      <c r="AN13" s="137"/>
      <c r="AO13" s="137"/>
      <c r="AP13" s="137"/>
      <c r="AQ13" s="137"/>
      <c r="AR13" s="137"/>
      <c r="AS13" s="137"/>
      <c r="AT13" s="137"/>
      <c r="AU13" s="137"/>
      <c r="AV13" s="137"/>
    </row>
    <row r="14" spans="2:48" ht="15">
      <c r="B14" t="s">
        <v>620</v>
      </c>
      <c r="C14" s="118">
        <f>C26</f>
        <v>180000000</v>
      </c>
      <c r="D14" s="137"/>
      <c r="E14" s="137"/>
      <c r="F14" s="137"/>
      <c r="G14" s="144" t="s">
        <v>218</v>
      </c>
      <c r="H14" s="144" t="s">
        <v>219</v>
      </c>
      <c r="I14" s="144" t="s">
        <v>293</v>
      </c>
      <c r="J14" s="144" t="s">
        <v>220</v>
      </c>
      <c r="K14" s="144" t="s">
        <v>294</v>
      </c>
      <c r="P14" s="144" t="s">
        <v>218</v>
      </c>
      <c r="Q14" s="144" t="s">
        <v>219</v>
      </c>
      <c r="R14" s="144" t="s">
        <v>293</v>
      </c>
      <c r="S14" s="144" t="s">
        <v>220</v>
      </c>
      <c r="T14" s="144" t="s">
        <v>294</v>
      </c>
      <c r="AB14" s="137"/>
      <c r="AC14" s="137"/>
      <c r="AD14" s="137"/>
      <c r="AE14" s="137"/>
      <c r="AF14" s="137"/>
      <c r="AG14" s="137"/>
      <c r="AH14" s="137"/>
      <c r="AI14" s="137"/>
      <c r="AJ14" s="137"/>
      <c r="AK14" s="137"/>
      <c r="AL14" s="137"/>
      <c r="AM14" s="137"/>
      <c r="AN14" s="137"/>
      <c r="AO14" s="137"/>
      <c r="AP14" s="137"/>
      <c r="AQ14" s="137"/>
      <c r="AR14" s="137"/>
      <c r="AS14" s="137"/>
      <c r="AT14" s="137"/>
      <c r="AU14" s="137"/>
      <c r="AV14" s="137"/>
    </row>
    <row r="15" spans="2:48">
      <c r="B15" s="225" t="s">
        <v>621</v>
      </c>
      <c r="C15" s="226">
        <f>SUM(C13:C14)</f>
        <v>1680000000</v>
      </c>
      <c r="D15" s="137"/>
      <c r="E15" s="137"/>
      <c r="F15" s="137"/>
      <c r="G15" s="117" t="s">
        <v>295</v>
      </c>
      <c r="H15" s="118">
        <v>1628156095.653878</v>
      </c>
      <c r="I15" s="124">
        <v>0.52393471647604217</v>
      </c>
      <c r="J15" s="118">
        <v>153442.5723761438</v>
      </c>
      <c r="K15" s="124">
        <v>0.75882191536576482</v>
      </c>
      <c r="L15" s="124"/>
      <c r="M15" s="124"/>
      <c r="N15" s="124"/>
      <c r="O15" s="137"/>
      <c r="P15" s="117">
        <v>0</v>
      </c>
      <c r="Q15" s="118">
        <v>646757607.27286196</v>
      </c>
      <c r="R15" s="124">
        <v>0.43717585706682432</v>
      </c>
      <c r="S15" s="118">
        <v>31603.581155912514</v>
      </c>
      <c r="T15" s="124">
        <v>0.64802602878819193</v>
      </c>
      <c r="AB15" s="137"/>
      <c r="AC15" s="137"/>
      <c r="AD15" s="137"/>
      <c r="AE15" s="137"/>
      <c r="AF15" s="137"/>
      <c r="AG15" s="137"/>
      <c r="AH15" s="137"/>
      <c r="AI15" s="137"/>
      <c r="AJ15" s="137"/>
      <c r="AK15" s="137"/>
      <c r="AL15" s="137"/>
      <c r="AM15" s="137"/>
      <c r="AN15" s="137"/>
      <c r="AO15" s="137"/>
      <c r="AP15" s="137"/>
      <c r="AQ15" s="137"/>
      <c r="AR15" s="137"/>
      <c r="AS15" s="137"/>
      <c r="AT15" s="137"/>
      <c r="AU15" s="137"/>
      <c r="AV15" s="137"/>
    </row>
    <row r="16" spans="2:48">
      <c r="D16" s="137"/>
      <c r="E16" s="137"/>
      <c r="F16" s="137"/>
      <c r="G16" s="117" t="s">
        <v>292</v>
      </c>
      <c r="H16" s="118">
        <v>1479399186.4331193</v>
      </c>
      <c r="I16" s="124">
        <v>0.47606528352395794</v>
      </c>
      <c r="J16" s="118">
        <v>48768.999626467521</v>
      </c>
      <c r="K16" s="124">
        <v>0.2411780846342351</v>
      </c>
      <c r="L16" s="124"/>
      <c r="M16" s="124"/>
      <c r="N16" s="124"/>
      <c r="O16" t="s">
        <v>283</v>
      </c>
      <c r="P16" s="117">
        <v>1</v>
      </c>
      <c r="Q16" s="118">
        <v>832641579.16025829</v>
      </c>
      <c r="R16" s="124">
        <v>0.56282414293317573</v>
      </c>
      <c r="S16" s="118">
        <v>17165.418470554934</v>
      </c>
      <c r="T16" s="124">
        <v>0.35197397121180812</v>
      </c>
      <c r="AB16" s="137"/>
      <c r="AC16" s="137"/>
      <c r="AD16" s="137"/>
      <c r="AE16" s="137"/>
      <c r="AF16" s="137"/>
      <c r="AG16" s="137"/>
      <c r="AH16" s="137"/>
      <c r="AI16" s="137"/>
      <c r="AJ16" s="137"/>
      <c r="AK16" s="137"/>
      <c r="AL16" s="137"/>
      <c r="AM16" s="137"/>
      <c r="AN16" s="137"/>
      <c r="AO16" s="137"/>
      <c r="AP16" s="137"/>
      <c r="AQ16" s="137"/>
      <c r="AR16" s="137"/>
      <c r="AS16" s="137"/>
      <c r="AT16" s="137"/>
      <c r="AU16" s="137"/>
      <c r="AV16" s="137"/>
    </row>
    <row r="17" spans="2:48" ht="15">
      <c r="D17" s="137"/>
      <c r="E17" s="137"/>
      <c r="F17" s="137"/>
      <c r="G17" s="119" t="s">
        <v>221</v>
      </c>
      <c r="H17" s="120">
        <v>3107555282.086997</v>
      </c>
      <c r="I17" s="145">
        <v>1</v>
      </c>
      <c r="J17" s="120">
        <v>202211.57200261133</v>
      </c>
      <c r="K17" s="145">
        <v>1</v>
      </c>
      <c r="L17" s="124"/>
      <c r="M17" s="124"/>
      <c r="N17" s="124"/>
      <c r="O17" s="137"/>
      <c r="P17" s="119" t="s">
        <v>221</v>
      </c>
      <c r="Q17" s="120">
        <v>1479399186.4331203</v>
      </c>
      <c r="R17" s="145">
        <v>1</v>
      </c>
      <c r="S17" s="120">
        <v>48768.999626467448</v>
      </c>
      <c r="T17" s="145">
        <v>1</v>
      </c>
      <c r="U17" s="137"/>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row>
    <row r="18" spans="2:48">
      <c r="D18" s="137"/>
      <c r="E18" s="137"/>
      <c r="F18" s="137"/>
      <c r="J18" s="137"/>
      <c r="K18" s="137"/>
      <c r="L18" s="137"/>
      <c r="M18" s="137"/>
      <c r="N18" s="137"/>
      <c r="O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row>
    <row r="19" spans="2:48">
      <c r="D19" s="137"/>
      <c r="E19" s="137"/>
      <c r="F19" s="137"/>
      <c r="J19" s="137"/>
      <c r="K19" s="137"/>
      <c r="L19" s="137"/>
      <c r="M19" s="137"/>
      <c r="N19" s="137"/>
      <c r="O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row>
    <row r="20" spans="2:48">
      <c r="D20" s="137"/>
      <c r="E20" s="137"/>
      <c r="F20" s="137"/>
      <c r="J20" s="137"/>
      <c r="K20" s="137"/>
      <c r="L20" s="137"/>
      <c r="M20" s="137"/>
      <c r="N20" s="137"/>
      <c r="O20" s="137"/>
      <c r="U20" s="137"/>
      <c r="V20" s="137"/>
      <c r="W20" s="137"/>
      <c r="X20" s="137"/>
      <c r="Y20" s="137"/>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row>
    <row r="21" spans="2:48" ht="15">
      <c r="D21" s="137"/>
      <c r="E21" s="137"/>
      <c r="F21" s="137"/>
      <c r="G21" s="143"/>
      <c r="H21" s="143" t="s">
        <v>217</v>
      </c>
      <c r="I21" s="143"/>
      <c r="J21" s="143"/>
      <c r="K21" s="143"/>
      <c r="L21" s="137"/>
      <c r="M21" s="137"/>
      <c r="N21" s="137"/>
      <c r="O21" s="137"/>
      <c r="P21" t="s">
        <v>291</v>
      </c>
      <c r="Q21" t="s">
        <v>292</v>
      </c>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row>
    <row r="22" spans="2:48" ht="15">
      <c r="D22" s="137"/>
      <c r="E22" s="137"/>
      <c r="F22" s="137"/>
      <c r="G22" s="144" t="s">
        <v>218</v>
      </c>
      <c r="H22" s="144" t="s">
        <v>219</v>
      </c>
      <c r="I22" s="144" t="s">
        <v>293</v>
      </c>
      <c r="J22" s="144" t="s">
        <v>220</v>
      </c>
      <c r="K22" s="144" t="s">
        <v>294</v>
      </c>
      <c r="L22" s="137"/>
      <c r="M22" s="137"/>
      <c r="N22" s="137"/>
      <c r="O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row>
    <row r="23" spans="2:48" ht="15">
      <c r="B23" t="s">
        <v>616</v>
      </c>
      <c r="C23" s="125">
        <f>122000000</f>
        <v>122000000</v>
      </c>
      <c r="D23" s="137"/>
      <c r="E23" s="137"/>
      <c r="F23" s="137"/>
      <c r="G23" s="146" t="s">
        <v>292</v>
      </c>
      <c r="H23" s="147">
        <v>1479399186.4331195</v>
      </c>
      <c r="I23" s="148">
        <v>1</v>
      </c>
      <c r="J23" s="147">
        <v>48768.999626467448</v>
      </c>
      <c r="K23" s="148">
        <v>1</v>
      </c>
      <c r="L23" s="137"/>
      <c r="M23" s="137"/>
      <c r="N23" s="137"/>
      <c r="O23" s="137"/>
      <c r="P23" s="143"/>
      <c r="Q23" s="143" t="s">
        <v>217</v>
      </c>
      <c r="R23" s="143"/>
      <c r="S23" s="143"/>
      <c r="T23" s="143"/>
      <c r="U23" s="137"/>
      <c r="V23" s="137"/>
      <c r="W23" s="137"/>
      <c r="X23" s="137"/>
      <c r="Y23" s="137"/>
      <c r="Z23" s="13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row>
    <row r="24" spans="2:48" ht="15">
      <c r="B24" t="s">
        <v>617</v>
      </c>
      <c r="C24" s="125">
        <f>105000000</f>
        <v>105000000</v>
      </c>
      <c r="D24" s="137"/>
      <c r="E24" s="137"/>
      <c r="F24" s="137"/>
      <c r="G24" s="141" t="s">
        <v>296</v>
      </c>
      <c r="H24" s="118">
        <v>200807062.83048636</v>
      </c>
      <c r="I24" s="124">
        <v>0.13573555039910415</v>
      </c>
      <c r="J24" s="118">
        <v>9086.0648453399517</v>
      </c>
      <c r="K24" s="124">
        <v>0.18630820633870146</v>
      </c>
      <c r="L24" s="137"/>
      <c r="M24" s="137"/>
      <c r="N24" s="137"/>
      <c r="O24" s="137"/>
      <c r="P24" s="144" t="s">
        <v>218</v>
      </c>
      <c r="Q24" s="144" t="s">
        <v>219</v>
      </c>
      <c r="R24" s="144" t="s">
        <v>293</v>
      </c>
      <c r="S24" s="144" t="s">
        <v>220</v>
      </c>
      <c r="T24" s="144" t="s">
        <v>294</v>
      </c>
      <c r="U24" s="137"/>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row>
    <row r="25" spans="2:48">
      <c r="B25" t="s">
        <v>619</v>
      </c>
      <c r="C25" s="224">
        <v>0.8</v>
      </c>
      <c r="D25" s="137"/>
      <c r="E25" s="137"/>
      <c r="F25" s="137"/>
      <c r="G25" s="141" t="s">
        <v>297</v>
      </c>
      <c r="H25" s="118">
        <v>12882797.704807958</v>
      </c>
      <c r="I25" s="124">
        <v>8.7081281529353891E-3</v>
      </c>
      <c r="J25" s="118">
        <v>716.05330245270943</v>
      </c>
      <c r="K25" s="124">
        <v>1.4682550553366277E-2</v>
      </c>
      <c r="L25" s="137"/>
      <c r="M25" s="137"/>
      <c r="N25" s="137"/>
      <c r="O25" s="137"/>
      <c r="P25" s="117">
        <v>0</v>
      </c>
      <c r="Q25" s="118">
        <v>1218610851.0006793</v>
      </c>
      <c r="R25" s="124">
        <v>0.82372010352309977</v>
      </c>
      <c r="S25" s="118">
        <v>38136.937608619912</v>
      </c>
      <c r="T25" s="124">
        <v>0.78199138593612993</v>
      </c>
      <c r="U25" s="137"/>
      <c r="V25" s="137"/>
      <c r="W25" s="137"/>
      <c r="X25" s="137"/>
      <c r="Y25" s="137"/>
      <c r="Z25" s="13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row>
    <row r="26" spans="2:48">
      <c r="B26" s="137"/>
      <c r="C26" s="223">
        <f>ROUND(SUM(C23:C24)*C25,-7)</f>
        <v>180000000</v>
      </c>
      <c r="D26" s="137"/>
      <c r="E26" s="137"/>
      <c r="F26" s="137"/>
      <c r="G26" s="141" t="s">
        <v>298</v>
      </c>
      <c r="H26" s="118">
        <v>152903241.09768841</v>
      </c>
      <c r="I26" s="124">
        <v>0.1033549582153977</v>
      </c>
      <c r="J26" s="118">
        <v>2512.7336485355886</v>
      </c>
      <c r="K26" s="124">
        <v>5.1523173896966742E-2</v>
      </c>
      <c r="L26" s="137"/>
      <c r="M26" s="137"/>
      <c r="N26" s="137"/>
      <c r="O26" s="137" t="s">
        <v>284</v>
      </c>
      <c r="P26" s="117">
        <v>1</v>
      </c>
      <c r="Q26" s="118">
        <v>260788335.43244067</v>
      </c>
      <c r="R26" s="124">
        <v>0.17627989647690012</v>
      </c>
      <c r="S26" s="118">
        <v>10632.062017847576</v>
      </c>
      <c r="T26" s="124">
        <v>0.21800861406387012</v>
      </c>
      <c r="U26" s="137"/>
      <c r="V26" s="137"/>
      <c r="W26" s="137"/>
      <c r="X26" s="137"/>
      <c r="Y26" s="137"/>
      <c r="Z26" s="13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row>
    <row r="27" spans="2:48" ht="15">
      <c r="B27" s="137"/>
      <c r="C27" s="137"/>
      <c r="D27" s="137"/>
      <c r="E27" s="137"/>
      <c r="F27" s="137"/>
      <c r="G27" s="141" t="s">
        <v>237</v>
      </c>
      <c r="H27" s="118">
        <v>498304822.24438775</v>
      </c>
      <c r="I27" s="124">
        <v>0.33682918499219755</v>
      </c>
      <c r="J27" s="118">
        <v>16995.540116249016</v>
      </c>
      <c r="K27" s="124">
        <v>0.34849064459844609</v>
      </c>
      <c r="L27" s="137"/>
      <c r="M27" s="137"/>
      <c r="N27" s="137"/>
      <c r="O27" s="137"/>
      <c r="P27" s="119" t="s">
        <v>221</v>
      </c>
      <c r="Q27" s="120">
        <v>1479399186.43312</v>
      </c>
      <c r="R27" s="145">
        <v>1</v>
      </c>
      <c r="S27" s="120">
        <v>48768.999626467485</v>
      </c>
      <c r="T27" s="145">
        <v>1</v>
      </c>
      <c r="U27" s="137"/>
      <c r="V27" s="137"/>
      <c r="W27" s="137"/>
      <c r="X27" s="137"/>
      <c r="Y27" s="137"/>
      <c r="Z27" s="13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row>
    <row r="28" spans="2:48">
      <c r="B28" s="137"/>
      <c r="C28" s="137"/>
      <c r="D28" s="137"/>
      <c r="E28" s="137"/>
      <c r="F28" s="137"/>
      <c r="G28" s="141" t="s">
        <v>299</v>
      </c>
      <c r="H28" s="118">
        <v>198324093.5355694</v>
      </c>
      <c r="I28" s="124">
        <v>0.13405718710291803</v>
      </c>
      <c r="J28" s="118">
        <v>6173.6563194180735</v>
      </c>
      <c r="K28" s="124">
        <v>0.12658976740764569</v>
      </c>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row>
    <row r="29" spans="2:48">
      <c r="B29" s="137"/>
      <c r="C29" s="137"/>
      <c r="D29" s="137"/>
      <c r="E29" s="137"/>
      <c r="F29" s="137"/>
      <c r="G29" s="141" t="s">
        <v>300</v>
      </c>
      <c r="H29" s="118">
        <v>74960471.39619571</v>
      </c>
      <c r="I29" s="124">
        <v>5.0669536717083026E-2</v>
      </c>
      <c r="J29" s="118">
        <v>1586.7201325024284</v>
      </c>
      <c r="K29" s="124">
        <v>3.2535425058038275E-2</v>
      </c>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row>
    <row r="30" spans="2:48">
      <c r="B30" s="137"/>
      <c r="C30" s="137"/>
      <c r="D30" s="137"/>
      <c r="E30" s="137"/>
      <c r="F30" s="137"/>
      <c r="G30" s="141" t="s">
        <v>301</v>
      </c>
      <c r="H30" s="118">
        <v>10182492.491550593</v>
      </c>
      <c r="I30" s="124">
        <v>6.8828566251282856E-3</v>
      </c>
      <c r="J30" s="118">
        <v>1162.5449225885959</v>
      </c>
      <c r="K30" s="124">
        <v>2.3837784893944607E-2</v>
      </c>
      <c r="L30" s="137"/>
      <c r="M30" s="137"/>
      <c r="N30" s="137"/>
      <c r="O30" s="137"/>
      <c r="P30" t="s">
        <v>291</v>
      </c>
      <c r="Q30" t="s">
        <v>292</v>
      </c>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row>
    <row r="31" spans="2:48">
      <c r="B31" s="137"/>
      <c r="C31" s="137"/>
      <c r="D31" s="137"/>
      <c r="E31" s="137"/>
      <c r="F31" s="137"/>
      <c r="G31" s="141" t="s">
        <v>302</v>
      </c>
      <c r="H31" s="118">
        <v>136719616.27293468</v>
      </c>
      <c r="I31" s="124">
        <v>9.2415635703146634E-2</v>
      </c>
      <c r="J31" s="118">
        <v>5862.7279770237674</v>
      </c>
      <c r="K31" s="124">
        <v>0.12021423490183718</v>
      </c>
      <c r="L31" s="137"/>
      <c r="M31" s="137"/>
      <c r="N31" s="137"/>
      <c r="O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row>
    <row r="32" spans="2:48" ht="15">
      <c r="B32" s="137"/>
      <c r="C32" s="137"/>
      <c r="D32" s="137"/>
      <c r="E32" s="137"/>
      <c r="F32" s="137"/>
      <c r="G32" s="141" t="s">
        <v>303</v>
      </c>
      <c r="H32" s="118">
        <v>133679972.90866618</v>
      </c>
      <c r="I32" s="124">
        <v>9.0360988524654406E-2</v>
      </c>
      <c r="J32" s="118">
        <v>1922.3219477253826</v>
      </c>
      <c r="K32" s="124">
        <v>3.9416882906126258E-2</v>
      </c>
      <c r="L32" s="137"/>
      <c r="M32" s="137"/>
      <c r="N32" s="137"/>
      <c r="O32" s="137"/>
      <c r="P32" s="143"/>
      <c r="Q32" s="143" t="s">
        <v>217</v>
      </c>
      <c r="R32" s="143"/>
      <c r="S32" s="143"/>
      <c r="T32" s="143"/>
      <c r="U32" s="137"/>
      <c r="V32" s="137"/>
      <c r="W32" s="137"/>
      <c r="X32" s="137"/>
      <c r="Y32" s="137"/>
      <c r="Z32" s="13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row>
    <row r="33" spans="2:48" ht="15">
      <c r="B33" s="137"/>
      <c r="C33" s="137"/>
      <c r="D33" s="137"/>
      <c r="E33" s="137"/>
      <c r="F33" s="137"/>
      <c r="G33" s="141" t="s">
        <v>304</v>
      </c>
      <c r="H33" s="118">
        <v>60634615.950832471</v>
      </c>
      <c r="I33" s="124">
        <v>4.0985973567434858E-2</v>
      </c>
      <c r="J33" s="118">
        <v>2750.6364146319361</v>
      </c>
      <c r="K33" s="124">
        <v>5.6401329444927484E-2</v>
      </c>
      <c r="L33" s="137"/>
      <c r="M33" s="137"/>
      <c r="N33" s="137"/>
      <c r="O33" s="137"/>
      <c r="P33" s="144" t="s">
        <v>218</v>
      </c>
      <c r="Q33" s="144" t="s">
        <v>219</v>
      </c>
      <c r="R33" s="144" t="s">
        <v>293</v>
      </c>
      <c r="S33" s="144" t="s">
        <v>220</v>
      </c>
      <c r="T33" s="144" t="s">
        <v>294</v>
      </c>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row>
    <row r="34" spans="2:48" ht="15">
      <c r="B34" s="137"/>
      <c r="C34" s="137"/>
      <c r="D34" s="137"/>
      <c r="E34" s="137"/>
      <c r="F34" s="137"/>
      <c r="G34" s="119" t="s">
        <v>221</v>
      </c>
      <c r="H34" s="120">
        <v>1479399186.4331195</v>
      </c>
      <c r="I34" s="145">
        <v>1</v>
      </c>
      <c r="J34" s="120">
        <v>48768.999626467448</v>
      </c>
      <c r="K34" s="145">
        <v>1</v>
      </c>
      <c r="L34" s="137"/>
      <c r="M34" s="137"/>
      <c r="N34" s="137"/>
      <c r="O34" s="137"/>
      <c r="P34" s="117">
        <v>0</v>
      </c>
      <c r="Q34" s="118">
        <v>1377358390.8888381</v>
      </c>
      <c r="R34" s="124">
        <v>0.93102551597969585</v>
      </c>
      <c r="S34" s="118">
        <v>45780.207128384493</v>
      </c>
      <c r="T34" s="124">
        <v>0.9387153207780593</v>
      </c>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row>
    <row r="35" spans="2:48">
      <c r="B35" s="137"/>
      <c r="C35" s="137"/>
      <c r="D35" s="137"/>
      <c r="E35" s="137"/>
      <c r="F35" s="137"/>
      <c r="L35" s="137"/>
      <c r="M35" s="137"/>
      <c r="N35" s="137"/>
      <c r="O35" s="137" t="s">
        <v>287</v>
      </c>
      <c r="P35" s="117">
        <v>1</v>
      </c>
      <c r="Q35" s="118">
        <v>102040795.54428223</v>
      </c>
      <c r="R35" s="124">
        <v>6.8974484020304164E-2</v>
      </c>
      <c r="S35" s="118">
        <v>2988.7924980830062</v>
      </c>
      <c r="T35" s="124">
        <v>6.1284679221940697E-2</v>
      </c>
      <c r="U35" s="137"/>
      <c r="V35" s="137"/>
      <c r="W35" s="137"/>
      <c r="X35" s="137"/>
      <c r="Y35" s="137"/>
      <c r="Z35" s="13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row>
    <row r="36" spans="2:48" ht="15">
      <c r="B36" s="137"/>
      <c r="C36" s="137"/>
      <c r="D36" s="137"/>
      <c r="E36" s="137"/>
      <c r="F36" s="137"/>
      <c r="L36" s="137"/>
      <c r="M36" s="137"/>
      <c r="N36" s="137"/>
      <c r="O36" s="137"/>
      <c r="P36" s="119" t="s">
        <v>221</v>
      </c>
      <c r="Q36" s="120">
        <v>1479399186.4331203</v>
      </c>
      <c r="R36" s="145">
        <v>1</v>
      </c>
      <c r="S36" s="120">
        <v>48768.999626467499</v>
      </c>
      <c r="T36" s="145">
        <v>1</v>
      </c>
      <c r="U36" s="137"/>
      <c r="V36" s="137"/>
      <c r="W36" s="137"/>
      <c r="X36" s="137"/>
      <c r="Y36" s="137"/>
      <c r="Z36" s="13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row>
    <row r="37" spans="2:48" ht="15">
      <c r="B37" s="137"/>
      <c r="C37" s="137"/>
      <c r="D37" s="137"/>
      <c r="E37" s="137"/>
      <c r="F37" s="137"/>
      <c r="G37" s="143"/>
      <c r="H37" s="143" t="s">
        <v>217</v>
      </c>
      <c r="I37" s="143"/>
      <c r="J37" s="143"/>
      <c r="K37" s="143"/>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row>
    <row r="38" spans="2:48" ht="15">
      <c r="B38" s="137"/>
      <c r="C38" s="137"/>
      <c r="D38" s="137"/>
      <c r="E38" s="137"/>
      <c r="F38" s="137"/>
      <c r="G38" s="144" t="s">
        <v>218</v>
      </c>
      <c r="H38" s="144" t="s">
        <v>219</v>
      </c>
      <c r="I38" s="144" t="s">
        <v>293</v>
      </c>
      <c r="J38" s="144" t="s">
        <v>220</v>
      </c>
      <c r="K38" s="144" t="s">
        <v>294</v>
      </c>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row>
    <row r="39" spans="2:48" ht="15">
      <c r="B39" s="137"/>
      <c r="C39" s="137"/>
      <c r="D39" s="137"/>
      <c r="E39" s="137"/>
      <c r="F39" s="137"/>
      <c r="G39" s="146" t="s">
        <v>292</v>
      </c>
      <c r="H39" s="147">
        <v>1479399186.4331195</v>
      </c>
      <c r="I39" s="148">
        <v>1</v>
      </c>
      <c r="J39" s="147">
        <v>48768.999626467485</v>
      </c>
      <c r="K39" s="148">
        <v>1</v>
      </c>
      <c r="L39" s="137"/>
      <c r="M39" s="137"/>
      <c r="N39" s="137"/>
      <c r="O39" s="137"/>
      <c r="P39" t="s">
        <v>291</v>
      </c>
      <c r="Q39" t="s">
        <v>292</v>
      </c>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row>
    <row r="40" spans="2:48">
      <c r="B40" s="137"/>
      <c r="C40" s="137"/>
      <c r="D40" s="137"/>
      <c r="E40" s="137"/>
      <c r="F40" s="137"/>
      <c r="G40" s="142">
        <v>1</v>
      </c>
      <c r="H40" s="118">
        <v>142551504.9392826</v>
      </c>
      <c r="I40" s="124">
        <v>9.6357701319938538E-2</v>
      </c>
      <c r="J40" s="118">
        <v>11159.480875979516</v>
      </c>
      <c r="K40" s="124">
        <v>0.22882324758458117</v>
      </c>
      <c r="L40" s="137"/>
      <c r="M40" s="137"/>
      <c r="N40" s="137"/>
      <c r="O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row>
    <row r="41" spans="2:48" ht="15">
      <c r="B41" s="137"/>
      <c r="C41" s="137"/>
      <c r="D41" s="137"/>
      <c r="E41" s="137"/>
      <c r="F41" s="137"/>
      <c r="G41" s="142">
        <v>2</v>
      </c>
      <c r="H41" s="118">
        <v>601970609.18014169</v>
      </c>
      <c r="I41" s="124">
        <v>0.40690208207530032</v>
      </c>
      <c r="J41" s="118">
        <v>28513.154263972632</v>
      </c>
      <c r="K41" s="124">
        <v>0.58465735369519911</v>
      </c>
      <c r="L41" s="137"/>
      <c r="M41" s="137"/>
      <c r="N41" s="137"/>
      <c r="O41" s="137"/>
      <c r="P41" s="143"/>
      <c r="Q41" s="143" t="s">
        <v>217</v>
      </c>
      <c r="R41" s="143"/>
      <c r="S41" s="143"/>
      <c r="T41" s="143"/>
      <c r="U41" s="137"/>
      <c r="V41" s="137"/>
      <c r="W41" s="137"/>
      <c r="X41" s="137"/>
      <c r="Y41" s="137"/>
      <c r="Z41" s="13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row>
    <row r="42" spans="2:48" ht="15">
      <c r="B42" s="137"/>
      <c r="C42" s="137"/>
      <c r="D42" s="137"/>
      <c r="E42" s="137"/>
      <c r="F42" s="137"/>
      <c r="G42" s="142">
        <v>3</v>
      </c>
      <c r="H42" s="118">
        <v>227857246.36694288</v>
      </c>
      <c r="I42" s="124">
        <v>0.15402012415345059</v>
      </c>
      <c r="J42" s="118">
        <v>4550.5846819012304</v>
      </c>
      <c r="K42" s="124">
        <v>9.3308960953785422E-2</v>
      </c>
      <c r="L42" s="137"/>
      <c r="M42" s="137"/>
      <c r="N42" s="137"/>
      <c r="O42" s="137"/>
      <c r="P42" s="144" t="s">
        <v>218</v>
      </c>
      <c r="Q42" s="144" t="s">
        <v>219</v>
      </c>
      <c r="R42" s="144" t="s">
        <v>293</v>
      </c>
      <c r="S42" s="144" t="s">
        <v>220</v>
      </c>
      <c r="T42" s="144" t="s">
        <v>294</v>
      </c>
      <c r="U42" s="137"/>
      <c r="V42" s="137"/>
      <c r="W42" s="137"/>
      <c r="X42" s="137"/>
      <c r="Y42" s="137"/>
      <c r="Z42" s="13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row>
    <row r="43" spans="2:48">
      <c r="B43" s="137"/>
      <c r="C43" s="137"/>
      <c r="D43" s="137"/>
      <c r="E43" s="137"/>
      <c r="F43" s="137"/>
      <c r="G43" s="142">
        <v>4</v>
      </c>
      <c r="H43" s="118">
        <v>146518490.74234265</v>
      </c>
      <c r="I43" s="124">
        <v>9.9039185695108833E-2</v>
      </c>
      <c r="J43" s="118">
        <v>1688.4937476704422</v>
      </c>
      <c r="K43" s="124">
        <v>3.4622275638274067E-2</v>
      </c>
      <c r="L43" s="137"/>
      <c r="M43" s="137"/>
      <c r="N43" s="137"/>
      <c r="O43" s="137"/>
      <c r="P43" s="117">
        <v>0</v>
      </c>
      <c r="Q43" s="118">
        <v>1377358390.8888381</v>
      </c>
      <c r="R43" s="124">
        <v>0.93102551597969585</v>
      </c>
      <c r="S43" s="118">
        <v>45780.207128384493</v>
      </c>
      <c r="T43" s="124">
        <v>0.9387153207780593</v>
      </c>
      <c r="U43" s="137"/>
      <c r="V43" s="137"/>
      <c r="W43" s="137"/>
      <c r="X43" s="137"/>
      <c r="Y43" s="137"/>
      <c r="Z43" s="13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row>
    <row r="44" spans="2:48">
      <c r="B44" s="137"/>
      <c r="C44" s="137"/>
      <c r="D44" s="137"/>
      <c r="E44" s="137"/>
      <c r="F44" s="137"/>
      <c r="G44" s="142">
        <v>5</v>
      </c>
      <c r="H44" s="118">
        <v>124580719.1447365</v>
      </c>
      <c r="I44" s="124">
        <v>8.4210347205276453E-2</v>
      </c>
      <c r="J44" s="118">
        <v>1058.3459166016712</v>
      </c>
      <c r="K44" s="124">
        <v>2.1701202089601506E-2</v>
      </c>
      <c r="L44" s="137"/>
      <c r="M44" s="137"/>
      <c r="N44" s="137"/>
      <c r="O44" s="137" t="s">
        <v>289</v>
      </c>
      <c r="P44" s="117">
        <v>1</v>
      </c>
      <c r="Q44" s="118">
        <v>102040795.54428223</v>
      </c>
      <c r="R44" s="124">
        <v>6.8974484020304164E-2</v>
      </c>
      <c r="S44" s="118">
        <v>2988.7924980830062</v>
      </c>
      <c r="T44" s="124">
        <v>6.1284679221940697E-2</v>
      </c>
      <c r="U44" s="137"/>
      <c r="V44" s="137"/>
      <c r="W44" s="137"/>
      <c r="X44" s="137"/>
      <c r="Y44" s="137"/>
      <c r="Z44" s="13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row>
    <row r="45" spans="2:48" ht="15">
      <c r="B45" s="137"/>
      <c r="C45" s="137"/>
      <c r="D45" s="137"/>
      <c r="E45" s="137"/>
      <c r="F45" s="137"/>
      <c r="G45" s="142">
        <v>6</v>
      </c>
      <c r="H45" s="118">
        <v>40973284.399054311</v>
      </c>
      <c r="I45" s="124">
        <v>2.7695894911124196E-2</v>
      </c>
      <c r="J45" s="118">
        <v>614.95687626198242</v>
      </c>
      <c r="K45" s="124">
        <v>1.2609585617340373E-2</v>
      </c>
      <c r="L45" s="137"/>
      <c r="M45" s="137"/>
      <c r="N45" s="137"/>
      <c r="O45" s="137"/>
      <c r="P45" s="119" t="s">
        <v>221</v>
      </c>
      <c r="Q45" s="120">
        <v>1479399186.4331203</v>
      </c>
      <c r="R45" s="145">
        <v>1</v>
      </c>
      <c r="S45" s="120">
        <v>48768.999626467499</v>
      </c>
      <c r="T45" s="145">
        <v>1</v>
      </c>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row>
    <row r="46" spans="2:48">
      <c r="B46" s="137"/>
      <c r="C46" s="137"/>
      <c r="D46" s="137"/>
      <c r="E46" s="137"/>
      <c r="F46" s="137"/>
      <c r="G46" s="142">
        <v>7</v>
      </c>
      <c r="H46" s="118">
        <v>22175155.380492285</v>
      </c>
      <c r="I46" s="124">
        <v>1.4989298077118265E-2</v>
      </c>
      <c r="J46" s="118">
        <v>176.22131033544568</v>
      </c>
      <c r="K46" s="124">
        <v>3.6133878423827335E-3</v>
      </c>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row>
    <row r="47" spans="2:48">
      <c r="B47" s="137"/>
      <c r="C47" s="137"/>
      <c r="D47" s="137"/>
      <c r="E47" s="137"/>
      <c r="F47" s="137"/>
      <c r="G47" s="142">
        <v>8</v>
      </c>
      <c r="H47" s="118">
        <v>29110884.676323954</v>
      </c>
      <c r="I47" s="124">
        <v>1.9677504856894821E-2</v>
      </c>
      <c r="J47" s="118">
        <v>559.7348798176796</v>
      </c>
      <c r="K47" s="124">
        <v>1.1477268020767544E-2</v>
      </c>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row>
    <row r="48" spans="2:48">
      <c r="B48" s="137"/>
      <c r="C48" s="137"/>
      <c r="D48" s="137"/>
      <c r="E48" s="137"/>
      <c r="F48" s="137"/>
      <c r="G48" s="142">
        <v>9</v>
      </c>
      <c r="H48" s="118">
        <v>28130086.10112936</v>
      </c>
      <c r="I48" s="124">
        <v>1.9014533980481585E-2</v>
      </c>
      <c r="J48" s="118">
        <v>143.02442025396988</v>
      </c>
      <c r="K48" s="124">
        <v>2.9326912864611828E-3</v>
      </c>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row>
    <row r="49" spans="2:48">
      <c r="B49" s="137"/>
      <c r="C49" s="137"/>
      <c r="D49" s="137"/>
      <c r="E49" s="137"/>
      <c r="F49" s="137"/>
      <c r="G49" s="142">
        <v>12</v>
      </c>
      <c r="H49" s="118">
        <v>13151662.101258636</v>
      </c>
      <c r="I49" s="124">
        <v>8.8898670635122693E-3</v>
      </c>
      <c r="J49" s="118">
        <v>56.571807088944411</v>
      </c>
      <c r="K49" s="124">
        <v>1.1599952330833183E-3</v>
      </c>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row>
    <row r="50" spans="2:48">
      <c r="B50" s="137"/>
      <c r="C50" s="137"/>
      <c r="D50" s="137"/>
      <c r="E50" s="137"/>
      <c r="F50" s="137"/>
      <c r="G50" s="142">
        <v>13</v>
      </c>
      <c r="H50" s="118">
        <v>1898986.51659345</v>
      </c>
      <c r="I50" s="124">
        <v>1.2836200898365838E-3</v>
      </c>
      <c r="J50" s="118">
        <v>24.082310556134701</v>
      </c>
      <c r="K50" s="124">
        <v>4.9380366094417408E-4</v>
      </c>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row>
    <row r="51" spans="2:48">
      <c r="B51" s="137"/>
      <c r="C51" s="137"/>
      <c r="D51" s="137"/>
      <c r="E51" s="137"/>
      <c r="F51" s="137"/>
      <c r="G51" s="142">
        <v>14</v>
      </c>
      <c r="H51" s="118">
        <v>636642.34630446194</v>
      </c>
      <c r="I51" s="124">
        <v>4.3033844559522012E-4</v>
      </c>
      <c r="J51" s="118">
        <v>4.3309003149963399</v>
      </c>
      <c r="K51" s="124">
        <v>8.880437056670548E-5</v>
      </c>
      <c r="L51" s="137"/>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row>
    <row r="52" spans="2:48">
      <c r="B52" s="137"/>
      <c r="C52" s="137"/>
      <c r="D52" s="137"/>
      <c r="E52" s="137"/>
      <c r="F52" s="137"/>
      <c r="G52" s="142">
        <v>15</v>
      </c>
      <c r="H52" s="118">
        <v>5360178.4268669691</v>
      </c>
      <c r="I52" s="124">
        <v>3.6232130421745986E-3</v>
      </c>
      <c r="J52" s="118">
        <v>27.117247333069841</v>
      </c>
      <c r="K52" s="124">
        <v>5.5603452071534818E-4</v>
      </c>
      <c r="L52" s="137"/>
      <c r="M52" s="137"/>
      <c r="N52" s="137"/>
      <c r="O52" s="137"/>
      <c r="P52" s="137"/>
      <c r="Q52" s="137"/>
      <c r="R52" s="137"/>
      <c r="S52" s="137"/>
      <c r="T52" s="137"/>
      <c r="U52" s="137"/>
      <c r="V52" s="137"/>
      <c r="W52" s="137"/>
      <c r="X52" s="137"/>
      <c r="Y52" s="137"/>
      <c r="Z52" s="13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row>
    <row r="53" spans="2:48">
      <c r="B53" s="137"/>
      <c r="C53" s="137"/>
      <c r="D53" s="137"/>
      <c r="E53" s="137"/>
      <c r="F53" s="137"/>
      <c r="G53" s="142">
        <v>17</v>
      </c>
      <c r="H53" s="118">
        <v>6712675.5407483103</v>
      </c>
      <c r="I53" s="124">
        <v>4.5374335759456466E-3</v>
      </c>
      <c r="J53" s="118">
        <v>22.786347018073499</v>
      </c>
      <c r="K53" s="124">
        <v>4.6723015014864261E-4</v>
      </c>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row>
    <row r="54" spans="2:48">
      <c r="B54" s="137"/>
      <c r="C54" s="137"/>
      <c r="D54" s="137"/>
      <c r="E54" s="137"/>
      <c r="F54" s="137"/>
      <c r="G54" s="142">
        <v>18</v>
      </c>
      <c r="H54" s="118">
        <v>8658811.8668679297</v>
      </c>
      <c r="I54" s="124">
        <v>5.852924583353741E-3</v>
      </c>
      <c r="J54" s="118">
        <v>22.786347018073499</v>
      </c>
      <c r="K54" s="124">
        <v>4.6723015014864261E-4</v>
      </c>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row>
    <row r="55" spans="2:48">
      <c r="B55" s="137"/>
      <c r="C55" s="137"/>
      <c r="D55" s="137"/>
      <c r="E55" s="137"/>
      <c r="F55" s="137"/>
      <c r="G55" s="142">
        <v>21</v>
      </c>
      <c r="H55" s="118">
        <v>5285378.7633970603</v>
      </c>
      <c r="I55" s="124">
        <v>3.5726522035883254E-3</v>
      </c>
      <c r="J55" s="118">
        <v>14.4804897627317</v>
      </c>
      <c r="K55" s="124">
        <v>2.9691996706188281E-4</v>
      </c>
      <c r="L55" s="137"/>
      <c r="M55" s="137"/>
      <c r="N55" s="137"/>
      <c r="O55" s="137"/>
      <c r="P55" s="137"/>
      <c r="Q55" s="137"/>
      <c r="R55" s="137"/>
      <c r="S55" s="137"/>
      <c r="T55" s="137"/>
      <c r="U55" s="137"/>
      <c r="V55" s="137"/>
      <c r="W55" s="137"/>
      <c r="X55" s="137"/>
      <c r="Y55" s="137"/>
      <c r="Z55" s="13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row>
    <row r="56" spans="2:48">
      <c r="B56" s="137"/>
      <c r="C56" s="137"/>
      <c r="D56" s="137"/>
      <c r="E56" s="137"/>
      <c r="F56" s="137"/>
      <c r="G56" s="142">
        <v>22</v>
      </c>
      <c r="H56" s="118">
        <v>1083871.3719565701</v>
      </c>
      <c r="I56" s="124">
        <v>7.3264294174030188E-4</v>
      </c>
      <c r="J56" s="118">
        <v>3.7884089309287101</v>
      </c>
      <c r="K56" s="124">
        <v>7.7680677478418026E-5</v>
      </c>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row>
    <row r="57" spans="2:48">
      <c r="B57" s="137"/>
      <c r="C57" s="137"/>
      <c r="D57" s="137"/>
      <c r="E57" s="137"/>
      <c r="F57" s="137"/>
      <c r="G57" s="142">
        <v>23</v>
      </c>
      <c r="H57" s="118">
        <v>8869813.4402552899</v>
      </c>
      <c r="I57" s="124">
        <v>5.9955511139902027E-3</v>
      </c>
      <c r="J57" s="118">
        <v>22.786347018073499</v>
      </c>
      <c r="K57" s="124">
        <v>4.6723015014864261E-4</v>
      </c>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row>
    <row r="58" spans="2:48">
      <c r="B58" s="137"/>
      <c r="C58" s="137"/>
      <c r="D58" s="137"/>
      <c r="E58" s="137"/>
      <c r="F58" s="137"/>
      <c r="G58" s="142">
        <v>24</v>
      </c>
      <c r="H58" s="118">
        <v>12662723.20083772</v>
      </c>
      <c r="I58" s="124">
        <v>8.5593687741359146E-3</v>
      </c>
      <c r="J58" s="118">
        <v>27.117247333069841</v>
      </c>
      <c r="K58" s="124">
        <v>5.5603452071534818E-4</v>
      </c>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row>
    <row r="59" spans="2:48">
      <c r="B59" s="137"/>
      <c r="C59" s="137"/>
      <c r="D59" s="137"/>
      <c r="E59" s="137"/>
      <c r="F59" s="137"/>
      <c r="G59" s="142">
        <v>25</v>
      </c>
      <c r="H59" s="118">
        <v>12778912.171679296</v>
      </c>
      <c r="I59" s="124">
        <v>8.6379067183953752E-3</v>
      </c>
      <c r="J59" s="118">
        <v>27.117247333069841</v>
      </c>
      <c r="K59" s="124">
        <v>5.5603452071534818E-4</v>
      </c>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row>
    <row r="60" spans="2:48">
      <c r="B60" s="137"/>
      <c r="C60" s="137"/>
      <c r="D60" s="137"/>
      <c r="E60" s="137"/>
      <c r="F60" s="137"/>
      <c r="G60" s="142">
        <v>30</v>
      </c>
      <c r="H60" s="118">
        <v>8290209.2364171399</v>
      </c>
      <c r="I60" s="124">
        <v>5.6037676054190005E-3</v>
      </c>
      <c r="J60" s="118">
        <v>16.381546498344399</v>
      </c>
      <c r="K60" s="124">
        <v>3.3590081042904866E-4</v>
      </c>
      <c r="L60" s="137"/>
      <c r="M60" s="137"/>
      <c r="N60" s="137"/>
      <c r="O60" s="137"/>
      <c r="P60" s="137"/>
      <c r="Q60" s="137"/>
      <c r="R60" s="137"/>
      <c r="S60" s="137"/>
      <c r="T60" s="137"/>
      <c r="U60" s="137"/>
      <c r="V60" s="137"/>
      <c r="W60" s="137"/>
      <c r="X60" s="137"/>
      <c r="Y60" s="137"/>
      <c r="Z60" s="13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row>
    <row r="61" spans="2:48">
      <c r="B61" s="137"/>
      <c r="C61" s="137"/>
      <c r="D61" s="137"/>
      <c r="E61" s="137"/>
      <c r="F61" s="137"/>
      <c r="G61" s="142">
        <v>34</v>
      </c>
      <c r="H61" s="118">
        <v>5727931.8223056598</v>
      </c>
      <c r="I61" s="124">
        <v>3.8717959796340656E-3</v>
      </c>
      <c r="J61" s="118">
        <v>4.3309003149963399</v>
      </c>
      <c r="K61" s="124">
        <v>8.880437056670548E-5</v>
      </c>
      <c r="L61" s="137"/>
      <c r="M61" s="137"/>
      <c r="N61" s="137"/>
      <c r="O61" s="137"/>
      <c r="P61" s="137"/>
      <c r="Q61" s="137"/>
      <c r="R61" s="137"/>
      <c r="S61" s="137"/>
      <c r="T61" s="137"/>
      <c r="U61" s="137"/>
      <c r="V61" s="137"/>
      <c r="W61" s="137"/>
      <c r="X61" s="137"/>
      <c r="Y61" s="137"/>
      <c r="Z61" s="13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row>
    <row r="62" spans="2:48">
      <c r="B62" s="137"/>
      <c r="C62" s="137"/>
      <c r="D62" s="137"/>
      <c r="E62" s="137"/>
      <c r="F62" s="137"/>
      <c r="G62" s="142">
        <v>36</v>
      </c>
      <c r="H62" s="118">
        <v>24413408.697184902</v>
      </c>
      <c r="I62" s="124">
        <v>1.6502245587985243E-2</v>
      </c>
      <c r="J62" s="118">
        <v>31.3255071523879</v>
      </c>
      <c r="K62" s="124">
        <v>6.423241688842679E-4</v>
      </c>
      <c r="L62" s="137"/>
      <c r="M62" s="137"/>
      <c r="N62" s="137"/>
      <c r="O62" s="137"/>
      <c r="P62" s="137"/>
      <c r="Q62" s="137"/>
      <c r="R62" s="137"/>
      <c r="S62" s="137"/>
      <c r="T62" s="137"/>
      <c r="U62" s="137"/>
      <c r="V62" s="137"/>
      <c r="W62" s="137"/>
      <c r="X62" s="137"/>
      <c r="Y62" s="137"/>
      <c r="Z62" s="13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row>
    <row r="63" spans="2:48" ht="15">
      <c r="B63" s="137"/>
      <c r="C63" s="137"/>
      <c r="D63" s="137"/>
      <c r="E63" s="137"/>
      <c r="F63" s="137"/>
      <c r="G63" s="119" t="s">
        <v>221</v>
      </c>
      <c r="H63" s="120">
        <v>1479399186.4331195</v>
      </c>
      <c r="I63" s="145">
        <v>1</v>
      </c>
      <c r="J63" s="120">
        <v>48768.999626467485</v>
      </c>
      <c r="K63" s="145">
        <v>1</v>
      </c>
      <c r="L63" s="137"/>
      <c r="M63" s="137"/>
      <c r="N63" s="137"/>
      <c r="O63" s="137"/>
      <c r="P63" s="137"/>
      <c r="Q63" s="137"/>
      <c r="R63" s="137"/>
      <c r="S63" s="137"/>
      <c r="T63" s="137"/>
      <c r="U63" s="137"/>
      <c r="V63" s="137"/>
      <c r="W63" s="137"/>
      <c r="X63" s="137"/>
      <c r="Y63" s="137"/>
      <c r="Z63" s="13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B2:F15"/>
  <sheetViews>
    <sheetView workbookViewId="0">
      <selection activeCell="B3" sqref="B3:F15"/>
    </sheetView>
  </sheetViews>
  <sheetFormatPr defaultRowHeight="12.75"/>
  <cols>
    <col min="3" max="3" width="67.7109375" customWidth="1"/>
    <col min="5" max="5" width="10.7109375" customWidth="1"/>
    <col min="6" max="6" width="100.85546875" customWidth="1"/>
  </cols>
  <sheetData>
    <row r="2" spans="2:6" ht="13.5" thickBot="1"/>
    <row r="3" spans="2:6" ht="15.75" thickBot="1">
      <c r="B3" s="253" t="s">
        <v>1</v>
      </c>
      <c r="C3" s="254" t="s">
        <v>642</v>
      </c>
      <c r="D3" s="254" t="s">
        <v>43</v>
      </c>
      <c r="E3" s="254" t="s">
        <v>643</v>
      </c>
      <c r="F3" s="254" t="s">
        <v>3</v>
      </c>
    </row>
    <row r="4" spans="2:6">
      <c r="B4">
        <f>ROW()-3</f>
        <v>1</v>
      </c>
      <c r="C4" t="s">
        <v>646</v>
      </c>
      <c r="D4" t="s">
        <v>644</v>
      </c>
      <c r="E4" s="252">
        <v>42070</v>
      </c>
    </row>
    <row r="5" spans="2:6">
      <c r="B5">
        <f t="shared" ref="B5:B15" si="0">ROW()-3</f>
        <v>2</v>
      </c>
      <c r="C5" t="s">
        <v>648</v>
      </c>
      <c r="D5" t="s">
        <v>644</v>
      </c>
      <c r="E5" s="252">
        <v>42070</v>
      </c>
    </row>
    <row r="6" spans="2:6">
      <c r="B6">
        <f t="shared" si="0"/>
        <v>3</v>
      </c>
      <c r="C6" t="s">
        <v>647</v>
      </c>
      <c r="D6" t="s">
        <v>644</v>
      </c>
      <c r="E6" s="252">
        <v>42070</v>
      </c>
    </row>
    <row r="7" spans="2:6">
      <c r="B7">
        <f t="shared" si="0"/>
        <v>4</v>
      </c>
      <c r="C7" t="s">
        <v>649</v>
      </c>
      <c r="D7" t="s">
        <v>644</v>
      </c>
      <c r="E7" s="252">
        <v>42070</v>
      </c>
    </row>
    <row r="8" spans="2:6">
      <c r="B8">
        <f t="shared" si="0"/>
        <v>5</v>
      </c>
      <c r="C8" t="s">
        <v>12</v>
      </c>
      <c r="D8" t="s">
        <v>644</v>
      </c>
      <c r="E8" s="252">
        <v>42070</v>
      </c>
      <c r="F8" t="s">
        <v>650</v>
      </c>
    </row>
    <row r="9" spans="2:6">
      <c r="B9">
        <f t="shared" si="0"/>
        <v>6</v>
      </c>
      <c r="C9" s="255" t="s">
        <v>645</v>
      </c>
      <c r="D9" t="s">
        <v>644</v>
      </c>
      <c r="E9" s="252">
        <v>42080</v>
      </c>
    </row>
    <row r="10" spans="2:6">
      <c r="B10">
        <f t="shared" si="0"/>
        <v>7</v>
      </c>
    </row>
    <row r="11" spans="2:6">
      <c r="B11">
        <f t="shared" si="0"/>
        <v>8</v>
      </c>
      <c r="E11" s="252"/>
    </row>
    <row r="12" spans="2:6">
      <c r="B12">
        <f t="shared" si="0"/>
        <v>9</v>
      </c>
      <c r="E12" s="252"/>
    </row>
    <row r="13" spans="2:6">
      <c r="B13">
        <f t="shared" si="0"/>
        <v>10</v>
      </c>
      <c r="E13" s="252"/>
    </row>
    <row r="14" spans="2:6">
      <c r="B14">
        <f t="shared" si="0"/>
        <v>11</v>
      </c>
      <c r="E14" s="252"/>
    </row>
    <row r="15" spans="2:6">
      <c r="B15">
        <f t="shared" si="0"/>
        <v>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5"/>
  <dimension ref="C1:F14"/>
  <sheetViews>
    <sheetView tabSelected="1" zoomScaleNormal="100" zoomScaleSheetLayoutView="90" workbookViewId="0">
      <selection activeCell="D25" sqref="D25"/>
    </sheetView>
  </sheetViews>
  <sheetFormatPr defaultRowHeight="15"/>
  <cols>
    <col min="1" max="1" width="4" style="1" customWidth="1"/>
    <col min="2" max="2" width="4.28515625" style="1" customWidth="1"/>
    <col min="3" max="3" width="28.140625" style="1" customWidth="1"/>
    <col min="4" max="4" width="73.42578125" style="1" customWidth="1"/>
    <col min="5" max="5" width="42.140625" style="1" customWidth="1"/>
    <col min="6" max="6" width="34" style="1" customWidth="1"/>
    <col min="7" max="16384" width="9.140625" style="1"/>
  </cols>
  <sheetData>
    <row r="1" spans="3:6" ht="15.75" thickBot="1"/>
    <row r="2" spans="3:6" ht="19.5" thickBot="1">
      <c r="C2" s="2" t="s">
        <v>0</v>
      </c>
      <c r="D2" s="53" t="str">
        <f>[1]MLIST!$B$72</f>
        <v>Bi-Level Stairwell Lighting</v>
      </c>
      <c r="E2" s="3"/>
      <c r="F2" s="4"/>
    </row>
    <row r="3" spans="3:6">
      <c r="C3" s="5" t="s">
        <v>1</v>
      </c>
      <c r="D3" s="5" t="s">
        <v>2</v>
      </c>
      <c r="E3" s="5" t="s">
        <v>3</v>
      </c>
      <c r="F3" s="5" t="s">
        <v>4</v>
      </c>
    </row>
    <row r="4" spans="3:6">
      <c r="C4" s="6" t="s">
        <v>5</v>
      </c>
      <c r="D4" s="7" t="s">
        <v>629</v>
      </c>
      <c r="E4" s="8"/>
      <c r="F4" s="9" t="s">
        <v>637</v>
      </c>
    </row>
    <row r="5" spans="3:6" ht="30">
      <c r="C5" s="6" t="s">
        <v>6</v>
      </c>
      <c r="D5" s="10" t="s">
        <v>630</v>
      </c>
      <c r="E5" s="11"/>
      <c r="F5" s="9"/>
    </row>
    <row r="6" spans="3:6">
      <c r="C6" s="6" t="s">
        <v>41</v>
      </c>
      <c r="D6" s="10" t="s">
        <v>631</v>
      </c>
      <c r="E6" s="11" t="s">
        <v>223</v>
      </c>
      <c r="F6" s="9"/>
    </row>
    <row r="7" spans="3:6">
      <c r="C7" s="6" t="s">
        <v>7</v>
      </c>
      <c r="D7" s="10" t="s">
        <v>640</v>
      </c>
      <c r="E7" s="10" t="s">
        <v>223</v>
      </c>
      <c r="F7" s="9"/>
    </row>
    <row r="8" spans="3:6">
      <c r="C8" s="6" t="s">
        <v>8</v>
      </c>
      <c r="D8" s="10" t="s">
        <v>632</v>
      </c>
      <c r="E8" s="10" t="s">
        <v>223</v>
      </c>
      <c r="F8" s="9"/>
    </row>
    <row r="9" spans="3:6">
      <c r="C9" s="6" t="s">
        <v>42</v>
      </c>
      <c r="D9" s="239">
        <v>0.1</v>
      </c>
      <c r="E9" s="12" t="s">
        <v>638</v>
      </c>
      <c r="F9" s="9"/>
    </row>
    <row r="10" spans="3:6">
      <c r="C10" s="6" t="s">
        <v>9</v>
      </c>
      <c r="D10" s="10" t="s">
        <v>631</v>
      </c>
      <c r="E10" s="12"/>
      <c r="F10" s="9"/>
    </row>
    <row r="11" spans="3:6">
      <c r="C11" s="6" t="s">
        <v>10</v>
      </c>
      <c r="D11" s="10" t="s">
        <v>639</v>
      </c>
      <c r="E11" s="10"/>
      <c r="F11" s="9"/>
    </row>
    <row r="12" spans="3:6">
      <c r="C12" s="6" t="s">
        <v>11</v>
      </c>
      <c r="D12" s="240" t="s">
        <v>633</v>
      </c>
      <c r="E12" s="12"/>
      <c r="F12" s="9"/>
    </row>
    <row r="13" spans="3:6">
      <c r="C13" s="6" t="s">
        <v>12</v>
      </c>
      <c r="D13" s="13" t="s">
        <v>634</v>
      </c>
      <c r="E13" s="14" t="s">
        <v>636</v>
      </c>
      <c r="F13" s="9"/>
    </row>
    <row r="14" spans="3:6">
      <c r="C14" s="6" t="s">
        <v>13</v>
      </c>
      <c r="D14" s="13" t="s">
        <v>635</v>
      </c>
      <c r="E14" s="13" t="str">
        <f>'SC-NR'!$C$64</f>
        <v>LO12Med</v>
      </c>
      <c r="F14" s="9"/>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sheetPr codeName="Sheet2"/>
  <dimension ref="A1:AJ162"/>
  <sheetViews>
    <sheetView zoomScaleNormal="100" workbookViewId="0">
      <selection activeCell="E13" sqref="E13"/>
    </sheetView>
  </sheetViews>
  <sheetFormatPr defaultRowHeight="12.75"/>
  <cols>
    <col min="1" max="1" width="40.5703125" customWidth="1"/>
    <col min="2" max="2" width="18.7109375" customWidth="1"/>
    <col min="3" max="3" width="28.7109375" customWidth="1"/>
    <col min="4" max="4" width="28.28515625" customWidth="1"/>
    <col min="5" max="5" width="11" customWidth="1"/>
    <col min="6" max="6" width="10.28515625" bestFit="1" customWidth="1"/>
    <col min="7" max="24" width="11.140625" customWidth="1"/>
    <col min="25" max="25" width="12.140625" customWidth="1"/>
    <col min="26" max="26" width="11.5703125" customWidth="1"/>
    <col min="28" max="28" width="17.42578125" customWidth="1"/>
    <col min="29" max="29" width="12" customWidth="1"/>
    <col min="31" max="31" width="11.7109375" customWidth="1"/>
    <col min="32" max="32" width="13" customWidth="1"/>
  </cols>
  <sheetData>
    <row r="1" spans="1:36">
      <c r="A1" s="56" t="s">
        <v>44</v>
      </c>
      <c r="B1" s="259" t="s">
        <v>603</v>
      </c>
      <c r="C1" s="260"/>
      <c r="D1" s="260"/>
      <c r="E1" s="260"/>
      <c r="F1" s="260"/>
      <c r="G1" s="260"/>
      <c r="H1" s="260"/>
      <c r="I1" s="260"/>
      <c r="J1" s="260"/>
      <c r="K1" s="260"/>
      <c r="L1" s="260"/>
      <c r="M1" s="260"/>
      <c r="N1" s="260"/>
      <c r="O1" s="260"/>
      <c r="P1" s="260"/>
      <c r="Q1" s="260"/>
      <c r="R1" s="260"/>
      <c r="S1" s="261"/>
      <c r="T1" s="57"/>
      <c r="U1" s="57"/>
      <c r="V1" s="57"/>
      <c r="W1" s="57"/>
      <c r="X1" s="24"/>
      <c r="Y1" s="24"/>
      <c r="Z1" s="24"/>
      <c r="AB1" s="24"/>
      <c r="AC1" s="24"/>
      <c r="AD1" s="24"/>
      <c r="AE1" s="24"/>
      <c r="AF1" s="24"/>
      <c r="AG1" s="24"/>
      <c r="AH1" s="24"/>
      <c r="AI1" s="24"/>
      <c r="AJ1" s="24"/>
    </row>
    <row r="2" spans="1:36">
      <c r="A2" s="58"/>
      <c r="B2" s="262"/>
      <c r="C2" s="263"/>
      <c r="D2" s="263"/>
      <c r="E2" s="263"/>
      <c r="F2" s="263"/>
      <c r="G2" s="263"/>
      <c r="H2" s="263"/>
      <c r="I2" s="263"/>
      <c r="J2" s="263"/>
      <c r="K2" s="263"/>
      <c r="L2" s="263"/>
      <c r="M2" s="263"/>
      <c r="N2" s="263"/>
      <c r="O2" s="263"/>
      <c r="P2" s="263"/>
      <c r="Q2" s="263"/>
      <c r="R2" s="263"/>
      <c r="S2" s="264"/>
      <c r="T2" s="59"/>
      <c r="U2" s="59"/>
      <c r="V2" s="59"/>
      <c r="W2" s="59"/>
      <c r="X2" s="24"/>
      <c r="Y2" s="24"/>
      <c r="Z2" s="24"/>
      <c r="AB2" s="24"/>
      <c r="AC2" s="24"/>
      <c r="AD2" s="24"/>
      <c r="AE2" s="24"/>
      <c r="AF2" s="24"/>
      <c r="AG2" s="24"/>
      <c r="AH2" s="24"/>
      <c r="AI2" s="24"/>
      <c r="AJ2" s="24"/>
    </row>
    <row r="3" spans="1:36">
      <c r="A3" s="58"/>
      <c r="B3" s="262"/>
      <c r="C3" s="263"/>
      <c r="D3" s="263"/>
      <c r="E3" s="263"/>
      <c r="F3" s="263"/>
      <c r="G3" s="263"/>
      <c r="H3" s="263"/>
      <c r="I3" s="263"/>
      <c r="J3" s="263"/>
      <c r="K3" s="263"/>
      <c r="L3" s="263"/>
      <c r="M3" s="263"/>
      <c r="N3" s="263"/>
      <c r="O3" s="263"/>
      <c r="P3" s="263"/>
      <c r="Q3" s="263"/>
      <c r="R3" s="263"/>
      <c r="S3" s="264"/>
      <c r="T3" s="59"/>
      <c r="U3" s="59"/>
      <c r="V3" s="59"/>
      <c r="W3" s="59"/>
      <c r="X3" s="24"/>
      <c r="Y3" s="24"/>
      <c r="Z3" s="24"/>
      <c r="AB3" s="24"/>
      <c r="AC3" s="24"/>
      <c r="AD3" s="24"/>
      <c r="AE3" s="24"/>
      <c r="AF3" s="24"/>
      <c r="AG3" s="24"/>
      <c r="AH3" s="24"/>
      <c r="AI3" s="24"/>
      <c r="AJ3" s="24"/>
    </row>
    <row r="4" spans="1:36">
      <c r="A4" s="58"/>
      <c r="B4" s="262"/>
      <c r="C4" s="263"/>
      <c r="D4" s="263"/>
      <c r="E4" s="263"/>
      <c r="F4" s="263"/>
      <c r="G4" s="263"/>
      <c r="H4" s="263"/>
      <c r="I4" s="263"/>
      <c r="J4" s="263"/>
      <c r="K4" s="263"/>
      <c r="L4" s="263"/>
      <c r="M4" s="263"/>
      <c r="N4" s="263"/>
      <c r="O4" s="263"/>
      <c r="P4" s="263"/>
      <c r="Q4" s="263"/>
      <c r="R4" s="263"/>
      <c r="S4" s="264"/>
      <c r="T4" s="59"/>
      <c r="U4" s="59"/>
      <c r="V4" s="59"/>
      <c r="W4" s="59"/>
      <c r="X4" s="24"/>
      <c r="Y4" s="24"/>
      <c r="Z4" s="24"/>
      <c r="AB4" s="24"/>
      <c r="AC4" s="24"/>
      <c r="AD4" s="24"/>
      <c r="AE4" s="24"/>
      <c r="AF4" s="24"/>
      <c r="AG4" s="24"/>
      <c r="AH4" s="24"/>
      <c r="AI4" s="24"/>
      <c r="AJ4" s="24"/>
    </row>
    <row r="5" spans="1:36">
      <c r="A5" s="60" t="s">
        <v>45</v>
      </c>
      <c r="B5" s="262"/>
      <c r="C5" s="263"/>
      <c r="D5" s="265"/>
      <c r="E5" s="265"/>
      <c r="F5" s="265"/>
      <c r="G5" s="265"/>
      <c r="H5" s="265"/>
      <c r="I5" s="265"/>
      <c r="J5" s="265"/>
      <c r="K5" s="265"/>
      <c r="L5" s="265"/>
      <c r="M5" s="265"/>
      <c r="N5" s="265"/>
      <c r="O5" s="265"/>
      <c r="P5" s="265"/>
      <c r="Q5" s="265"/>
      <c r="R5" s="265"/>
      <c r="S5" s="266"/>
      <c r="T5" s="59"/>
      <c r="U5" s="59"/>
      <c r="V5" s="59"/>
      <c r="W5" s="59"/>
      <c r="X5" s="24"/>
      <c r="Y5" s="24"/>
      <c r="Z5" s="24"/>
      <c r="AB5" s="24"/>
      <c r="AC5" s="24"/>
      <c r="AD5" s="24"/>
      <c r="AE5" s="24"/>
      <c r="AF5" s="24"/>
      <c r="AG5" s="24"/>
      <c r="AH5" s="24"/>
      <c r="AI5" s="24"/>
      <c r="AJ5" s="24"/>
    </row>
    <row r="6" spans="1:36">
      <c r="A6" s="61"/>
      <c r="B6" s="62"/>
      <c r="C6" s="62"/>
      <c r="D6" s="63"/>
      <c r="E6" s="64"/>
      <c r="F6" s="64"/>
      <c r="G6" s="64"/>
      <c r="H6" s="64"/>
      <c r="I6" s="64"/>
      <c r="J6" s="64"/>
      <c r="K6" s="64"/>
      <c r="L6" s="64"/>
      <c r="M6" s="64"/>
      <c r="N6" s="64"/>
      <c r="O6" s="64"/>
      <c r="P6" s="64"/>
      <c r="Q6" s="64"/>
      <c r="R6" s="64"/>
      <c r="S6" s="65"/>
      <c r="T6" s="59"/>
      <c r="U6" s="59"/>
      <c r="V6" s="59"/>
      <c r="W6" s="59"/>
      <c r="X6" s="24"/>
      <c r="Y6" s="24"/>
      <c r="Z6" s="24"/>
      <c r="AB6" s="24"/>
      <c r="AC6" s="24"/>
      <c r="AD6" s="24"/>
      <c r="AE6" s="24"/>
      <c r="AF6" s="24"/>
      <c r="AG6" s="24"/>
      <c r="AH6" s="24"/>
      <c r="AI6" s="24"/>
      <c r="AJ6" s="24"/>
    </row>
    <row r="7" spans="1:36">
      <c r="A7" s="256"/>
      <c r="B7" s="245" t="s">
        <v>46</v>
      </c>
      <c r="C7" s="246" t="s">
        <v>158</v>
      </c>
      <c r="D7" s="241" t="s">
        <v>641</v>
      </c>
      <c r="E7" s="24"/>
      <c r="F7" s="24"/>
      <c r="G7" s="24"/>
      <c r="H7" s="24"/>
      <c r="I7" s="24"/>
      <c r="J7" s="24"/>
      <c r="K7" s="24"/>
      <c r="L7" s="24"/>
      <c r="M7" s="24"/>
      <c r="N7" s="24"/>
      <c r="O7" s="24"/>
      <c r="P7" s="24"/>
      <c r="Q7" s="24"/>
      <c r="R7" s="24"/>
      <c r="S7" s="24"/>
      <c r="T7" s="24"/>
      <c r="U7" s="24"/>
      <c r="V7" s="24"/>
      <c r="W7" s="24"/>
      <c r="X7" s="24"/>
      <c r="Y7" s="24"/>
      <c r="Z7" s="24"/>
      <c r="AB7" s="24"/>
      <c r="AC7" s="24"/>
      <c r="AD7" s="24"/>
      <c r="AE7" s="24"/>
      <c r="AF7" s="24"/>
      <c r="AG7" s="24"/>
      <c r="AH7" s="24"/>
      <c r="AI7" s="24"/>
      <c r="AJ7" s="24"/>
    </row>
    <row r="8" spans="1:36">
      <c r="A8" s="257" t="s">
        <v>651</v>
      </c>
      <c r="B8" s="247" t="s">
        <v>47</v>
      </c>
      <c r="C8" s="248" t="str">
        <f>CONCATENATE([1]MLIST!$B$72,"-",C7)</f>
        <v>Bi-Level Stairwell Lighting-NR</v>
      </c>
      <c r="D8" s="242" t="str">
        <f>[4]!switch_ForecastState</f>
        <v>Region</v>
      </c>
      <c r="E8" s="67"/>
      <c r="F8" s="24"/>
      <c r="G8" s="24"/>
      <c r="H8" s="24"/>
      <c r="I8" s="24"/>
      <c r="J8" s="24"/>
      <c r="K8" s="24"/>
      <c r="L8" s="24"/>
      <c r="M8" s="24"/>
      <c r="N8" s="24"/>
      <c r="O8" s="24"/>
      <c r="P8" s="24"/>
      <c r="Q8" s="24"/>
      <c r="R8" s="24"/>
      <c r="S8" s="24"/>
      <c r="T8" s="24"/>
      <c r="U8" s="24"/>
      <c r="V8" s="24"/>
      <c r="W8" s="24"/>
      <c r="X8" s="24"/>
      <c r="Y8" s="24"/>
      <c r="Z8" s="24"/>
      <c r="AB8" s="24"/>
      <c r="AC8" s="24"/>
      <c r="AD8" s="24"/>
      <c r="AE8" s="24"/>
      <c r="AF8" s="24"/>
      <c r="AG8" s="24"/>
      <c r="AH8" s="24"/>
      <c r="AI8" s="24"/>
      <c r="AJ8" s="24"/>
    </row>
    <row r="9" spans="1:36">
      <c r="A9" s="257" t="str">
        <f>INDEX([1]ACHIEV!$A$19:$B$120,MATCH(C8,[1]ACHIEV!$B$19:$B$120,0),1)</f>
        <v>Lighting</v>
      </c>
      <c r="B9" s="249" t="s">
        <v>48</v>
      </c>
      <c r="C9" s="248">
        <f>[1]FILES!$H$4</f>
        <v>2035</v>
      </c>
      <c r="D9" s="242" t="str">
        <f>[4]!switch_ForecastScenario</f>
        <v>Base</v>
      </c>
      <c r="E9" s="68"/>
      <c r="F9" s="24"/>
      <c r="G9" s="24"/>
      <c r="H9" s="24"/>
      <c r="I9" s="24"/>
      <c r="J9" s="24"/>
      <c r="K9" s="24"/>
      <c r="L9" s="24"/>
      <c r="M9" s="24"/>
      <c r="N9" s="24"/>
      <c r="O9" s="24"/>
      <c r="P9" s="24"/>
      <c r="Q9" s="24"/>
      <c r="R9" s="24"/>
      <c r="S9" s="24"/>
      <c r="T9" s="24"/>
      <c r="U9" s="24"/>
      <c r="V9" s="24"/>
      <c r="W9" s="24"/>
      <c r="X9" s="24"/>
      <c r="Y9" s="24"/>
      <c r="Z9" s="24"/>
      <c r="AB9" s="24"/>
      <c r="AC9" s="24"/>
      <c r="AD9" s="24"/>
      <c r="AE9" s="24"/>
      <c r="AF9" s="24"/>
      <c r="AG9" s="24"/>
      <c r="AH9" s="24"/>
      <c r="AI9" s="24"/>
      <c r="AJ9" s="24"/>
    </row>
    <row r="10" spans="1:36">
      <c r="A10" s="258"/>
      <c r="B10" s="250" t="s">
        <v>180</v>
      </c>
      <c r="C10" s="251">
        <f ca="1">MIN(SUM(E82:X83),SUM(Y82:Y83))</f>
        <v>11.215981389746597</v>
      </c>
      <c r="D10" s="243"/>
      <c r="E10" s="24">
        <v>1</v>
      </c>
      <c r="F10" s="24">
        <f>E10+1</f>
        <v>2</v>
      </c>
      <c r="G10" s="24">
        <f t="shared" ref="G10:V11" si="0">F10+1</f>
        <v>3</v>
      </c>
      <c r="H10" s="24">
        <f t="shared" si="0"/>
        <v>4</v>
      </c>
      <c r="I10" s="24">
        <f t="shared" si="0"/>
        <v>5</v>
      </c>
      <c r="J10" s="24">
        <f t="shared" si="0"/>
        <v>6</v>
      </c>
      <c r="K10" s="24">
        <f t="shared" si="0"/>
        <v>7</v>
      </c>
      <c r="L10" s="24">
        <f t="shared" si="0"/>
        <v>8</v>
      </c>
      <c r="M10" s="24">
        <f t="shared" si="0"/>
        <v>9</v>
      </c>
      <c r="N10" s="24">
        <f t="shared" si="0"/>
        <v>10</v>
      </c>
      <c r="O10" s="24">
        <f t="shared" si="0"/>
        <v>11</v>
      </c>
      <c r="P10" s="24">
        <f t="shared" si="0"/>
        <v>12</v>
      </c>
      <c r="Q10" s="24">
        <f t="shared" si="0"/>
        <v>13</v>
      </c>
      <c r="R10" s="24">
        <f t="shared" si="0"/>
        <v>14</v>
      </c>
      <c r="S10" s="24">
        <f t="shared" si="0"/>
        <v>15</v>
      </c>
      <c r="T10" s="24">
        <f t="shared" si="0"/>
        <v>16</v>
      </c>
      <c r="U10" s="24">
        <f t="shared" si="0"/>
        <v>17</v>
      </c>
      <c r="V10" s="24">
        <f t="shared" si="0"/>
        <v>18</v>
      </c>
      <c r="W10" s="24">
        <f t="shared" ref="W10:X10" si="1">V10+1</f>
        <v>19</v>
      </c>
      <c r="X10" s="24">
        <f t="shared" si="1"/>
        <v>20</v>
      </c>
      <c r="Y10" s="24"/>
      <c r="Z10" s="24"/>
      <c r="AB10" s="24"/>
      <c r="AC10" s="24"/>
      <c r="AD10" s="24"/>
      <c r="AE10" s="24"/>
      <c r="AF10" s="24"/>
      <c r="AG10" s="24"/>
      <c r="AH10" s="24"/>
      <c r="AI10" s="24"/>
      <c r="AJ10" s="24"/>
    </row>
    <row r="11" spans="1:36" ht="15">
      <c r="A11" s="244" t="s">
        <v>159</v>
      </c>
      <c r="B11" s="66"/>
      <c r="C11" s="66"/>
      <c r="D11" s="66"/>
      <c r="E11" s="66">
        <f>C9-20+1</f>
        <v>2016</v>
      </c>
      <c r="F11" s="66">
        <f>E11+1</f>
        <v>2017</v>
      </c>
      <c r="G11" s="66">
        <f t="shared" si="0"/>
        <v>2018</v>
      </c>
      <c r="H11" s="66">
        <f t="shared" si="0"/>
        <v>2019</v>
      </c>
      <c r="I11" s="66">
        <f t="shared" si="0"/>
        <v>2020</v>
      </c>
      <c r="J11" s="66">
        <f t="shared" si="0"/>
        <v>2021</v>
      </c>
      <c r="K11" s="66">
        <f t="shared" si="0"/>
        <v>2022</v>
      </c>
      <c r="L11" s="66">
        <f t="shared" si="0"/>
        <v>2023</v>
      </c>
      <c r="M11" s="66">
        <f t="shared" si="0"/>
        <v>2024</v>
      </c>
      <c r="N11" s="66">
        <f t="shared" si="0"/>
        <v>2025</v>
      </c>
      <c r="O11" s="66">
        <f t="shared" si="0"/>
        <v>2026</v>
      </c>
      <c r="P11" s="66">
        <f t="shared" si="0"/>
        <v>2027</v>
      </c>
      <c r="Q11" s="66">
        <f t="shared" si="0"/>
        <v>2028</v>
      </c>
      <c r="R11" s="66">
        <f t="shared" si="0"/>
        <v>2029</v>
      </c>
      <c r="S11" s="66">
        <f t="shared" si="0"/>
        <v>2030</v>
      </c>
      <c r="T11" s="66">
        <f t="shared" si="0"/>
        <v>2031</v>
      </c>
      <c r="U11" s="66">
        <f t="shared" si="0"/>
        <v>2032</v>
      </c>
      <c r="V11" s="66">
        <f t="shared" si="0"/>
        <v>2033</v>
      </c>
      <c r="W11" s="66">
        <f>V11+1</f>
        <v>2034</v>
      </c>
      <c r="X11" s="66">
        <f>W11+1</f>
        <v>2035</v>
      </c>
      <c r="Y11" s="217" t="s">
        <v>49</v>
      </c>
      <c r="Z11" s="69" t="s">
        <v>160</v>
      </c>
      <c r="AB11" s="24"/>
      <c r="AC11" s="24"/>
      <c r="AD11" s="24"/>
      <c r="AE11" s="24"/>
      <c r="AF11" s="24"/>
      <c r="AG11" s="24"/>
      <c r="AH11" s="24"/>
      <c r="AI11" s="24"/>
      <c r="AJ11" s="24"/>
    </row>
    <row r="12" spans="1:36">
      <c r="A12" s="66"/>
      <c r="B12" s="66"/>
      <c r="C12" s="66"/>
      <c r="D12" s="66"/>
      <c r="E12" s="66" t="str">
        <f>CONCATENATE("FLOOR_",E11)</f>
        <v>FLOOR_2016</v>
      </c>
      <c r="F12" s="66" t="str">
        <f t="shared" ref="F12:X12" si="2">CONCATENATE("FLOOR_",F11)</f>
        <v>FLOOR_2017</v>
      </c>
      <c r="G12" s="66" t="str">
        <f t="shared" si="2"/>
        <v>FLOOR_2018</v>
      </c>
      <c r="H12" s="66" t="str">
        <f t="shared" si="2"/>
        <v>FLOOR_2019</v>
      </c>
      <c r="I12" s="66" t="str">
        <f t="shared" si="2"/>
        <v>FLOOR_2020</v>
      </c>
      <c r="J12" s="66" t="str">
        <f t="shared" si="2"/>
        <v>FLOOR_2021</v>
      </c>
      <c r="K12" s="66" t="str">
        <f t="shared" si="2"/>
        <v>FLOOR_2022</v>
      </c>
      <c r="L12" s="66" t="str">
        <f t="shared" si="2"/>
        <v>FLOOR_2023</v>
      </c>
      <c r="M12" s="66" t="str">
        <f t="shared" si="2"/>
        <v>FLOOR_2024</v>
      </c>
      <c r="N12" s="66" t="str">
        <f t="shared" si="2"/>
        <v>FLOOR_2025</v>
      </c>
      <c r="O12" s="66" t="str">
        <f t="shared" si="2"/>
        <v>FLOOR_2026</v>
      </c>
      <c r="P12" s="66" t="str">
        <f t="shared" si="2"/>
        <v>FLOOR_2027</v>
      </c>
      <c r="Q12" s="66" t="str">
        <f t="shared" si="2"/>
        <v>FLOOR_2028</v>
      </c>
      <c r="R12" s="66" t="str">
        <f t="shared" si="2"/>
        <v>FLOOR_2029</v>
      </c>
      <c r="S12" s="66" t="str">
        <f t="shared" si="2"/>
        <v>FLOOR_2030</v>
      </c>
      <c r="T12" s="66" t="str">
        <f t="shared" si="2"/>
        <v>FLOOR_2031</v>
      </c>
      <c r="U12" s="66" t="str">
        <f t="shared" si="2"/>
        <v>FLOOR_2032</v>
      </c>
      <c r="V12" s="66" t="str">
        <f t="shared" si="2"/>
        <v>FLOOR_2033</v>
      </c>
      <c r="W12" s="66" t="str">
        <f t="shared" si="2"/>
        <v>FLOOR_2034</v>
      </c>
      <c r="X12" s="66" t="str">
        <f t="shared" si="2"/>
        <v>FLOOR_2035</v>
      </c>
      <c r="Y12" s="218">
        <v>0.85</v>
      </c>
      <c r="Z12" s="69" t="s">
        <v>160</v>
      </c>
      <c r="AB12" s="24"/>
      <c r="AC12" s="24"/>
      <c r="AD12" s="24"/>
      <c r="AE12" s="24"/>
      <c r="AF12" s="24"/>
      <c r="AG12" s="24"/>
      <c r="AH12" s="24"/>
      <c r="AI12" s="24"/>
      <c r="AJ12" s="24"/>
    </row>
    <row r="13" spans="1:36">
      <c r="A13" s="24"/>
      <c r="B13" s="24"/>
      <c r="D13" s="27" t="s">
        <v>604</v>
      </c>
      <c r="E13" s="67">
        <f ca="1">INDEX([4]!tbl_Forecast,MATCH($D$8&amp;$D13&amp;$D$7,[4]!rng_ForecastRowLookup,0),MATCH(E$11,[4]!rng_ForecastColumnLookup,0))</f>
        <v>380.08828477966154</v>
      </c>
      <c r="F13" s="67">
        <f ca="1">INDEX([4]!tbl_Forecast,MATCH($D$8&amp;$D13&amp;$D$7,[4]!rng_ForecastRowLookup,0),MATCH(F$11,[4]!rng_ForecastColumnLookup,0))</f>
        <v>378.94801992532251</v>
      </c>
      <c r="G13" s="67">
        <f ca="1">INDEX([4]!tbl_Forecast,MATCH($D$8&amp;$D13&amp;$D$7,[4]!rng_ForecastRowLookup,0),MATCH(G$11,[4]!rng_ForecastColumnLookup,0))</f>
        <v>377.81117586554655</v>
      </c>
      <c r="H13" s="67">
        <f ca="1">INDEX([4]!tbl_Forecast,MATCH($D$8&amp;$D13&amp;$D$7,[4]!rng_ForecastRowLookup,0),MATCH(H$11,[4]!rng_ForecastColumnLookup,0))</f>
        <v>376.67774233794995</v>
      </c>
      <c r="I13" s="67">
        <f ca="1">INDEX([4]!tbl_Forecast,MATCH($D$8&amp;$D13&amp;$D$7,[4]!rng_ForecastRowLookup,0),MATCH(I$11,[4]!rng_ForecastColumnLookup,0))</f>
        <v>375.54770911093607</v>
      </c>
      <c r="J13" s="67">
        <f ca="1">INDEX([4]!tbl_Forecast,MATCH($D$8&amp;$D13&amp;$D$7,[4]!rng_ForecastRowLookup,0),MATCH(J$11,[4]!rng_ForecastColumnLookup,0))</f>
        <v>374.42106598360328</v>
      </c>
      <c r="K13" s="67">
        <f ca="1">INDEX([4]!tbl_Forecast,MATCH($D$8&amp;$D13&amp;$D$7,[4]!rng_ForecastRowLookup,0),MATCH(K$11,[4]!rng_ForecastColumnLookup,0))</f>
        <v>373.29780278565244</v>
      </c>
      <c r="L13" s="67">
        <f ca="1">INDEX([4]!tbl_Forecast,MATCH($D$8&amp;$D13&amp;$D$7,[4]!rng_ForecastRowLookup,0),MATCH(L$11,[4]!rng_ForecastColumnLookup,0))</f>
        <v>372.17790937729552</v>
      </c>
      <c r="M13" s="67">
        <f ca="1">INDEX([4]!tbl_Forecast,MATCH($D$8&amp;$D13&amp;$D$7,[4]!rng_ForecastRowLookup,0),MATCH(M$11,[4]!rng_ForecastColumnLookup,0))</f>
        <v>371.06137564916361</v>
      </c>
      <c r="N13" s="67">
        <f ca="1">INDEX([4]!tbl_Forecast,MATCH($D$8&amp;$D13&amp;$D$7,[4]!rng_ForecastRowLookup,0),MATCH(N$11,[4]!rng_ForecastColumnLookup,0))</f>
        <v>369.94819152221612</v>
      </c>
      <c r="O13" s="67">
        <f ca="1">INDEX([4]!tbl_Forecast,MATCH($D$8&amp;$D13&amp;$D$7,[4]!rng_ForecastRowLookup,0),MATCH(O$11,[4]!rng_ForecastColumnLookup,0))</f>
        <v>368.83834694764948</v>
      </c>
      <c r="P13" s="67">
        <f ca="1">INDEX([4]!tbl_Forecast,MATCH($D$8&amp;$D13&amp;$D$7,[4]!rng_ForecastRowLookup,0),MATCH(P$11,[4]!rng_ForecastColumnLookup,0))</f>
        <v>367.73183190680658</v>
      </c>
      <c r="Q13" s="67">
        <f ca="1">INDEX([4]!tbl_Forecast,MATCH($D$8&amp;$D13&amp;$D$7,[4]!rng_ForecastRowLookup,0),MATCH(Q$11,[4]!rng_ForecastColumnLookup,0))</f>
        <v>366.62863641108612</v>
      </c>
      <c r="R13" s="67">
        <f ca="1">INDEX([4]!tbl_Forecast,MATCH($D$8&amp;$D13&amp;$D$7,[4]!rng_ForecastRowLookup,0),MATCH(R$11,[4]!rng_ForecastColumnLookup,0))</f>
        <v>365.52875050185287</v>
      </c>
      <c r="S13" s="67">
        <f ca="1">INDEX([4]!tbl_Forecast,MATCH($D$8&amp;$D13&amp;$D$7,[4]!rng_ForecastRowLookup,0),MATCH(S$11,[4]!rng_ForecastColumnLookup,0))</f>
        <v>364.43216425034728</v>
      </c>
      <c r="T13" s="67">
        <f ca="1">INDEX([4]!tbl_Forecast,MATCH($D$8&amp;$D13&amp;$D$7,[4]!rng_ForecastRowLookup,0),MATCH(T$11,[4]!rng_ForecastColumnLookup,0))</f>
        <v>363.33886775759629</v>
      </c>
      <c r="U13" s="67">
        <f ca="1">INDEX([4]!tbl_Forecast,MATCH($D$8&amp;$D13&amp;$D$7,[4]!rng_ForecastRowLookup,0),MATCH(U$11,[4]!rng_ForecastColumnLookup,0))</f>
        <v>362.24885115432346</v>
      </c>
      <c r="V13" s="67">
        <f ca="1">INDEX([4]!tbl_Forecast,MATCH($D$8&amp;$D13&amp;$D$7,[4]!rng_ForecastRowLookup,0),MATCH(V$11,[4]!rng_ForecastColumnLookup,0))</f>
        <v>361.16210460086046</v>
      </c>
      <c r="W13" s="67">
        <f ca="1">INDEX([4]!tbl_Forecast,MATCH($D$8&amp;$D13&amp;$D$7,[4]!rng_ForecastRowLookup,0),MATCH(W$11,[4]!rng_ForecastColumnLookup,0))</f>
        <v>360.07861828705791</v>
      </c>
      <c r="X13" s="67">
        <f ca="1">INDEX([4]!tbl_Forecast,MATCH($D$8&amp;$D13&amp;$D$7,[4]!rng_ForecastRowLookup,0),MATCH(X$11,[4]!rng_ForecastColumnLookup,0))</f>
        <v>358.99838243219671</v>
      </c>
      <c r="Z13" s="118">
        <f t="shared" ref="Z13:Z30" ca="1" si="3">X13</f>
        <v>358.99838243219671</v>
      </c>
      <c r="AB13" s="24"/>
      <c r="AC13" s="24"/>
      <c r="AD13" s="24"/>
      <c r="AE13" s="24"/>
      <c r="AF13" s="24"/>
      <c r="AG13" s="24"/>
      <c r="AH13" s="24"/>
      <c r="AI13" s="24"/>
      <c r="AJ13" s="24"/>
    </row>
    <row r="14" spans="1:36">
      <c r="A14" s="24"/>
      <c r="B14" s="24"/>
      <c r="D14" s="27" t="s">
        <v>605</v>
      </c>
      <c r="E14" s="67">
        <f ca="1">INDEX([4]!tbl_Forecast,MATCH($D$8&amp;$D14&amp;$D$7,[4]!rng_ForecastRowLookup,0),MATCH(E$11,[4]!rng_ForecastColumnLookup,0))</f>
        <v>190.73687138333023</v>
      </c>
      <c r="F14" s="67">
        <f ca="1">INDEX([4]!tbl_Forecast,MATCH($D$8&amp;$D14&amp;$D$7,[4]!rng_ForecastRowLookup,0),MATCH(F$11,[4]!rng_ForecastColumnLookup,0))</f>
        <v>190.16466076918024</v>
      </c>
      <c r="G14" s="67">
        <f ca="1">INDEX([4]!tbl_Forecast,MATCH($D$8&amp;$D14&amp;$D$7,[4]!rng_ForecastRowLookup,0),MATCH(G$11,[4]!rng_ForecastColumnLookup,0))</f>
        <v>189.59416678687271</v>
      </c>
      <c r="H14" s="67">
        <f ca="1">INDEX([4]!tbl_Forecast,MATCH($D$8&amp;$D14&amp;$D$7,[4]!rng_ForecastRowLookup,0),MATCH(H$11,[4]!rng_ForecastColumnLookup,0))</f>
        <v>189.02538428651209</v>
      </c>
      <c r="I14" s="67">
        <f ca="1">INDEX([4]!tbl_Forecast,MATCH($D$8&amp;$D14&amp;$D$7,[4]!rng_ForecastRowLookup,0),MATCH(I$11,[4]!rng_ForecastColumnLookup,0))</f>
        <v>188.45830813365254</v>
      </c>
      <c r="J14" s="67">
        <f ca="1">INDEX([4]!tbl_Forecast,MATCH($D$8&amp;$D14&amp;$D$7,[4]!rng_ForecastRowLookup,0),MATCH(J$11,[4]!rng_ForecastColumnLookup,0))</f>
        <v>187.89293320925157</v>
      </c>
      <c r="K14" s="67">
        <f ca="1">INDEX([4]!tbl_Forecast,MATCH($D$8&amp;$D14&amp;$D$7,[4]!rng_ForecastRowLookup,0),MATCH(K$11,[4]!rng_ForecastColumnLookup,0))</f>
        <v>187.32925440962381</v>
      </c>
      <c r="L14" s="67">
        <f ca="1">INDEX([4]!tbl_Forecast,MATCH($D$8&amp;$D14&amp;$D$7,[4]!rng_ForecastRowLookup,0),MATCH(L$11,[4]!rng_ForecastColumnLookup,0))</f>
        <v>186.76726664639497</v>
      </c>
      <c r="M14" s="67">
        <f ca="1">INDEX([4]!tbl_Forecast,MATCH($D$8&amp;$D14&amp;$D$7,[4]!rng_ForecastRowLookup,0),MATCH(M$11,[4]!rng_ForecastColumnLookup,0))</f>
        <v>186.20696484645578</v>
      </c>
      <c r="N14" s="67">
        <f ca="1">INDEX([4]!tbl_Forecast,MATCH($D$8&amp;$D14&amp;$D$7,[4]!rng_ForecastRowLookup,0),MATCH(N$11,[4]!rng_ForecastColumnLookup,0))</f>
        <v>185.64834395191642</v>
      </c>
      <c r="O14" s="67">
        <f ca="1">INDEX([4]!tbl_Forecast,MATCH($D$8&amp;$D14&amp;$D$7,[4]!rng_ForecastRowLookup,0),MATCH(O$11,[4]!rng_ForecastColumnLookup,0))</f>
        <v>185.09139892006067</v>
      </c>
      <c r="P14" s="67">
        <f ca="1">INDEX([4]!tbl_Forecast,MATCH($D$8&amp;$D14&amp;$D$7,[4]!rng_ForecastRowLookup,0),MATCH(P$11,[4]!rng_ForecastColumnLookup,0))</f>
        <v>184.5361247233005</v>
      </c>
      <c r="Q14" s="67">
        <f ca="1">INDEX([4]!tbl_Forecast,MATCH($D$8&amp;$D14&amp;$D$7,[4]!rng_ForecastRowLookup,0),MATCH(Q$11,[4]!rng_ForecastColumnLookup,0))</f>
        <v>183.98251634913058</v>
      </c>
      <c r="R14" s="67">
        <f ca="1">INDEX([4]!tbl_Forecast,MATCH($D$8&amp;$D14&amp;$D$7,[4]!rng_ForecastRowLookup,0),MATCH(R$11,[4]!rng_ForecastColumnLookup,0))</f>
        <v>183.43056880008319</v>
      </c>
      <c r="S14" s="67">
        <f ca="1">INDEX([4]!tbl_Forecast,MATCH($D$8&amp;$D14&amp;$D$7,[4]!rng_ForecastRowLookup,0),MATCH(S$11,[4]!rng_ForecastColumnLookup,0))</f>
        <v>182.88027709368296</v>
      </c>
      <c r="T14" s="67">
        <f ca="1">INDEX([4]!tbl_Forecast,MATCH($D$8&amp;$D14&amp;$D$7,[4]!rng_ForecastRowLookup,0),MATCH(T$11,[4]!rng_ForecastColumnLookup,0))</f>
        <v>182.33163626240187</v>
      </c>
      <c r="U14" s="67">
        <f ca="1">INDEX([4]!tbl_Forecast,MATCH($D$8&amp;$D14&amp;$D$7,[4]!rng_ForecastRowLookup,0),MATCH(U$11,[4]!rng_ForecastColumnLookup,0))</f>
        <v>181.78464135361469</v>
      </c>
      <c r="V14" s="67">
        <f ca="1">INDEX([4]!tbl_Forecast,MATCH($D$8&amp;$D14&amp;$D$7,[4]!rng_ForecastRowLookup,0),MATCH(V$11,[4]!rng_ForecastColumnLookup,0))</f>
        <v>181.23928742955383</v>
      </c>
      <c r="W14" s="67">
        <f ca="1">INDEX([4]!tbl_Forecast,MATCH($D$8&amp;$D14&amp;$D$7,[4]!rng_ForecastRowLookup,0),MATCH(W$11,[4]!rng_ForecastColumnLookup,0))</f>
        <v>180.69556956726515</v>
      </c>
      <c r="X14" s="67">
        <f ca="1">INDEX([4]!tbl_Forecast,MATCH($D$8&amp;$D14&amp;$D$7,[4]!rng_ForecastRowLookup,0),MATCH(X$11,[4]!rng_ForecastColumnLookup,0))</f>
        <v>180.15348285856339</v>
      </c>
      <c r="Z14" s="118">
        <f t="shared" ca="1" si="3"/>
        <v>180.15348285856339</v>
      </c>
      <c r="AB14" s="24"/>
      <c r="AC14" s="24"/>
      <c r="AD14" s="24"/>
      <c r="AE14" s="24"/>
      <c r="AF14" s="24"/>
      <c r="AG14" s="24"/>
      <c r="AH14" s="24"/>
      <c r="AI14" s="24"/>
      <c r="AJ14" s="24"/>
    </row>
    <row r="15" spans="1:36">
      <c r="A15" s="24"/>
      <c r="B15" s="24"/>
      <c r="D15" s="27" t="s">
        <v>606</v>
      </c>
      <c r="E15" s="67">
        <f ca="1">INDEX([4]!tbl_Forecast,MATCH($D$8&amp;$D15&amp;$D$7,[4]!rng_ForecastRowLookup,0),MATCH(E$11,[4]!rng_ForecastColumnLookup,0))</f>
        <v>184.0913556049378</v>
      </c>
      <c r="F15" s="67">
        <f ca="1">INDEX([4]!tbl_Forecast,MATCH($D$8&amp;$D15&amp;$D$7,[4]!rng_ForecastRowLookup,0),MATCH(F$11,[4]!rng_ForecastColumnLookup,0))</f>
        <v>183.53908153812301</v>
      </c>
      <c r="G15" s="67">
        <f ca="1">INDEX([4]!tbl_Forecast,MATCH($D$8&amp;$D15&amp;$D$7,[4]!rng_ForecastRowLookup,0),MATCH(G$11,[4]!rng_ForecastColumnLookup,0))</f>
        <v>182.98846429350866</v>
      </c>
      <c r="H15" s="67">
        <f ca="1">INDEX([4]!tbl_Forecast,MATCH($D$8&amp;$D15&amp;$D$7,[4]!rng_ForecastRowLookup,0),MATCH(H$11,[4]!rng_ForecastColumnLookup,0))</f>
        <v>182.43949890062811</v>
      </c>
      <c r="I15" s="67">
        <f ca="1">INDEX([4]!tbl_Forecast,MATCH($D$8&amp;$D15&amp;$D$7,[4]!rng_ForecastRowLookup,0),MATCH(I$11,[4]!rng_ForecastColumnLookup,0))</f>
        <v>181.89218040392623</v>
      </c>
      <c r="J15" s="67">
        <f ca="1">INDEX([4]!tbl_Forecast,MATCH($D$8&amp;$D15&amp;$D$7,[4]!rng_ForecastRowLookup,0),MATCH(J$11,[4]!rng_ForecastColumnLookup,0))</f>
        <v>181.34650386271446</v>
      </c>
      <c r="K15" s="67">
        <f ca="1">INDEX([4]!tbl_Forecast,MATCH($D$8&amp;$D15&amp;$D$7,[4]!rng_ForecastRowLookup,0),MATCH(K$11,[4]!rng_ForecastColumnLookup,0))</f>
        <v>180.80246435112633</v>
      </c>
      <c r="L15" s="67">
        <f ca="1">INDEX([4]!tbl_Forecast,MATCH($D$8&amp;$D15&amp;$D$7,[4]!rng_ForecastRowLookup,0),MATCH(L$11,[4]!rng_ForecastColumnLookup,0))</f>
        <v>180.26005695807294</v>
      </c>
      <c r="M15" s="67">
        <f ca="1">INDEX([4]!tbl_Forecast,MATCH($D$8&amp;$D15&amp;$D$7,[4]!rng_ForecastRowLookup,0),MATCH(M$11,[4]!rng_ForecastColumnLookup,0))</f>
        <v>179.71927678719871</v>
      </c>
      <c r="N15" s="67">
        <f ca="1">INDEX([4]!tbl_Forecast,MATCH($D$8&amp;$D15&amp;$D$7,[4]!rng_ForecastRowLookup,0),MATCH(N$11,[4]!rng_ForecastColumnLookup,0))</f>
        <v>179.18011895683713</v>
      </c>
      <c r="O15" s="67">
        <f ca="1">INDEX([4]!tbl_Forecast,MATCH($D$8&amp;$D15&amp;$D$7,[4]!rng_ForecastRowLookup,0),MATCH(O$11,[4]!rng_ForecastColumnLookup,0))</f>
        <v>178.64257859996661</v>
      </c>
      <c r="P15" s="67">
        <f ca="1">INDEX([4]!tbl_Forecast,MATCH($D$8&amp;$D15&amp;$D$7,[4]!rng_ForecastRowLookup,0),MATCH(P$11,[4]!rng_ForecastColumnLookup,0))</f>
        <v>178.10665086416668</v>
      </c>
      <c r="Q15" s="67">
        <f ca="1">INDEX([4]!tbl_Forecast,MATCH($D$8&amp;$D15&amp;$D$7,[4]!rng_ForecastRowLookup,0),MATCH(Q$11,[4]!rng_ForecastColumnLookup,0))</f>
        <v>177.57233091157423</v>
      </c>
      <c r="R15" s="67">
        <f ca="1">INDEX([4]!tbl_Forecast,MATCH($D$8&amp;$D15&amp;$D$7,[4]!rng_ForecastRowLookup,0),MATCH(R$11,[4]!rng_ForecastColumnLookup,0))</f>
        <v>177.03961391883951</v>
      </c>
      <c r="S15" s="67">
        <f ca="1">INDEX([4]!tbl_Forecast,MATCH($D$8&amp;$D15&amp;$D$7,[4]!rng_ForecastRowLookup,0),MATCH(S$11,[4]!rng_ForecastColumnLookup,0))</f>
        <v>176.50849507708296</v>
      </c>
      <c r="T15" s="67">
        <f ca="1">INDEX([4]!tbl_Forecast,MATCH($D$8&amp;$D15&amp;$D$7,[4]!rng_ForecastRowLookup,0),MATCH(T$11,[4]!rng_ForecastColumnLookup,0))</f>
        <v>175.97896959185172</v>
      </c>
      <c r="U15" s="67">
        <f ca="1">INDEX([4]!tbl_Forecast,MATCH($D$8&amp;$D15&amp;$D$7,[4]!rng_ForecastRowLookup,0),MATCH(U$11,[4]!rng_ForecastColumnLookup,0))</f>
        <v>175.45103268307616</v>
      </c>
      <c r="V15" s="67">
        <f ca="1">INDEX([4]!tbl_Forecast,MATCH($D$8&amp;$D15&amp;$D$7,[4]!rng_ForecastRowLookup,0),MATCH(V$11,[4]!rng_ForecastColumnLookup,0))</f>
        <v>174.92467958502692</v>
      </c>
      <c r="W15" s="67">
        <f ca="1">INDEX([4]!tbl_Forecast,MATCH($D$8&amp;$D15&amp;$D$7,[4]!rng_ForecastRowLookup,0),MATCH(W$11,[4]!rng_ForecastColumnLookup,0))</f>
        <v>174.39990554627184</v>
      </c>
      <c r="X15" s="67">
        <f ca="1">INDEX([4]!tbl_Forecast,MATCH($D$8&amp;$D15&amp;$D$7,[4]!rng_ForecastRowLookup,0),MATCH(X$11,[4]!rng_ForecastColumnLookup,0))</f>
        <v>173.87670582963304</v>
      </c>
      <c r="Z15" s="118">
        <f t="shared" ca="1" si="3"/>
        <v>173.87670582963304</v>
      </c>
      <c r="AB15" s="24"/>
      <c r="AC15" s="24"/>
      <c r="AD15" s="24"/>
      <c r="AE15" s="24"/>
      <c r="AF15" s="24"/>
      <c r="AG15" s="24"/>
      <c r="AH15" s="24"/>
      <c r="AI15" s="24"/>
      <c r="AJ15" s="24"/>
    </row>
    <row r="16" spans="1:36">
      <c r="A16" s="24"/>
      <c r="B16" s="24"/>
      <c r="D16" s="27" t="s">
        <v>607</v>
      </c>
      <c r="E16" s="67">
        <f ca="1">INDEX([4]!tbl_Forecast,MATCH($D$8&amp;$D16&amp;$D$7,[4]!rng_ForecastRowLookup,0),MATCH(E$11,[4]!rng_ForecastColumnLookup,0))</f>
        <v>138.35734062238015</v>
      </c>
      <c r="F16" s="67">
        <f ca="1">INDEX([4]!tbl_Forecast,MATCH($D$8&amp;$D16&amp;$D$7,[4]!rng_ForecastRowLookup,0),MATCH(F$11,[4]!rng_ForecastColumnLookup,0))</f>
        <v>137.7208968555172</v>
      </c>
      <c r="G16" s="67">
        <f ca="1">INDEX([4]!tbl_Forecast,MATCH($D$8&amp;$D16&amp;$D$7,[4]!rng_ForecastRowLookup,0),MATCH(G$11,[4]!rng_ForecastColumnLookup,0))</f>
        <v>137.08738072998179</v>
      </c>
      <c r="H16" s="67">
        <f ca="1">INDEX([4]!tbl_Forecast,MATCH($D$8&amp;$D16&amp;$D$7,[4]!rng_ForecastRowLookup,0),MATCH(H$11,[4]!rng_ForecastColumnLookup,0))</f>
        <v>136.45677877862389</v>
      </c>
      <c r="I16" s="67">
        <f ca="1">INDEX([4]!tbl_Forecast,MATCH($D$8&amp;$D16&amp;$D$7,[4]!rng_ForecastRowLookup,0),MATCH(I$11,[4]!rng_ForecastColumnLookup,0))</f>
        <v>135.8290775962422</v>
      </c>
      <c r="J16" s="67">
        <f ca="1">INDEX([4]!tbl_Forecast,MATCH($D$8&amp;$D16&amp;$D$7,[4]!rng_ForecastRowLookup,0),MATCH(J$11,[4]!rng_ForecastColumnLookup,0))</f>
        <v>135.20426383929947</v>
      </c>
      <c r="K16" s="67">
        <f ca="1">INDEX([4]!tbl_Forecast,MATCH($D$8&amp;$D16&amp;$D$7,[4]!rng_ForecastRowLookup,0),MATCH(K$11,[4]!rng_ForecastColumnLookup,0))</f>
        <v>134.5823242256387</v>
      </c>
      <c r="L16" s="67">
        <f ca="1">INDEX([4]!tbl_Forecast,MATCH($D$8&amp;$D16&amp;$D$7,[4]!rng_ForecastRowLookup,0),MATCH(L$11,[4]!rng_ForecastColumnLookup,0))</f>
        <v>133.96324553420075</v>
      </c>
      <c r="M16" s="67">
        <f ca="1">INDEX([4]!tbl_Forecast,MATCH($D$8&amp;$D16&amp;$D$7,[4]!rng_ForecastRowLookup,0),MATCH(M$11,[4]!rng_ForecastColumnLookup,0))</f>
        <v>133.34701460474344</v>
      </c>
      <c r="N16" s="67">
        <f ca="1">INDEX([4]!tbl_Forecast,MATCH($D$8&amp;$D16&amp;$D$7,[4]!rng_ForecastRowLookup,0),MATCH(N$11,[4]!rng_ForecastColumnLookup,0))</f>
        <v>132.73361833756161</v>
      </c>
      <c r="O16" s="67">
        <f ca="1">INDEX([4]!tbl_Forecast,MATCH($D$8&amp;$D16&amp;$D$7,[4]!rng_ForecastRowLookup,0),MATCH(O$11,[4]!rng_ForecastColumnLookup,0))</f>
        <v>132.12304369320884</v>
      </c>
      <c r="P16" s="67">
        <f ca="1">INDEX([4]!tbl_Forecast,MATCH($D$8&amp;$D16&amp;$D$7,[4]!rng_ForecastRowLookup,0),MATCH(P$11,[4]!rng_ForecastColumnLookup,0))</f>
        <v>131.51527769222005</v>
      </c>
      <c r="Q16" s="67">
        <f ca="1">INDEX([4]!tbl_Forecast,MATCH($D$8&amp;$D16&amp;$D$7,[4]!rng_ForecastRowLookup,0),MATCH(Q$11,[4]!rng_ForecastColumnLookup,0))</f>
        <v>130.91030741483584</v>
      </c>
      <c r="R16" s="67">
        <f ca="1">INDEX([4]!tbl_Forecast,MATCH($D$8&amp;$D16&amp;$D$7,[4]!rng_ForecastRowLookup,0),MATCH(R$11,[4]!rng_ForecastColumnLookup,0))</f>
        <v>130.3081200007276</v>
      </c>
      <c r="S16" s="67">
        <f ca="1">INDEX([4]!tbl_Forecast,MATCH($D$8&amp;$D16&amp;$D$7,[4]!rng_ForecastRowLookup,0),MATCH(S$11,[4]!rng_ForecastColumnLookup,0))</f>
        <v>129.70870264872423</v>
      </c>
      <c r="T16" s="67">
        <f ca="1">INDEX([4]!tbl_Forecast,MATCH($D$8&amp;$D16&amp;$D$7,[4]!rng_ForecastRowLookup,0),MATCH(T$11,[4]!rng_ForecastColumnLookup,0))</f>
        <v>129.11204261654012</v>
      </c>
      <c r="U16" s="67">
        <f ca="1">INDEX([4]!tbl_Forecast,MATCH($D$8&amp;$D16&amp;$D$7,[4]!rng_ForecastRowLookup,0),MATCH(U$11,[4]!rng_ForecastColumnLookup,0))</f>
        <v>128.51812722050403</v>
      </c>
      <c r="V16" s="67">
        <f ca="1">INDEX([4]!tbl_Forecast,MATCH($D$8&amp;$D16&amp;$D$7,[4]!rng_ForecastRowLookup,0),MATCH(V$11,[4]!rng_ForecastColumnLookup,0))</f>
        <v>127.92694383528971</v>
      </c>
      <c r="W16" s="67">
        <f ca="1">INDEX([4]!tbl_Forecast,MATCH($D$8&amp;$D16&amp;$D$7,[4]!rng_ForecastRowLookup,0),MATCH(W$11,[4]!rng_ForecastColumnLookup,0))</f>
        <v>127.33847989364737</v>
      </c>
      <c r="X16" s="67">
        <f ca="1">INDEX([4]!tbl_Forecast,MATCH($D$8&amp;$D16&amp;$D$7,[4]!rng_ForecastRowLookup,0),MATCH(X$11,[4]!rng_ForecastColumnLookup,0))</f>
        <v>126.75272288613657</v>
      </c>
      <c r="Z16" s="118">
        <f t="shared" ca="1" si="3"/>
        <v>126.75272288613657</v>
      </c>
      <c r="AB16" s="24"/>
      <c r="AC16" s="24"/>
      <c r="AD16" s="24"/>
      <c r="AE16" s="24"/>
      <c r="AF16" s="24"/>
      <c r="AG16" s="24"/>
      <c r="AH16" s="24"/>
      <c r="AI16" s="24"/>
      <c r="AJ16" s="24"/>
    </row>
    <row r="17" spans="1:36">
      <c r="A17" s="24"/>
      <c r="B17" s="24"/>
      <c r="D17" s="27" t="s">
        <v>608</v>
      </c>
      <c r="E17" s="67">
        <f ca="1">INDEX([4]!tbl_Forecast,MATCH($D$8&amp;$D17&amp;$D$7,[4]!rng_ForecastRowLookup,0),MATCH(E$11,[4]!rng_ForecastColumnLookup,0))</f>
        <v>208.9574509880029</v>
      </c>
      <c r="F17" s="67">
        <f ca="1">INDEX([4]!tbl_Forecast,MATCH($D$8&amp;$D17&amp;$D$7,[4]!rng_ForecastRowLookup,0),MATCH(F$11,[4]!rng_ForecastColumnLookup,0))</f>
        <v>207.99624671345808</v>
      </c>
      <c r="G17" s="67">
        <f ca="1">INDEX([4]!tbl_Forecast,MATCH($D$8&amp;$D17&amp;$D$7,[4]!rng_ForecastRowLookup,0),MATCH(G$11,[4]!rng_ForecastColumnLookup,0))</f>
        <v>207.03946397857615</v>
      </c>
      <c r="H17" s="67">
        <f ca="1">INDEX([4]!tbl_Forecast,MATCH($D$8&amp;$D17&amp;$D$7,[4]!rng_ForecastRowLookup,0),MATCH(H$11,[4]!rng_ForecastColumnLookup,0))</f>
        <v>206.0870824442747</v>
      </c>
      <c r="I17" s="67">
        <f ca="1">INDEX([4]!tbl_Forecast,MATCH($D$8&amp;$D17&amp;$D$7,[4]!rng_ForecastRowLookup,0),MATCH(I$11,[4]!rng_ForecastColumnLookup,0))</f>
        <v>205.13908186503102</v>
      </c>
      <c r="J17" s="67">
        <f ca="1">INDEX([4]!tbl_Forecast,MATCH($D$8&amp;$D17&amp;$D$7,[4]!rng_ForecastRowLookup,0),MATCH(J$11,[4]!rng_ForecastColumnLookup,0))</f>
        <v>204.1954420884519</v>
      </c>
      <c r="K17" s="67">
        <f ca="1">INDEX([4]!tbl_Forecast,MATCH($D$8&amp;$D17&amp;$D$7,[4]!rng_ForecastRowLookup,0),MATCH(K$11,[4]!rng_ForecastColumnLookup,0))</f>
        <v>203.25614305484498</v>
      </c>
      <c r="L17" s="67">
        <f ca="1">INDEX([4]!tbl_Forecast,MATCH($D$8&amp;$D17&amp;$D$7,[4]!rng_ForecastRowLookup,0),MATCH(L$11,[4]!rng_ForecastColumnLookup,0))</f>
        <v>202.32116479679266</v>
      </c>
      <c r="M17" s="67">
        <f ca="1">INDEX([4]!tbl_Forecast,MATCH($D$8&amp;$D17&amp;$D$7,[4]!rng_ForecastRowLookup,0),MATCH(M$11,[4]!rng_ForecastColumnLookup,0))</f>
        <v>201.3904874387274</v>
      </c>
      <c r="N17" s="67">
        <f ca="1">INDEX([4]!tbl_Forecast,MATCH($D$8&amp;$D17&amp;$D$7,[4]!rng_ForecastRowLookup,0),MATCH(N$11,[4]!rng_ForecastColumnLookup,0))</f>
        <v>200.46409119650929</v>
      </c>
      <c r="O17" s="67">
        <f ca="1">INDEX([4]!tbl_Forecast,MATCH($D$8&amp;$D17&amp;$D$7,[4]!rng_ForecastRowLookup,0),MATCH(O$11,[4]!rng_ForecastColumnLookup,0))</f>
        <v>199.54195637700533</v>
      </c>
      <c r="P17" s="67">
        <f ca="1">INDEX([4]!tbl_Forecast,MATCH($D$8&amp;$D17&amp;$D$7,[4]!rng_ForecastRowLookup,0),MATCH(P$11,[4]!rng_ForecastColumnLookup,0))</f>
        <v>198.62406337767112</v>
      </c>
      <c r="Q17" s="67">
        <f ca="1">INDEX([4]!tbl_Forecast,MATCH($D$8&amp;$D17&amp;$D$7,[4]!rng_ForecastRowLookup,0),MATCH(Q$11,[4]!rng_ForecastColumnLookup,0))</f>
        <v>197.71039268613379</v>
      </c>
      <c r="R17" s="67">
        <f ca="1">INDEX([4]!tbl_Forecast,MATCH($D$8&amp;$D17&amp;$D$7,[4]!rng_ForecastRowLookup,0),MATCH(R$11,[4]!rng_ForecastColumnLookup,0))</f>
        <v>196.8009248797776</v>
      </c>
      <c r="S17" s="67">
        <f ca="1">INDEX([4]!tbl_Forecast,MATCH($D$8&amp;$D17&amp;$D$7,[4]!rng_ForecastRowLookup,0),MATCH(S$11,[4]!rng_ForecastColumnLookup,0))</f>
        <v>195.8956406253306</v>
      </c>
      <c r="T17" s="67">
        <f ca="1">INDEX([4]!tbl_Forecast,MATCH($D$8&amp;$D17&amp;$D$7,[4]!rng_ForecastRowLookup,0),MATCH(T$11,[4]!rng_ForecastColumnLookup,0))</f>
        <v>194.99452067845405</v>
      </c>
      <c r="U17" s="67">
        <f ca="1">INDEX([4]!tbl_Forecast,MATCH($D$8&amp;$D17&amp;$D$7,[4]!rng_ForecastRowLookup,0),MATCH(U$11,[4]!rng_ForecastColumnLookup,0))</f>
        <v>194.09754588333314</v>
      </c>
      <c r="V17" s="67">
        <f ca="1">INDEX([4]!tbl_Forecast,MATCH($D$8&amp;$D17&amp;$D$7,[4]!rng_ForecastRowLookup,0),MATCH(V$11,[4]!rng_ForecastColumnLookup,0))</f>
        <v>193.20469717226982</v>
      </c>
      <c r="W17" s="67">
        <f ca="1">INDEX([4]!tbl_Forecast,MATCH($D$8&amp;$D17&amp;$D$7,[4]!rng_ForecastRowLookup,0),MATCH(W$11,[4]!rng_ForecastColumnLookup,0))</f>
        <v>192.31595556527733</v>
      </c>
      <c r="X17" s="67">
        <f ca="1">INDEX([4]!tbl_Forecast,MATCH($D$8&amp;$D17&amp;$D$7,[4]!rng_ForecastRowLookup,0),MATCH(X$11,[4]!rng_ForecastColumnLookup,0))</f>
        <v>191.43130216967708</v>
      </c>
      <c r="Z17" s="118">
        <f t="shared" ca="1" si="3"/>
        <v>191.43130216967708</v>
      </c>
      <c r="AB17" s="24"/>
      <c r="AC17" s="24"/>
      <c r="AD17" s="24"/>
      <c r="AE17" s="24"/>
      <c r="AF17" s="24"/>
      <c r="AG17" s="24"/>
      <c r="AH17" s="24"/>
      <c r="AI17" s="24"/>
      <c r="AJ17" s="24"/>
    </row>
    <row r="18" spans="1:36">
      <c r="A18" s="24"/>
      <c r="B18" s="24"/>
      <c r="D18" s="27" t="s">
        <v>609</v>
      </c>
      <c r="E18" s="67">
        <f ca="1">INDEX([4]!tbl_Forecast,MATCH($D$8&amp;$D18&amp;$D$7,[4]!rng_ForecastRowLookup,0),MATCH(E$11,[4]!rng_ForecastColumnLookup,0))</f>
        <v>97.115689913224898</v>
      </c>
      <c r="F18" s="67">
        <f ca="1">INDEX([4]!tbl_Forecast,MATCH($D$8&amp;$D18&amp;$D$7,[4]!rng_ForecastRowLookup,0),MATCH(F$11,[4]!rng_ForecastColumnLookup,0))</f>
        <v>96.668957739624062</v>
      </c>
      <c r="G18" s="67">
        <f ca="1">INDEX([4]!tbl_Forecast,MATCH($D$8&amp;$D18&amp;$D$7,[4]!rng_ForecastRowLookup,0),MATCH(G$11,[4]!rng_ForecastColumnLookup,0))</f>
        <v>96.224280534021787</v>
      </c>
      <c r="H18" s="67">
        <f ca="1">INDEX([4]!tbl_Forecast,MATCH($D$8&amp;$D18&amp;$D$7,[4]!rng_ForecastRowLookup,0),MATCH(H$11,[4]!rng_ForecastColumnLookup,0))</f>
        <v>95.781648843565293</v>
      </c>
      <c r="I18" s="67">
        <f ca="1">INDEX([4]!tbl_Forecast,MATCH($D$8&amp;$D18&amp;$D$7,[4]!rng_ForecastRowLookup,0),MATCH(I$11,[4]!rng_ForecastColumnLookup,0))</f>
        <v>95.34105325888487</v>
      </c>
      <c r="J18" s="67">
        <f ca="1">INDEX([4]!tbl_Forecast,MATCH($D$8&amp;$D18&amp;$D$7,[4]!rng_ForecastRowLookup,0),MATCH(J$11,[4]!rng_ForecastColumnLookup,0))</f>
        <v>94.902484413894001</v>
      </c>
      <c r="K18" s="67">
        <f ca="1">INDEX([4]!tbl_Forecast,MATCH($D$8&amp;$D18&amp;$D$7,[4]!rng_ForecastRowLookup,0),MATCH(K$11,[4]!rng_ForecastColumnLookup,0))</f>
        <v>94.465932985590086</v>
      </c>
      <c r="L18" s="67">
        <f ca="1">INDEX([4]!tbl_Forecast,MATCH($D$8&amp;$D18&amp;$D$7,[4]!rng_ForecastRowLookup,0),MATCH(L$11,[4]!rng_ForecastColumnLookup,0))</f>
        <v>94.031389693856369</v>
      </c>
      <c r="M18" s="67">
        <f ca="1">INDEX([4]!tbl_Forecast,MATCH($D$8&amp;$D18&amp;$D$7,[4]!rng_ForecastRowLookup,0),MATCH(M$11,[4]!rng_ForecastColumnLookup,0))</f>
        <v>93.598845301264618</v>
      </c>
      <c r="N18" s="67">
        <f ca="1">INDEX([4]!tbl_Forecast,MATCH($D$8&amp;$D18&amp;$D$7,[4]!rng_ForecastRowLookup,0),MATCH(N$11,[4]!rng_ForecastColumnLookup,0))</f>
        <v>93.168290612878806</v>
      </c>
      <c r="O18" s="67">
        <f ca="1">INDEX([4]!tbl_Forecast,MATCH($D$8&amp;$D18&amp;$D$7,[4]!rng_ForecastRowLookup,0),MATCH(O$11,[4]!rng_ForecastColumnLookup,0))</f>
        <v>92.739716476059556</v>
      </c>
      <c r="P18" s="67">
        <f ca="1">INDEX([4]!tbl_Forecast,MATCH($D$8&amp;$D18&amp;$D$7,[4]!rng_ForecastRowLookup,0),MATCH(P$11,[4]!rng_ForecastColumnLookup,0))</f>
        <v>92.313113780269674</v>
      </c>
      <c r="Q18" s="67">
        <f ca="1">INDEX([4]!tbl_Forecast,MATCH($D$8&amp;$D18&amp;$D$7,[4]!rng_ForecastRowLookup,0),MATCH(Q$11,[4]!rng_ForecastColumnLookup,0))</f>
        <v>91.888473456880433</v>
      </c>
      <c r="R18" s="67">
        <f ca="1">INDEX([4]!tbl_Forecast,MATCH($D$8&amp;$D18&amp;$D$7,[4]!rng_ForecastRowLookup,0),MATCH(R$11,[4]!rng_ForecastColumnLookup,0))</f>
        <v>91.465786478978771</v>
      </c>
      <c r="S18" s="67">
        <f ca="1">INDEX([4]!tbl_Forecast,MATCH($D$8&amp;$D18&amp;$D$7,[4]!rng_ForecastRowLookup,0),MATCH(S$11,[4]!rng_ForecastColumnLookup,0))</f>
        <v>91.045043861175472</v>
      </c>
      <c r="T18" s="67">
        <f ca="1">INDEX([4]!tbl_Forecast,MATCH($D$8&amp;$D18&amp;$D$7,[4]!rng_ForecastRowLookup,0),MATCH(T$11,[4]!rng_ForecastColumnLookup,0))</f>
        <v>90.626236659414062</v>
      </c>
      <c r="U18" s="67">
        <f ca="1">INDEX([4]!tbl_Forecast,MATCH($D$8&amp;$D18&amp;$D$7,[4]!rng_ForecastRowLookup,0),MATCH(U$11,[4]!rng_ForecastColumnLookup,0))</f>
        <v>90.209355970780734</v>
      </c>
      <c r="V18" s="67">
        <f ca="1">INDEX([4]!tbl_Forecast,MATCH($D$8&amp;$D18&amp;$D$7,[4]!rng_ForecastRowLookup,0),MATCH(V$11,[4]!rng_ForecastColumnLookup,0))</f>
        <v>89.794392933315152</v>
      </c>
      <c r="W18" s="67">
        <f ca="1">INDEX([4]!tbl_Forecast,MATCH($D$8&amp;$D18&amp;$D$7,[4]!rng_ForecastRowLookup,0),MATCH(W$11,[4]!rng_ForecastColumnLookup,0))</f>
        <v>89.381338725821905</v>
      </c>
      <c r="X18" s="67">
        <f ca="1">INDEX([4]!tbl_Forecast,MATCH($D$8&amp;$D18&amp;$D$7,[4]!rng_ForecastRowLookup,0),MATCH(X$11,[4]!rng_ForecastColumnLookup,0))</f>
        <v>88.97018456768312</v>
      </c>
      <c r="Z18" s="118">
        <f t="shared" ca="1" si="3"/>
        <v>88.97018456768312</v>
      </c>
      <c r="AB18" s="24"/>
      <c r="AC18" s="24"/>
      <c r="AD18" s="24"/>
      <c r="AE18" s="24"/>
      <c r="AF18" s="24"/>
      <c r="AG18" s="24"/>
      <c r="AH18" s="24"/>
      <c r="AI18" s="24"/>
      <c r="AJ18" s="24"/>
    </row>
    <row r="19" spans="1:36">
      <c r="A19" s="24"/>
      <c r="B19" s="24"/>
      <c r="D19" s="27" t="s">
        <v>610</v>
      </c>
      <c r="E19" s="67">
        <f ca="1">INDEX([4]!tbl_Forecast,MATCH($D$8&amp;$D19&amp;$D$7,[4]!rng_ForecastRowLookup,0),MATCH(E$11,[4]!rng_ForecastColumnLookup,0))</f>
        <v>109.47966092768364</v>
      </c>
      <c r="F19" s="67">
        <f ca="1">INDEX([4]!tbl_Forecast,MATCH($D$8&amp;$D19&amp;$D$7,[4]!rng_ForecastRowLookup,0),MATCH(F$11,[4]!rng_ForecastColumnLookup,0))</f>
        <v>108.97605448741629</v>
      </c>
      <c r="G19" s="67">
        <f ca="1">INDEX([4]!tbl_Forecast,MATCH($D$8&amp;$D19&amp;$D$7,[4]!rng_ForecastRowLookup,0),MATCH(G$11,[4]!rng_ForecastColumnLookup,0))</f>
        <v>108.47476463677417</v>
      </c>
      <c r="H19" s="67">
        <f ca="1">INDEX([4]!tbl_Forecast,MATCH($D$8&amp;$D19&amp;$D$7,[4]!rng_ForecastRowLookup,0),MATCH(H$11,[4]!rng_ForecastColumnLookup,0))</f>
        <v>107.975780719445</v>
      </c>
      <c r="I19" s="67">
        <f ca="1">INDEX([4]!tbl_Forecast,MATCH($D$8&amp;$D19&amp;$D$7,[4]!rng_ForecastRowLookup,0),MATCH(I$11,[4]!rng_ForecastColumnLookup,0))</f>
        <v>107.47909212813555</v>
      </c>
      <c r="J19" s="67">
        <f ca="1">INDEX([4]!tbl_Forecast,MATCH($D$8&amp;$D19&amp;$D$7,[4]!rng_ForecastRowLookup,0),MATCH(J$11,[4]!rng_ForecastColumnLookup,0))</f>
        <v>106.98468830434612</v>
      </c>
      <c r="K19" s="67">
        <f ca="1">INDEX([4]!tbl_Forecast,MATCH($D$8&amp;$D19&amp;$D$7,[4]!rng_ForecastRowLookup,0),MATCH(K$11,[4]!rng_ForecastColumnLookup,0))</f>
        <v>106.49255873814613</v>
      </c>
      <c r="L19" s="67">
        <f ca="1">INDEX([4]!tbl_Forecast,MATCH($D$8&amp;$D19&amp;$D$7,[4]!rng_ForecastRowLookup,0),MATCH(L$11,[4]!rng_ForecastColumnLookup,0))</f>
        <v>106.00269296795065</v>
      </c>
      <c r="M19" s="67">
        <f ca="1">INDEX([4]!tbl_Forecast,MATCH($D$8&amp;$D19&amp;$D$7,[4]!rng_ForecastRowLookup,0),MATCH(M$11,[4]!rng_ForecastColumnLookup,0))</f>
        <v>105.51508058029808</v>
      </c>
      <c r="N19" s="67">
        <f ca="1">INDEX([4]!tbl_Forecast,MATCH($D$8&amp;$D19&amp;$D$7,[4]!rng_ForecastRowLookup,0),MATCH(N$11,[4]!rng_ForecastColumnLookup,0))</f>
        <v>105.0297112096287</v>
      </c>
      <c r="O19" s="67">
        <f ca="1">INDEX([4]!tbl_Forecast,MATCH($D$8&amp;$D19&amp;$D$7,[4]!rng_ForecastRowLookup,0),MATCH(O$11,[4]!rng_ForecastColumnLookup,0))</f>
        <v>104.54657453806439</v>
      </c>
      <c r="P19" s="67">
        <f ca="1">INDEX([4]!tbl_Forecast,MATCH($D$8&amp;$D19&amp;$D$7,[4]!rng_ForecastRowLookup,0),MATCH(P$11,[4]!rng_ForecastColumnLookup,0))</f>
        <v>104.0656602951893</v>
      </c>
      <c r="Q19" s="67">
        <f ca="1">INDEX([4]!tbl_Forecast,MATCH($D$8&amp;$D19&amp;$D$7,[4]!rng_ForecastRowLookup,0),MATCH(Q$11,[4]!rng_ForecastColumnLookup,0))</f>
        <v>103.58695825783141</v>
      </c>
      <c r="R19" s="67">
        <f ca="1">INDEX([4]!tbl_Forecast,MATCH($D$8&amp;$D19&amp;$D$7,[4]!rng_ForecastRowLookup,0),MATCH(R$11,[4]!rng_ForecastColumnLookup,0))</f>
        <v>103.11045824984539</v>
      </c>
      <c r="S19" s="67">
        <f ca="1">INDEX([4]!tbl_Forecast,MATCH($D$8&amp;$D19&amp;$D$7,[4]!rng_ForecastRowLookup,0),MATCH(S$11,[4]!rng_ForecastColumnLookup,0))</f>
        <v>102.6361501418961</v>
      </c>
      <c r="T19" s="67">
        <f ca="1">INDEX([4]!tbl_Forecast,MATCH($D$8&amp;$D19&amp;$D$7,[4]!rng_ForecastRowLookup,0),MATCH(T$11,[4]!rng_ForecastColumnLookup,0))</f>
        <v>102.16402385124337</v>
      </c>
      <c r="U19" s="67">
        <f ca="1">INDEX([4]!tbl_Forecast,MATCH($D$8&amp;$D19&amp;$D$7,[4]!rng_ForecastRowLookup,0),MATCH(U$11,[4]!rng_ForecastColumnLookup,0))</f>
        <v>101.69406934152764</v>
      </c>
      <c r="V19" s="67">
        <f ca="1">INDEX([4]!tbl_Forecast,MATCH($D$8&amp;$D19&amp;$D$7,[4]!rng_ForecastRowLookup,0),MATCH(V$11,[4]!rng_ForecastColumnLookup,0))</f>
        <v>101.2262766225566</v>
      </c>
      <c r="W19" s="67">
        <f ca="1">INDEX([4]!tbl_Forecast,MATCH($D$8&amp;$D19&amp;$D$7,[4]!rng_ForecastRowLookup,0),MATCH(W$11,[4]!rng_ForecastColumnLookup,0))</f>
        <v>100.76063575009285</v>
      </c>
      <c r="X19" s="67">
        <f ca="1">INDEX([4]!tbl_Forecast,MATCH($D$8&amp;$D19&amp;$D$7,[4]!rng_ForecastRowLookup,0),MATCH(X$11,[4]!rng_ForecastColumnLookup,0))</f>
        <v>100.29713682564241</v>
      </c>
      <c r="Z19" s="118">
        <f t="shared" ca="1" si="3"/>
        <v>100.29713682564241</v>
      </c>
      <c r="AB19" s="24"/>
      <c r="AC19" s="24"/>
      <c r="AD19" s="24"/>
      <c r="AE19" s="24"/>
      <c r="AF19" s="24"/>
      <c r="AG19" s="24"/>
      <c r="AH19" s="24"/>
      <c r="AI19" s="24"/>
      <c r="AJ19" s="24"/>
    </row>
    <row r="20" spans="1:36">
      <c r="A20" s="24"/>
      <c r="B20" s="24"/>
      <c r="D20" s="27" t="s">
        <v>303</v>
      </c>
      <c r="E20" s="67">
        <f ca="1">INDEX([4]!tbl_Forecast,MATCH($D$8&amp;$D20&amp;$D$7,[4]!rng_ForecastRowLookup,0),MATCH(E$11,[4]!rng_ForecastColumnLookup,0))</f>
        <v>241.11763975818661</v>
      </c>
      <c r="F20" s="67">
        <f ca="1">INDEX([4]!tbl_Forecast,MATCH($D$8&amp;$D20&amp;$D$7,[4]!rng_ForecastRowLookup,0),MATCH(F$11,[4]!rng_ForecastColumnLookup,0))</f>
        <v>240.12905743517803</v>
      </c>
      <c r="G20" s="67">
        <f ca="1">INDEX([4]!tbl_Forecast,MATCH($D$8&amp;$D20&amp;$D$7,[4]!rng_ForecastRowLookup,0),MATCH(G$11,[4]!rng_ForecastColumnLookup,0))</f>
        <v>239.14452829969383</v>
      </c>
      <c r="H20" s="67">
        <f ca="1">INDEX([4]!tbl_Forecast,MATCH($D$8&amp;$D20&amp;$D$7,[4]!rng_ForecastRowLookup,0),MATCH(H$11,[4]!rng_ForecastColumnLookup,0))</f>
        <v>238.16403573366509</v>
      </c>
      <c r="I20" s="67">
        <f ca="1">INDEX([4]!tbl_Forecast,MATCH($D$8&amp;$D20&amp;$D$7,[4]!rng_ForecastRowLookup,0),MATCH(I$11,[4]!rng_ForecastColumnLookup,0))</f>
        <v>237.18756318715711</v>
      </c>
      <c r="J20" s="67">
        <f ca="1">INDEX([4]!tbl_Forecast,MATCH($D$8&amp;$D20&amp;$D$7,[4]!rng_ForecastRowLookup,0),MATCH(J$11,[4]!rng_ForecastColumnLookup,0))</f>
        <v>236.21509417808971</v>
      </c>
      <c r="K20" s="67">
        <f ca="1">INDEX([4]!tbl_Forecast,MATCH($D$8&amp;$D20&amp;$D$7,[4]!rng_ForecastRowLookup,0),MATCH(K$11,[4]!rng_ForecastColumnLookup,0))</f>
        <v>235.24661229195956</v>
      </c>
      <c r="L20" s="67">
        <f ca="1">INDEX([4]!tbl_Forecast,MATCH($D$8&amp;$D20&amp;$D$7,[4]!rng_ForecastRowLookup,0),MATCH(L$11,[4]!rng_ForecastColumnLookup,0))</f>
        <v>234.28210118156252</v>
      </c>
      <c r="M20" s="67">
        <f ca="1">INDEX([4]!tbl_Forecast,MATCH($D$8&amp;$D20&amp;$D$7,[4]!rng_ForecastRowLookup,0),MATCH(M$11,[4]!rng_ForecastColumnLookup,0))</f>
        <v>233.32154456671807</v>
      </c>
      <c r="N20" s="67">
        <f ca="1">INDEX([4]!tbl_Forecast,MATCH($D$8&amp;$D20&amp;$D$7,[4]!rng_ForecastRowLookup,0),MATCH(N$11,[4]!rng_ForecastColumnLookup,0))</f>
        <v>232.36492623399457</v>
      </c>
      <c r="O20" s="67">
        <f ca="1">INDEX([4]!tbl_Forecast,MATCH($D$8&amp;$D20&amp;$D$7,[4]!rng_ForecastRowLookup,0),MATCH(O$11,[4]!rng_ForecastColumnLookup,0))</f>
        <v>231.41223003643518</v>
      </c>
      <c r="P20" s="67">
        <f ca="1">INDEX([4]!tbl_Forecast,MATCH($D$8&amp;$D20&amp;$D$7,[4]!rng_ForecastRowLookup,0),MATCH(P$11,[4]!rng_ForecastColumnLookup,0))</f>
        <v>230.46343989328579</v>
      </c>
      <c r="Q20" s="67">
        <f ca="1">INDEX([4]!tbl_Forecast,MATCH($D$8&amp;$D20&amp;$D$7,[4]!rng_ForecastRowLookup,0),MATCH(Q$11,[4]!rng_ForecastColumnLookup,0))</f>
        <v>229.51853978972335</v>
      </c>
      <c r="R20" s="67">
        <f ca="1">INDEX([4]!tbl_Forecast,MATCH($D$8&amp;$D20&amp;$D$7,[4]!rng_ForecastRowLookup,0),MATCH(R$11,[4]!rng_ForecastColumnLookup,0))</f>
        <v>228.57751377658545</v>
      </c>
      <c r="S20" s="67">
        <f ca="1">INDEX([4]!tbl_Forecast,MATCH($D$8&amp;$D20&amp;$D$7,[4]!rng_ForecastRowLookup,0),MATCH(S$11,[4]!rng_ForecastColumnLookup,0))</f>
        <v>227.64034597010144</v>
      </c>
      <c r="T20" s="67">
        <f ca="1">INDEX([4]!tbl_Forecast,MATCH($D$8&amp;$D20&amp;$D$7,[4]!rng_ForecastRowLookup,0),MATCH(T$11,[4]!rng_ForecastColumnLookup,0))</f>
        <v>226.70702055162403</v>
      </c>
      <c r="U20" s="67">
        <f ca="1">INDEX([4]!tbl_Forecast,MATCH($D$8&amp;$D20&amp;$D$7,[4]!rng_ForecastRowLookup,0),MATCH(U$11,[4]!rng_ForecastColumnLookup,0))</f>
        <v>225.77752176736234</v>
      </c>
      <c r="V20" s="67">
        <f ca="1">INDEX([4]!tbl_Forecast,MATCH($D$8&amp;$D20&amp;$D$7,[4]!rng_ForecastRowLookup,0),MATCH(V$11,[4]!rng_ForecastColumnLookup,0))</f>
        <v>224.85183392811618</v>
      </c>
      <c r="W20" s="67">
        <f ca="1">INDEX([4]!tbl_Forecast,MATCH($D$8&amp;$D20&amp;$D$7,[4]!rng_ForecastRowLookup,0),MATCH(W$11,[4]!rng_ForecastColumnLookup,0))</f>
        <v>223.92994140901092</v>
      </c>
      <c r="X20" s="67">
        <f ca="1">INDEX([4]!tbl_Forecast,MATCH($D$8&amp;$D20&amp;$D$7,[4]!rng_ForecastRowLookup,0),MATCH(X$11,[4]!rng_ForecastColumnLookup,0))</f>
        <v>223.01182864923393</v>
      </c>
      <c r="Z20" s="118">
        <f t="shared" ca="1" si="3"/>
        <v>223.01182864923393</v>
      </c>
      <c r="AB20" s="24"/>
      <c r="AC20" s="24"/>
      <c r="AD20" s="24"/>
      <c r="AE20" s="24"/>
      <c r="AF20" s="24"/>
      <c r="AG20" s="24"/>
      <c r="AH20" s="24"/>
      <c r="AI20" s="24"/>
      <c r="AJ20" s="24"/>
    </row>
    <row r="21" spans="1:36">
      <c r="A21" s="24"/>
      <c r="B21" s="24"/>
      <c r="D21" s="27" t="s">
        <v>611</v>
      </c>
      <c r="E21" s="67">
        <f ca="1">INDEX([4]!tbl_Forecast,MATCH($D$8&amp;$D21&amp;$D$7,[4]!rng_ForecastRowLookup,0),MATCH(E$11,[4]!rng_ForecastColumnLookup,0))</f>
        <v>122.15340627232256</v>
      </c>
      <c r="F21" s="67">
        <f ca="1">INDEX([4]!tbl_Forecast,MATCH($D$8&amp;$D21&amp;$D$7,[4]!rng_ForecastRowLookup,0),MATCH(F$11,[4]!rng_ForecastColumnLookup,0))</f>
        <v>121.65257730660603</v>
      </c>
      <c r="G21" s="67">
        <f ca="1">INDEX([4]!tbl_Forecast,MATCH($D$8&amp;$D21&amp;$D$7,[4]!rng_ForecastRowLookup,0),MATCH(G$11,[4]!rng_ForecastColumnLookup,0))</f>
        <v>121.15380173964894</v>
      </c>
      <c r="H21" s="67">
        <f ca="1">INDEX([4]!tbl_Forecast,MATCH($D$8&amp;$D21&amp;$D$7,[4]!rng_ForecastRowLookup,0),MATCH(H$11,[4]!rng_ForecastColumnLookup,0))</f>
        <v>120.65707115251638</v>
      </c>
      <c r="I21" s="67">
        <f ca="1">INDEX([4]!tbl_Forecast,MATCH($D$8&amp;$D21&amp;$D$7,[4]!rng_ForecastRowLookup,0),MATCH(I$11,[4]!rng_ForecastColumnLookup,0))</f>
        <v>120.16237716079107</v>
      </c>
      <c r="J21" s="67">
        <f ca="1">INDEX([4]!tbl_Forecast,MATCH($D$8&amp;$D21&amp;$D$7,[4]!rng_ForecastRowLookup,0),MATCH(J$11,[4]!rng_ForecastColumnLookup,0))</f>
        <v>119.66971141443182</v>
      </c>
      <c r="K21" s="67">
        <f ca="1">INDEX([4]!tbl_Forecast,MATCH($D$8&amp;$D21&amp;$D$7,[4]!rng_ForecastRowLookup,0),MATCH(K$11,[4]!rng_ForecastColumnLookup,0))</f>
        <v>119.17906559763266</v>
      </c>
      <c r="L21" s="67">
        <f ca="1">INDEX([4]!tbl_Forecast,MATCH($D$8&amp;$D21&amp;$D$7,[4]!rng_ForecastRowLookup,0),MATCH(L$11,[4]!rng_ForecastColumnLookup,0))</f>
        <v>118.69043142868237</v>
      </c>
      <c r="M21" s="67">
        <f ca="1">INDEX([4]!tbl_Forecast,MATCH($D$8&amp;$D21&amp;$D$7,[4]!rng_ForecastRowLookup,0),MATCH(M$11,[4]!rng_ForecastColumnLookup,0))</f>
        <v>118.20380065982476</v>
      </c>
      <c r="N21" s="67">
        <f ca="1">INDEX([4]!tbl_Forecast,MATCH($D$8&amp;$D21&amp;$D$7,[4]!rng_ForecastRowLookup,0),MATCH(N$11,[4]!rng_ForecastColumnLookup,0))</f>
        <v>117.71916507711948</v>
      </c>
      <c r="O21" s="67">
        <f ca="1">INDEX([4]!tbl_Forecast,MATCH($D$8&amp;$D21&amp;$D$7,[4]!rng_ForecastRowLookup,0),MATCH(O$11,[4]!rng_ForecastColumnLookup,0))</f>
        <v>117.23651650030328</v>
      </c>
      <c r="P21" s="67">
        <f ca="1">INDEX([4]!tbl_Forecast,MATCH($D$8&amp;$D21&amp;$D$7,[4]!rng_ForecastRowLookup,0),MATCH(P$11,[4]!rng_ForecastColumnLookup,0))</f>
        <v>116.75584678265207</v>
      </c>
      <c r="Q21" s="67">
        <f ca="1">INDEX([4]!tbl_Forecast,MATCH($D$8&amp;$D21&amp;$D$7,[4]!rng_ForecastRowLookup,0),MATCH(Q$11,[4]!rng_ForecastColumnLookup,0))</f>
        <v>116.27714781084319</v>
      </c>
      <c r="R21" s="67">
        <f ca="1">INDEX([4]!tbl_Forecast,MATCH($D$8&amp;$D21&amp;$D$7,[4]!rng_ForecastRowLookup,0),MATCH(R$11,[4]!rng_ForecastColumnLookup,0))</f>
        <v>115.80041150481873</v>
      </c>
      <c r="S21" s="67">
        <f ca="1">INDEX([4]!tbl_Forecast,MATCH($D$8&amp;$D21&amp;$D$7,[4]!rng_ForecastRowLookup,0),MATCH(S$11,[4]!rng_ForecastColumnLookup,0))</f>
        <v>115.32562981764897</v>
      </c>
      <c r="T21" s="67">
        <f ca="1">INDEX([4]!tbl_Forecast,MATCH($D$8&amp;$D21&amp;$D$7,[4]!rng_ForecastRowLookup,0),MATCH(T$11,[4]!rng_ForecastColumnLookup,0))</f>
        <v>114.8527947353966</v>
      </c>
      <c r="U21" s="67">
        <f ca="1">INDEX([4]!tbl_Forecast,MATCH($D$8&amp;$D21&amp;$D$7,[4]!rng_ForecastRowLookup,0),MATCH(U$11,[4]!rng_ForecastColumnLookup,0))</f>
        <v>114.38189827698147</v>
      </c>
      <c r="V21" s="67">
        <f ca="1">INDEX([4]!tbl_Forecast,MATCH($D$8&amp;$D21&amp;$D$7,[4]!rng_ForecastRowLookup,0),MATCH(V$11,[4]!rng_ForecastColumnLookup,0))</f>
        <v>113.91293249404585</v>
      </c>
      <c r="W21" s="67">
        <f ca="1">INDEX([4]!tbl_Forecast,MATCH($D$8&amp;$D21&amp;$D$7,[4]!rng_ForecastRowLookup,0),MATCH(W$11,[4]!rng_ForecastColumnLookup,0))</f>
        <v>113.44588947082025</v>
      </c>
      <c r="X21" s="67">
        <f ca="1">INDEX([4]!tbl_Forecast,MATCH($D$8&amp;$D21&amp;$D$7,[4]!rng_ForecastRowLookup,0),MATCH(X$11,[4]!rng_ForecastColumnLookup,0))</f>
        <v>112.98076132398991</v>
      </c>
      <c r="Z21" s="118">
        <f t="shared" ca="1" si="3"/>
        <v>112.98076132398991</v>
      </c>
      <c r="AB21" s="24"/>
      <c r="AC21" s="24"/>
      <c r="AD21" s="24"/>
      <c r="AE21" s="24"/>
      <c r="AF21" s="24"/>
      <c r="AG21" s="24"/>
      <c r="AH21" s="24"/>
      <c r="AI21" s="24"/>
      <c r="AJ21" s="24"/>
    </row>
    <row r="22" spans="1:36">
      <c r="A22" s="24"/>
      <c r="B22" s="24"/>
      <c r="D22" s="27" t="s">
        <v>304</v>
      </c>
      <c r="E22" s="67">
        <f ca="1">INDEX([4]!tbl_Forecast,MATCH($D$8&amp;$D22&amp;$D$7,[4]!rng_ForecastRowLookup,0),MATCH(E$11,[4]!rng_ForecastColumnLookup,0))</f>
        <v>448.69829599576161</v>
      </c>
      <c r="F22" s="67">
        <f ca="1">INDEX([4]!tbl_Forecast,MATCH($D$8&amp;$D22&amp;$D$7,[4]!rng_ForecastRowLookup,0),MATCH(F$11,[4]!rng_ForecastColumnLookup,0))</f>
        <v>447.03811230057732</v>
      </c>
      <c r="G22" s="67">
        <f ca="1">INDEX([4]!tbl_Forecast,MATCH($D$8&amp;$D22&amp;$D$7,[4]!rng_ForecastRowLookup,0),MATCH(G$11,[4]!rng_ForecastColumnLookup,0))</f>
        <v>445.3840712850652</v>
      </c>
      <c r="H22" s="67">
        <f ca="1">INDEX([4]!tbl_Forecast,MATCH($D$8&amp;$D22&amp;$D$7,[4]!rng_ForecastRowLookup,0),MATCH(H$11,[4]!rng_ForecastColumnLookup,0))</f>
        <v>443.73615022131042</v>
      </c>
      <c r="I22" s="67">
        <f ca="1">INDEX([4]!tbl_Forecast,MATCH($D$8&amp;$D22&amp;$D$7,[4]!rng_ForecastRowLookup,0),MATCH(I$11,[4]!rng_ForecastColumnLookup,0))</f>
        <v>442.09432646549152</v>
      </c>
      <c r="J22" s="67">
        <f ca="1">INDEX([4]!tbl_Forecast,MATCH($D$8&amp;$D22&amp;$D$7,[4]!rng_ForecastRowLookup,0),MATCH(J$11,[4]!rng_ForecastColumnLookup,0))</f>
        <v>440.45857745756916</v>
      </c>
      <c r="K22" s="67">
        <f ca="1">INDEX([4]!tbl_Forecast,MATCH($D$8&amp;$D22&amp;$D$7,[4]!rng_ForecastRowLookup,0),MATCH(K$11,[4]!rng_ForecastColumnLookup,0))</f>
        <v>438.82888072097626</v>
      </c>
      <c r="L22" s="67">
        <f ca="1">INDEX([4]!tbl_Forecast,MATCH($D$8&amp;$D22&amp;$D$7,[4]!rng_ForecastRowLookup,0),MATCH(L$11,[4]!rng_ForecastColumnLookup,0))</f>
        <v>437.2052138623086</v>
      </c>
      <c r="M22" s="67">
        <f ca="1">INDEX([4]!tbl_Forecast,MATCH($D$8&amp;$D22&amp;$D$7,[4]!rng_ForecastRowLookup,0),MATCH(M$11,[4]!rng_ForecastColumnLookup,0))</f>
        <v>435.58755457101802</v>
      </c>
      <c r="N22" s="67">
        <f ca="1">INDEX([4]!tbl_Forecast,MATCH($D$8&amp;$D22&amp;$D$7,[4]!rng_ForecastRowLookup,0),MATCH(N$11,[4]!rng_ForecastColumnLookup,0))</f>
        <v>433.97588061910528</v>
      </c>
      <c r="O22" s="67">
        <f ca="1">INDEX([4]!tbl_Forecast,MATCH($D$8&amp;$D22&amp;$D$7,[4]!rng_ForecastRowLookup,0),MATCH(O$11,[4]!rng_ForecastColumnLookup,0))</f>
        <v>432.37016986081449</v>
      </c>
      <c r="P22" s="67">
        <f ca="1">INDEX([4]!tbl_Forecast,MATCH($D$8&amp;$D22&amp;$D$7,[4]!rng_ForecastRowLookup,0),MATCH(P$11,[4]!rng_ForecastColumnLookup,0))</f>
        <v>430.77040023232951</v>
      </c>
      <c r="Q22" s="67">
        <f ca="1">INDEX([4]!tbl_Forecast,MATCH($D$8&amp;$D22&amp;$D$7,[4]!rng_ForecastRowLookup,0),MATCH(Q$11,[4]!rng_ForecastColumnLookup,0))</f>
        <v>429.17654975146979</v>
      </c>
      <c r="R22" s="67">
        <f ca="1">INDEX([4]!tbl_Forecast,MATCH($D$8&amp;$D22&amp;$D$7,[4]!rng_ForecastRowLookup,0),MATCH(R$11,[4]!rng_ForecastColumnLookup,0))</f>
        <v>427.58859651738936</v>
      </c>
      <c r="S22" s="67">
        <f ca="1">INDEX([4]!tbl_Forecast,MATCH($D$8&amp;$D22&amp;$D$7,[4]!rng_ForecastRowLookup,0),MATCH(S$11,[4]!rng_ForecastColumnLookup,0))</f>
        <v>426.00651871027503</v>
      </c>
      <c r="T22" s="67">
        <f ca="1">INDEX([4]!tbl_Forecast,MATCH($D$8&amp;$D22&amp;$D$7,[4]!rng_ForecastRowLookup,0),MATCH(T$11,[4]!rng_ForecastColumnLookup,0))</f>
        <v>424.43029459104702</v>
      </c>
      <c r="U22" s="67">
        <f ca="1">INDEX([4]!tbl_Forecast,MATCH($D$8&amp;$D22&amp;$D$7,[4]!rng_ForecastRowLookup,0),MATCH(U$11,[4]!rng_ForecastColumnLookup,0))</f>
        <v>422.85990250106011</v>
      </c>
      <c r="V22" s="67">
        <f ca="1">INDEX([4]!tbl_Forecast,MATCH($D$8&amp;$D22&amp;$D$7,[4]!rng_ForecastRowLookup,0),MATCH(V$11,[4]!rng_ForecastColumnLookup,0))</f>
        <v>421.2953208618062</v>
      </c>
      <c r="W22" s="67">
        <f ca="1">INDEX([4]!tbl_Forecast,MATCH($D$8&amp;$D22&amp;$D$7,[4]!rng_ForecastRowLookup,0),MATCH(W$11,[4]!rng_ForecastColumnLookup,0))</f>
        <v>419.73652817461749</v>
      </c>
      <c r="X22" s="67">
        <f ca="1">INDEX([4]!tbl_Forecast,MATCH($D$8&amp;$D22&amp;$D$7,[4]!rng_ForecastRowLookup,0),MATCH(X$11,[4]!rng_ForecastColumnLookup,0))</f>
        <v>418.18350302037135</v>
      </c>
      <c r="Z22" s="118">
        <f t="shared" ca="1" si="3"/>
        <v>418.18350302037135</v>
      </c>
      <c r="AB22" s="24"/>
      <c r="AC22" s="24"/>
      <c r="AD22" s="24"/>
      <c r="AE22" s="24"/>
      <c r="AF22" s="24"/>
      <c r="AG22" s="24"/>
      <c r="AH22" s="24"/>
      <c r="AI22" s="24"/>
      <c r="AJ22" s="24"/>
    </row>
    <row r="23" spans="1:36">
      <c r="A23" s="24"/>
      <c r="B23" s="24"/>
      <c r="D23" s="27" t="s">
        <v>612</v>
      </c>
      <c r="E23" s="67">
        <f ca="1">INDEX([4]!tbl_Forecast,MATCH($D$8&amp;$D23&amp;$D$7,[4]!rng_ForecastRowLookup,0),MATCH(E$11,[4]!rng_ForecastColumnLookup,0))</f>
        <v>53.720939527021244</v>
      </c>
      <c r="F23" s="67">
        <f ca="1">INDEX([4]!tbl_Forecast,MATCH($D$8&amp;$D23&amp;$D$7,[4]!rng_ForecastRowLookup,0),MATCH(F$11,[4]!rng_ForecastColumnLookup,0))</f>
        <v>53.237451071278059</v>
      </c>
      <c r="G23" s="67">
        <f ca="1">INDEX([4]!tbl_Forecast,MATCH($D$8&amp;$D23&amp;$D$7,[4]!rng_ForecastRowLookup,0),MATCH(G$11,[4]!rng_ForecastColumnLookup,0))</f>
        <v>52.758314011636557</v>
      </c>
      <c r="H23" s="67">
        <f ca="1">INDEX([4]!tbl_Forecast,MATCH($D$8&amp;$D23&amp;$D$7,[4]!rng_ForecastRowLookup,0),MATCH(H$11,[4]!rng_ForecastColumnLookup,0))</f>
        <v>52.283489185531828</v>
      </c>
      <c r="I23" s="67">
        <f ca="1">INDEX([4]!tbl_Forecast,MATCH($D$8&amp;$D23&amp;$D$7,[4]!rng_ForecastRowLookup,0),MATCH(I$11,[4]!rng_ForecastColumnLookup,0))</f>
        <v>51.812937782862043</v>
      </c>
      <c r="J23" s="67">
        <f ca="1">INDEX([4]!tbl_Forecast,MATCH($D$8&amp;$D23&amp;$D$7,[4]!rng_ForecastRowLookup,0),MATCH(J$11,[4]!rng_ForecastColumnLookup,0))</f>
        <v>51.346621342816277</v>
      </c>
      <c r="K23" s="67">
        <f ca="1">INDEX([4]!tbl_Forecast,MATCH($D$8&amp;$D23&amp;$D$7,[4]!rng_ForecastRowLookup,0),MATCH(K$11,[4]!rng_ForecastColumnLookup,0))</f>
        <v>50.884501750730934</v>
      </c>
      <c r="L23" s="67">
        <f ca="1">INDEX([4]!tbl_Forecast,MATCH($D$8&amp;$D23&amp;$D$7,[4]!rng_ForecastRowLookup,0),MATCH(L$11,[4]!rng_ForecastColumnLookup,0))</f>
        <v>50.426541234974358</v>
      </c>
      <c r="M23" s="67">
        <f ca="1">INDEX([4]!tbl_Forecast,MATCH($D$8&amp;$D23&amp;$D$7,[4]!rng_ForecastRowLookup,0),MATCH(M$11,[4]!rng_ForecastColumnLookup,0))</f>
        <v>49.97270236385959</v>
      </c>
      <c r="N23" s="67">
        <f ca="1">INDEX([4]!tbl_Forecast,MATCH($D$8&amp;$D23&amp;$D$7,[4]!rng_ForecastRowLookup,0),MATCH(N$11,[4]!rng_ForecastColumnLookup,0))</f>
        <v>49.522948042584851</v>
      </c>
      <c r="O23" s="67">
        <f ca="1">INDEX([4]!tbl_Forecast,MATCH($D$8&amp;$D23&amp;$D$7,[4]!rng_ForecastRowLookup,0),MATCH(O$11,[4]!rng_ForecastColumnLookup,0))</f>
        <v>49.077241510201581</v>
      </c>
      <c r="P23" s="67">
        <f ca="1">INDEX([4]!tbl_Forecast,MATCH($D$8&amp;$D23&amp;$D$7,[4]!rng_ForecastRowLookup,0),MATCH(P$11,[4]!rng_ForecastColumnLookup,0))</f>
        <v>48.635546336609778</v>
      </c>
      <c r="Q23" s="67">
        <f ca="1">INDEX([4]!tbl_Forecast,MATCH($D$8&amp;$D23&amp;$D$7,[4]!rng_ForecastRowLookup,0),MATCH(Q$11,[4]!rng_ForecastColumnLookup,0))</f>
        <v>48.197826419580288</v>
      </c>
      <c r="R23" s="67">
        <f ca="1">INDEX([4]!tbl_Forecast,MATCH($D$8&amp;$D23&amp;$D$7,[4]!rng_ForecastRowLookup,0),MATCH(R$11,[4]!rng_ForecastColumnLookup,0))</f>
        <v>47.76404598180406</v>
      </c>
      <c r="S23" s="67">
        <f ca="1">INDEX([4]!tbl_Forecast,MATCH($D$8&amp;$D23&amp;$D$7,[4]!rng_ForecastRowLookup,0),MATCH(S$11,[4]!rng_ForecastColumnLookup,0))</f>
        <v>47.33416956796782</v>
      </c>
      <c r="T23" s="67">
        <f ca="1">INDEX([4]!tbl_Forecast,MATCH($D$8&amp;$D23&amp;$D$7,[4]!rng_ForecastRowLookup,0),MATCH(T$11,[4]!rng_ForecastColumnLookup,0))</f>
        <v>46.908162041856116</v>
      </c>
      <c r="U23" s="67">
        <f ca="1">INDEX([4]!tbl_Forecast,MATCH($D$8&amp;$D23&amp;$D$7,[4]!rng_ForecastRowLookup,0),MATCH(U$11,[4]!rng_ForecastColumnLookup,0))</f>
        <v>46.485988583479411</v>
      </c>
      <c r="V23" s="67">
        <f ca="1">INDEX([4]!tbl_Forecast,MATCH($D$8&amp;$D23&amp;$D$7,[4]!rng_ForecastRowLookup,0),MATCH(V$11,[4]!rng_ForecastColumnLookup,0))</f>
        <v>46.067614686228097</v>
      </c>
      <c r="W23" s="67">
        <f ca="1">INDEX([4]!tbl_Forecast,MATCH($D$8&amp;$D23&amp;$D$7,[4]!rng_ForecastRowLookup,0),MATCH(W$11,[4]!rng_ForecastColumnLookup,0))</f>
        <v>45.653006154052044</v>
      </c>
      <c r="X23" s="67">
        <f ca="1">INDEX([4]!tbl_Forecast,MATCH($D$8&amp;$D23&amp;$D$7,[4]!rng_ForecastRowLookup,0),MATCH(X$11,[4]!rng_ForecastColumnLookup,0))</f>
        <v>45.242129098665572</v>
      </c>
      <c r="Z23" s="118">
        <f t="shared" ca="1" si="3"/>
        <v>45.242129098665572</v>
      </c>
      <c r="AB23" s="24"/>
      <c r="AC23" s="24"/>
      <c r="AD23" s="24"/>
      <c r="AE23" s="24"/>
      <c r="AF23" s="24"/>
      <c r="AG23" s="24"/>
      <c r="AH23" s="24"/>
      <c r="AI23" s="24"/>
      <c r="AJ23" s="24"/>
    </row>
    <row r="24" spans="1:36">
      <c r="A24" s="24"/>
      <c r="B24" s="24"/>
      <c r="D24" s="27" t="s">
        <v>613</v>
      </c>
      <c r="E24" s="67">
        <f ca="1">INDEX([4]!tbl_Forecast,MATCH($D$8&amp;$D24&amp;$D$7,[4]!rng_ForecastRowLookup,0),MATCH(E$11,[4]!rng_ForecastColumnLookup,0))</f>
        <v>22.491017060912501</v>
      </c>
      <c r="F24" s="67">
        <f ca="1">INDEX([4]!tbl_Forecast,MATCH($D$8&amp;$D24&amp;$D$7,[4]!rng_ForecastRowLookup,0),MATCH(F$11,[4]!rng_ForecastColumnLookup,0))</f>
        <v>22.384859460384995</v>
      </c>
      <c r="G24" s="67">
        <f ca="1">INDEX([4]!tbl_Forecast,MATCH($D$8&amp;$D24&amp;$D$7,[4]!rng_ForecastRowLookup,0),MATCH(G$11,[4]!rng_ForecastColumnLookup,0))</f>
        <v>22.279202923731983</v>
      </c>
      <c r="H24" s="67">
        <f ca="1">INDEX([4]!tbl_Forecast,MATCH($D$8&amp;$D24&amp;$D$7,[4]!rng_ForecastRowLookup,0),MATCH(H$11,[4]!rng_ForecastColumnLookup,0))</f>
        <v>22.174045085931969</v>
      </c>
      <c r="I24" s="67">
        <f ca="1">INDEX([4]!tbl_Forecast,MATCH($D$8&amp;$D24&amp;$D$7,[4]!rng_ForecastRowLookup,0),MATCH(I$11,[4]!rng_ForecastColumnLookup,0))</f>
        <v>22.069383593126368</v>
      </c>
      <c r="J24" s="67">
        <f ca="1">INDEX([4]!tbl_Forecast,MATCH($D$8&amp;$D24&amp;$D$7,[4]!rng_ForecastRowLookup,0),MATCH(J$11,[4]!rng_ForecastColumnLookup,0))</f>
        <v>21.965216102566814</v>
      </c>
      <c r="K24" s="67">
        <f ca="1">INDEX([4]!tbl_Forecast,MATCH($D$8&amp;$D24&amp;$D$7,[4]!rng_ForecastRowLookup,0),MATCH(K$11,[4]!rng_ForecastColumnLookup,0))</f>
        <v>21.8615402825627</v>
      </c>
      <c r="L24" s="67">
        <f ca="1">INDEX([4]!tbl_Forecast,MATCH($D$8&amp;$D24&amp;$D$7,[4]!rng_ForecastRowLookup,0),MATCH(L$11,[4]!rng_ForecastColumnLookup,0))</f>
        <v>21.758353812429004</v>
      </c>
      <c r="M24" s="67">
        <f ca="1">INDEX([4]!tbl_Forecast,MATCH($D$8&amp;$D24&amp;$D$7,[4]!rng_ForecastRowLookup,0),MATCH(M$11,[4]!rng_ForecastColumnLookup,0))</f>
        <v>21.655654382434342</v>
      </c>
      <c r="N24" s="67">
        <f ca="1">INDEX([4]!tbl_Forecast,MATCH($D$8&amp;$D24&amp;$D$7,[4]!rng_ForecastRowLookup,0),MATCH(N$11,[4]!rng_ForecastColumnLookup,0))</f>
        <v>21.553439693749251</v>
      </c>
      <c r="O24" s="67">
        <f ca="1">INDEX([4]!tbl_Forecast,MATCH($D$8&amp;$D24&amp;$D$7,[4]!rng_ForecastRowLookup,0),MATCH(O$11,[4]!rng_ForecastColumnLookup,0))</f>
        <v>21.451707458394754</v>
      </c>
      <c r="P24" s="67">
        <f ca="1">INDEX([4]!tbl_Forecast,MATCH($D$8&amp;$D24&amp;$D$7,[4]!rng_ForecastRowLookup,0),MATCH(P$11,[4]!rng_ForecastColumnLookup,0))</f>
        <v>21.350455399191134</v>
      </c>
      <c r="Q24" s="67">
        <f ca="1">INDEX([4]!tbl_Forecast,MATCH($D$8&amp;$D24&amp;$D$7,[4]!rng_ForecastRowLookup,0),MATCH(Q$11,[4]!rng_ForecastColumnLookup,0))</f>
        <v>21.249681249706953</v>
      </c>
      <c r="R24" s="67">
        <f ca="1">INDEX([4]!tbl_Forecast,MATCH($D$8&amp;$D24&amp;$D$7,[4]!rng_ForecastRowLookup,0),MATCH(R$11,[4]!rng_ForecastColumnLookup,0))</f>
        <v>21.149382754208336</v>
      </c>
      <c r="S24" s="67">
        <f ca="1">INDEX([4]!tbl_Forecast,MATCH($D$8&amp;$D24&amp;$D$7,[4]!rng_ForecastRowLookup,0),MATCH(S$11,[4]!rng_ForecastColumnLookup,0))</f>
        <v>21.049557667608472</v>
      </c>
      <c r="T24" s="67">
        <f ca="1">INDEX([4]!tbl_Forecast,MATCH($D$8&amp;$D24&amp;$D$7,[4]!rng_ForecastRowLookup,0),MATCH(T$11,[4]!rng_ForecastColumnLookup,0))</f>
        <v>20.950203755417366</v>
      </c>
      <c r="U24" s="67">
        <f ca="1">INDEX([4]!tbl_Forecast,MATCH($D$8&amp;$D24&amp;$D$7,[4]!rng_ForecastRowLookup,0),MATCH(U$11,[4]!rng_ForecastColumnLookup,0))</f>
        <v>20.851318793691796</v>
      </c>
      <c r="V24" s="67">
        <f ca="1">INDEX([4]!tbl_Forecast,MATCH($D$8&amp;$D24&amp;$D$7,[4]!rng_ForecastRowLookup,0),MATCH(V$11,[4]!rng_ForecastColumnLookup,0))</f>
        <v>20.75290056898557</v>
      </c>
      <c r="W24" s="67">
        <f ca="1">INDEX([4]!tbl_Forecast,MATCH($D$8&amp;$D24&amp;$D$7,[4]!rng_ForecastRowLookup,0),MATCH(W$11,[4]!rng_ForecastColumnLookup,0))</f>
        <v>20.654946878299963</v>
      </c>
      <c r="X24" s="67">
        <f ca="1">INDEX([4]!tbl_Forecast,MATCH($D$8&amp;$D24&amp;$D$7,[4]!rng_ForecastRowLookup,0),MATCH(X$11,[4]!rng_ForecastColumnLookup,0))</f>
        <v>20.557455529034385</v>
      </c>
      <c r="Z24" s="118">
        <f t="shared" ca="1" si="3"/>
        <v>20.557455529034385</v>
      </c>
      <c r="AB24" s="24"/>
      <c r="AC24" s="24"/>
      <c r="AD24" s="24"/>
      <c r="AE24" s="24"/>
      <c r="AF24" s="24"/>
      <c r="AG24" s="24"/>
      <c r="AH24" s="24"/>
      <c r="AI24" s="24"/>
      <c r="AJ24" s="24"/>
    </row>
    <row r="25" spans="1:36">
      <c r="A25" s="24"/>
      <c r="B25" s="24"/>
      <c r="D25" s="27" t="s">
        <v>301</v>
      </c>
      <c r="E25" s="67">
        <f ca="1">INDEX([4]!tbl_Forecast,MATCH($D$8&amp;$D25&amp;$D$7,[4]!rng_ForecastRowLookup,0),MATCH(E$11,[4]!rng_ForecastColumnLookup,0))</f>
        <v>51.550857208753726</v>
      </c>
      <c r="F25" s="67">
        <f ca="1">INDEX([4]!tbl_Forecast,MATCH($D$8&amp;$D25&amp;$D$7,[4]!rng_ForecastRowLookup,0),MATCH(F$11,[4]!rng_ForecastColumnLookup,0))</f>
        <v>51.307537162728408</v>
      </c>
      <c r="G25" s="67">
        <f ca="1">INDEX([4]!tbl_Forecast,MATCH($D$8&amp;$D25&amp;$D$7,[4]!rng_ForecastRowLookup,0),MATCH(G$11,[4]!rng_ForecastColumnLookup,0))</f>
        <v>51.065365587320336</v>
      </c>
      <c r="H25" s="67">
        <f ca="1">INDEX([4]!tbl_Forecast,MATCH($D$8&amp;$D25&amp;$D$7,[4]!rng_ForecastRowLookup,0),MATCH(H$11,[4]!rng_ForecastColumnLookup,0))</f>
        <v>50.824337061748189</v>
      </c>
      <c r="I25" s="67">
        <f ca="1">INDEX([4]!tbl_Forecast,MATCH($D$8&amp;$D25&amp;$D$7,[4]!rng_ForecastRowLookup,0),MATCH(I$11,[4]!rng_ForecastColumnLookup,0))</f>
        <v>50.584446190816735</v>
      </c>
      <c r="J25" s="67">
        <f ca="1">INDEX([4]!tbl_Forecast,MATCH($D$8&amp;$D25&amp;$D$7,[4]!rng_ForecastRowLookup,0),MATCH(J$11,[4]!rng_ForecastColumnLookup,0))</f>
        <v>50.345687604796083</v>
      </c>
      <c r="K25" s="67">
        <f ca="1">INDEX([4]!tbl_Forecast,MATCH($D$8&amp;$D25&amp;$D$7,[4]!rng_ForecastRowLookup,0),MATCH(K$11,[4]!rng_ForecastColumnLookup,0))</f>
        <v>50.108055959301453</v>
      </c>
      <c r="L25" s="67">
        <f ca="1">INDEX([4]!tbl_Forecast,MATCH($D$8&amp;$D25&amp;$D$7,[4]!rng_ForecastRowLookup,0),MATCH(L$11,[4]!rng_ForecastColumnLookup,0))</f>
        <v>49.871545935173543</v>
      </c>
      <c r="M25" s="67">
        <f ca="1">INDEX([4]!tbl_Forecast,MATCH($D$8&amp;$D25&amp;$D$7,[4]!rng_ForecastRowLookup,0),MATCH(M$11,[4]!rng_ForecastColumnLookup,0))</f>
        <v>49.636152238359529</v>
      </c>
      <c r="N25" s="67">
        <f ca="1">INDEX([4]!tbl_Forecast,MATCH($D$8&amp;$D25&amp;$D$7,[4]!rng_ForecastRowLookup,0),MATCH(N$11,[4]!rng_ForecastColumnLookup,0))</f>
        <v>49.40186959979448</v>
      </c>
      <c r="O25" s="67">
        <f ca="1">INDEX([4]!tbl_Forecast,MATCH($D$8&amp;$D25&amp;$D$7,[4]!rng_ForecastRowLookup,0),MATCH(O$11,[4]!rng_ForecastColumnLookup,0))</f>
        <v>49.168692775283453</v>
      </c>
      <c r="P25" s="67">
        <f ca="1">INDEX([4]!tbl_Forecast,MATCH($D$8&amp;$D25&amp;$D$7,[4]!rng_ForecastRowLookup,0),MATCH(P$11,[4]!rng_ForecastColumnLookup,0))</f>
        <v>48.936616545384119</v>
      </c>
      <c r="Q25" s="67">
        <f ca="1">INDEX([4]!tbl_Forecast,MATCH($D$8&amp;$D25&amp;$D$7,[4]!rng_ForecastRowLookup,0),MATCH(Q$11,[4]!rng_ForecastColumnLookup,0))</f>
        <v>48.705635715289908</v>
      </c>
      <c r="R25" s="67">
        <f ca="1">INDEX([4]!tbl_Forecast,MATCH($D$8&amp;$D25&amp;$D$7,[4]!rng_ForecastRowLookup,0),MATCH(R$11,[4]!rng_ForecastColumnLookup,0))</f>
        <v>48.475745114713739</v>
      </c>
      <c r="S25" s="67">
        <f ca="1">INDEX([4]!tbl_Forecast,MATCH($D$8&amp;$D25&amp;$D$7,[4]!rng_ForecastRowLookup,0),MATCH(S$11,[4]!rng_ForecastColumnLookup,0))</f>
        <v>48.246939597772297</v>
      </c>
      <c r="T25" s="67">
        <f ca="1">INDEX([4]!tbl_Forecast,MATCH($D$8&amp;$D25&amp;$D$7,[4]!rng_ForecastRowLookup,0),MATCH(T$11,[4]!rng_ForecastColumnLookup,0))</f>
        <v>48.019214042870807</v>
      </c>
      <c r="U25" s="67">
        <f ca="1">INDEX([4]!tbl_Forecast,MATCH($D$8&amp;$D25&amp;$D$7,[4]!rng_ForecastRowLookup,0),MATCH(U$11,[4]!rng_ForecastColumnLookup,0))</f>
        <v>47.792563352588466</v>
      </c>
      <c r="V25" s="67">
        <f ca="1">INDEX([4]!tbl_Forecast,MATCH($D$8&amp;$D25&amp;$D$7,[4]!rng_ForecastRowLookup,0),MATCH(V$11,[4]!rng_ForecastColumnLookup,0))</f>
        <v>47.56698245356425</v>
      </c>
      <c r="W25" s="67">
        <f ca="1">INDEX([4]!tbl_Forecast,MATCH($D$8&amp;$D25&amp;$D$7,[4]!rng_ForecastRowLookup,0),MATCH(W$11,[4]!rng_ForecastColumnLookup,0))</f>
        <v>47.342466296383435</v>
      </c>
      <c r="X25" s="67">
        <f ca="1">INDEX([4]!tbl_Forecast,MATCH($D$8&amp;$D25&amp;$D$7,[4]!rng_ForecastRowLookup,0),MATCH(X$11,[4]!rng_ForecastColumnLookup,0))</f>
        <v>47.119009855464505</v>
      </c>
      <c r="Z25" s="118">
        <f t="shared" ca="1" si="3"/>
        <v>47.119009855464505</v>
      </c>
      <c r="AB25" s="24"/>
      <c r="AC25" s="24"/>
      <c r="AD25" s="24"/>
      <c r="AE25" s="24"/>
      <c r="AF25" s="24"/>
      <c r="AG25" s="24"/>
      <c r="AH25" s="24"/>
      <c r="AI25" s="24"/>
      <c r="AJ25" s="24"/>
    </row>
    <row r="26" spans="1:36">
      <c r="A26" s="24"/>
      <c r="B26" s="24"/>
      <c r="D26" s="27" t="s">
        <v>298</v>
      </c>
      <c r="E26" s="67">
        <f ca="1">INDEX([4]!tbl_Forecast,MATCH($D$8&amp;$D26&amp;$D$7,[4]!rng_ForecastRowLookup,0),MATCH(E$11,[4]!rng_ForecastColumnLookup,0))</f>
        <v>170.15189589049527</v>
      </c>
      <c r="F26" s="67">
        <f ca="1">INDEX([4]!tbl_Forecast,MATCH($D$8&amp;$D26&amp;$D$7,[4]!rng_ForecastRowLookup,0),MATCH(F$11,[4]!rng_ForecastColumnLookup,0))</f>
        <v>169.74353134035809</v>
      </c>
      <c r="G26" s="67">
        <f ca="1">INDEX([4]!tbl_Forecast,MATCH($D$8&amp;$D26&amp;$D$7,[4]!rng_ForecastRowLookup,0),MATCH(G$11,[4]!rng_ForecastColumnLookup,0))</f>
        <v>169.33614686514122</v>
      </c>
      <c r="H26" s="67">
        <f ca="1">INDEX([4]!tbl_Forecast,MATCH($D$8&amp;$D26&amp;$D$7,[4]!rng_ForecastRowLookup,0),MATCH(H$11,[4]!rng_ForecastColumnLookup,0))</f>
        <v>168.92974011266489</v>
      </c>
      <c r="I26" s="67">
        <f ca="1">INDEX([4]!tbl_Forecast,MATCH($D$8&amp;$D26&amp;$D$7,[4]!rng_ForecastRowLookup,0),MATCH(I$11,[4]!rng_ForecastColumnLookup,0))</f>
        <v>168.52430873639449</v>
      </c>
      <c r="J26" s="67">
        <f ca="1">INDEX([4]!tbl_Forecast,MATCH($D$8&amp;$D26&amp;$D$7,[4]!rng_ForecastRowLookup,0),MATCH(J$11,[4]!rng_ForecastColumnLookup,0))</f>
        <v>168.11985039542716</v>
      </c>
      <c r="K26" s="67">
        <f ca="1">INDEX([4]!tbl_Forecast,MATCH($D$8&amp;$D26&amp;$D$7,[4]!rng_ForecastRowLookup,0),MATCH(K$11,[4]!rng_ForecastColumnLookup,0))</f>
        <v>167.71636275447813</v>
      </c>
      <c r="L26" s="67">
        <f ca="1">INDEX([4]!tbl_Forecast,MATCH($D$8&amp;$D26&amp;$D$7,[4]!rng_ForecastRowLookup,0),MATCH(L$11,[4]!rng_ForecastColumnLookup,0))</f>
        <v>167.31384348386743</v>
      </c>
      <c r="M26" s="67">
        <f ca="1">INDEX([4]!tbl_Forecast,MATCH($D$8&amp;$D26&amp;$D$7,[4]!rng_ForecastRowLookup,0),MATCH(M$11,[4]!rng_ForecastColumnLookup,0))</f>
        <v>166.91229025950614</v>
      </c>
      <c r="N26" s="67">
        <f ca="1">INDEX([4]!tbl_Forecast,MATCH($D$8&amp;$D26&amp;$D$7,[4]!rng_ForecastRowLookup,0),MATCH(N$11,[4]!rng_ForecastColumnLookup,0))</f>
        <v>166.51170076288332</v>
      </c>
      <c r="O26" s="67">
        <f ca="1">INDEX([4]!tbl_Forecast,MATCH($D$8&amp;$D26&amp;$D$7,[4]!rng_ForecastRowLookup,0),MATCH(O$11,[4]!rng_ForecastColumnLookup,0))</f>
        <v>166.11207268105238</v>
      </c>
      <c r="P26" s="67">
        <f ca="1">INDEX([4]!tbl_Forecast,MATCH($D$8&amp;$D26&amp;$D$7,[4]!rng_ForecastRowLookup,0),MATCH(P$11,[4]!rng_ForecastColumnLookup,0))</f>
        <v>165.7134037066179</v>
      </c>
      <c r="Q26" s="67">
        <f ca="1">INDEX([4]!tbl_Forecast,MATCH($D$8&amp;$D26&amp;$D$7,[4]!rng_ForecastRowLookup,0),MATCH(Q$11,[4]!rng_ForecastColumnLookup,0))</f>
        <v>165.31569153772202</v>
      </c>
      <c r="R26" s="67">
        <f ca="1">INDEX([4]!tbl_Forecast,MATCH($D$8&amp;$D26&amp;$D$7,[4]!rng_ForecastRowLookup,0),MATCH(R$11,[4]!rng_ForecastColumnLookup,0))</f>
        <v>164.91893387803151</v>
      </c>
      <c r="S26" s="67">
        <f ca="1">INDEX([4]!tbl_Forecast,MATCH($D$8&amp;$D26&amp;$D$7,[4]!rng_ForecastRowLookup,0),MATCH(S$11,[4]!rng_ForecastColumnLookup,0))</f>
        <v>164.52312843672422</v>
      </c>
      <c r="T26" s="67">
        <f ca="1">INDEX([4]!tbl_Forecast,MATCH($D$8&amp;$D26&amp;$D$7,[4]!rng_ForecastRowLookup,0),MATCH(T$11,[4]!rng_ForecastColumnLookup,0))</f>
        <v>164.12827292847609</v>
      </c>
      <c r="U26" s="67">
        <f ca="1">INDEX([4]!tbl_Forecast,MATCH($D$8&amp;$D26&amp;$D$7,[4]!rng_ForecastRowLookup,0),MATCH(U$11,[4]!rng_ForecastColumnLookup,0))</f>
        <v>163.73436507344778</v>
      </c>
      <c r="V26" s="67">
        <f ca="1">INDEX([4]!tbl_Forecast,MATCH($D$8&amp;$D26&amp;$D$7,[4]!rng_ForecastRowLookup,0),MATCH(V$11,[4]!rng_ForecastColumnLookup,0))</f>
        <v>163.3414025972715</v>
      </c>
      <c r="W26" s="67">
        <f ca="1">INDEX([4]!tbl_Forecast,MATCH($D$8&amp;$D26&amp;$D$7,[4]!rng_ForecastRowLookup,0),MATCH(W$11,[4]!rng_ForecastColumnLookup,0))</f>
        <v>162.94938323103807</v>
      </c>
      <c r="X26" s="67">
        <f ca="1">INDEX([4]!tbl_Forecast,MATCH($D$8&amp;$D26&amp;$D$7,[4]!rng_ForecastRowLookup,0),MATCH(X$11,[4]!rng_ForecastColumnLookup,0))</f>
        <v>162.55830471128357</v>
      </c>
      <c r="Z26" s="118">
        <f t="shared" ca="1" si="3"/>
        <v>162.55830471128357</v>
      </c>
      <c r="AB26" s="24"/>
      <c r="AC26" s="24"/>
      <c r="AD26" s="24"/>
      <c r="AE26" s="24"/>
      <c r="AF26" s="24"/>
      <c r="AG26" s="24"/>
      <c r="AH26" s="24"/>
      <c r="AI26" s="24"/>
      <c r="AJ26" s="24"/>
    </row>
    <row r="27" spans="1:36">
      <c r="A27" s="24"/>
      <c r="B27" s="24"/>
      <c r="D27" s="27" t="s">
        <v>614</v>
      </c>
      <c r="E27" s="67">
        <f ca="1">INDEX([4]!tbl_Forecast,MATCH($D$8&amp;$D27&amp;$D$7,[4]!rng_ForecastRowLookup,0),MATCH(E$11,[4]!rng_ForecastColumnLookup,0))</f>
        <v>105.02947953487826</v>
      </c>
      <c r="F27" s="67">
        <f ca="1">INDEX([4]!tbl_Forecast,MATCH($D$8&amp;$D27&amp;$D$7,[4]!rng_ForecastRowLookup,0),MATCH(F$11,[4]!rng_ForecastColumnLookup,0))</f>
        <v>104.80891762785501</v>
      </c>
      <c r="G27" s="67">
        <f ca="1">INDEX([4]!tbl_Forecast,MATCH($D$8&amp;$D27&amp;$D$7,[4]!rng_ForecastRowLookup,0),MATCH(G$11,[4]!rng_ForecastColumnLookup,0))</f>
        <v>104.58881890083651</v>
      </c>
      <c r="H27" s="67">
        <f ca="1">INDEX([4]!tbl_Forecast,MATCH($D$8&amp;$D27&amp;$D$7,[4]!rng_ForecastRowLookup,0),MATCH(H$11,[4]!rng_ForecastColumnLookup,0))</f>
        <v>104.36918238114475</v>
      </c>
      <c r="I27" s="67">
        <f ca="1">INDEX([4]!tbl_Forecast,MATCH($D$8&amp;$D27&amp;$D$7,[4]!rng_ForecastRowLookup,0),MATCH(I$11,[4]!rng_ForecastColumnLookup,0))</f>
        <v>104.15000709814436</v>
      </c>
      <c r="J27" s="67">
        <f ca="1">INDEX([4]!tbl_Forecast,MATCH($D$8&amp;$D27&amp;$D$7,[4]!rng_ForecastRowLookup,0),MATCH(J$11,[4]!rng_ForecastColumnLookup,0))</f>
        <v>103.93129208323826</v>
      </c>
      <c r="K27" s="67">
        <f ca="1">INDEX([4]!tbl_Forecast,MATCH($D$8&amp;$D27&amp;$D$7,[4]!rng_ForecastRowLookup,0),MATCH(K$11,[4]!rng_ForecastColumnLookup,0))</f>
        <v>103.71303636986346</v>
      </c>
      <c r="L27" s="67">
        <f ca="1">INDEX([4]!tbl_Forecast,MATCH($D$8&amp;$D27&amp;$D$7,[4]!rng_ForecastRowLookup,0),MATCH(L$11,[4]!rng_ForecastColumnLookup,0))</f>
        <v>103.49523899348674</v>
      </c>
      <c r="M27" s="67">
        <f ca="1">INDEX([4]!tbl_Forecast,MATCH($D$8&amp;$D27&amp;$D$7,[4]!rng_ForecastRowLookup,0),MATCH(M$11,[4]!rng_ForecastColumnLookup,0))</f>
        <v>103.27789899160042</v>
      </c>
      <c r="N27" s="67">
        <f ca="1">INDEX([4]!tbl_Forecast,MATCH($D$8&amp;$D27&amp;$D$7,[4]!rng_ForecastRowLookup,0),MATCH(N$11,[4]!rng_ForecastColumnLookup,0))</f>
        <v>103.06101540371807</v>
      </c>
      <c r="O27" s="67">
        <f ca="1">INDEX([4]!tbl_Forecast,MATCH($D$8&amp;$D27&amp;$D$7,[4]!rng_ForecastRowLookup,0),MATCH(O$11,[4]!rng_ForecastColumnLookup,0))</f>
        <v>102.84458727137024</v>
      </c>
      <c r="P27" s="67">
        <f ca="1">INDEX([4]!tbl_Forecast,MATCH($D$8&amp;$D27&amp;$D$7,[4]!rng_ForecastRowLookup,0),MATCH(P$11,[4]!rng_ForecastColumnLookup,0))</f>
        <v>102.62861363810038</v>
      </c>
      <c r="Q27" s="67">
        <f ca="1">INDEX([4]!tbl_Forecast,MATCH($D$8&amp;$D27&amp;$D$7,[4]!rng_ForecastRowLookup,0),MATCH(Q$11,[4]!rng_ForecastColumnLookup,0))</f>
        <v>102.41309354946036</v>
      </c>
      <c r="R27" s="67">
        <f ca="1">INDEX([4]!tbl_Forecast,MATCH($D$8&amp;$D27&amp;$D$7,[4]!rng_ForecastRowLookup,0),MATCH(R$11,[4]!rng_ForecastColumnLookup,0))</f>
        <v>102.19802605300649</v>
      </c>
      <c r="S27" s="67">
        <f ca="1">INDEX([4]!tbl_Forecast,MATCH($D$8&amp;$D27&amp;$D$7,[4]!rng_ForecastRowLookup,0),MATCH(S$11,[4]!rng_ForecastColumnLookup,0))</f>
        <v>101.98341019829519</v>
      </c>
      <c r="T27" s="67">
        <f ca="1">INDEX([4]!tbl_Forecast,MATCH($D$8&amp;$D27&amp;$D$7,[4]!rng_ForecastRowLookup,0),MATCH(T$11,[4]!rng_ForecastColumnLookup,0))</f>
        <v>101.76924503687877</v>
      </c>
      <c r="U27" s="67">
        <f ca="1">INDEX([4]!tbl_Forecast,MATCH($D$8&amp;$D27&amp;$D$7,[4]!rng_ForecastRowLookup,0),MATCH(U$11,[4]!rng_ForecastColumnLookup,0))</f>
        <v>101.55552962230132</v>
      </c>
      <c r="V27" s="67">
        <f ca="1">INDEX([4]!tbl_Forecast,MATCH($D$8&amp;$D27&amp;$D$7,[4]!rng_ForecastRowLookup,0),MATCH(V$11,[4]!rng_ForecastColumnLookup,0))</f>
        <v>101.3422630100945</v>
      </c>
      <c r="W27" s="67">
        <f ca="1">INDEX([4]!tbl_Forecast,MATCH($D$8&amp;$D27&amp;$D$7,[4]!rng_ForecastRowLookup,0),MATCH(W$11,[4]!rng_ForecastColumnLookup,0))</f>
        <v>101.1294442577733</v>
      </c>
      <c r="X27" s="67">
        <f ca="1">INDEX([4]!tbl_Forecast,MATCH($D$8&amp;$D27&amp;$D$7,[4]!rng_ForecastRowLookup,0),MATCH(X$11,[4]!rng_ForecastColumnLookup,0))</f>
        <v>100.91707242483197</v>
      </c>
      <c r="Z27" s="118">
        <f t="shared" ca="1" si="3"/>
        <v>100.91707242483197</v>
      </c>
      <c r="AB27" s="24"/>
      <c r="AC27" s="24"/>
      <c r="AD27" s="24"/>
      <c r="AE27" s="24"/>
      <c r="AF27" s="24"/>
      <c r="AG27" s="24"/>
      <c r="AH27" s="24"/>
      <c r="AI27" s="24"/>
      <c r="AJ27" s="24"/>
    </row>
    <row r="28" spans="1:36">
      <c r="A28" s="24"/>
      <c r="B28" s="24"/>
      <c r="D28" s="27" t="s">
        <v>300</v>
      </c>
      <c r="E28" s="67">
        <f ca="1">INDEX([4]!tbl_Forecast,MATCH($D$8&amp;$D28&amp;$D$7,[4]!rng_ForecastRowLookup,0),MATCH(E$11,[4]!rng_ForecastColumnLookup,0))</f>
        <v>128.74820917277606</v>
      </c>
      <c r="F28" s="67">
        <f ca="1">INDEX([4]!tbl_Forecast,MATCH($D$8&amp;$D28&amp;$D$7,[4]!rng_ForecastRowLookup,0),MATCH(F$11,[4]!rng_ForecastColumnLookup,0))</f>
        <v>128.43921347076139</v>
      </c>
      <c r="G28" s="67">
        <f ca="1">INDEX([4]!tbl_Forecast,MATCH($D$8&amp;$D28&amp;$D$7,[4]!rng_ForecastRowLookup,0),MATCH(G$11,[4]!rng_ForecastColumnLookup,0))</f>
        <v>128.1309593584316</v>
      </c>
      <c r="H28" s="67">
        <f ca="1">INDEX([4]!tbl_Forecast,MATCH($D$8&amp;$D28&amp;$D$7,[4]!rng_ForecastRowLookup,0),MATCH(H$11,[4]!rng_ForecastColumnLookup,0))</f>
        <v>127.82344505597135</v>
      </c>
      <c r="I28" s="67">
        <f ca="1">INDEX([4]!tbl_Forecast,MATCH($D$8&amp;$D28&amp;$D$7,[4]!rng_ForecastRowLookup,0),MATCH(I$11,[4]!rng_ForecastColumnLookup,0))</f>
        <v>127.51666878783702</v>
      </c>
      <c r="J28" s="67">
        <f ca="1">INDEX([4]!tbl_Forecast,MATCH($D$8&amp;$D28&amp;$D$7,[4]!rng_ForecastRowLookup,0),MATCH(J$11,[4]!rng_ForecastColumnLookup,0))</f>
        <v>127.21062878274621</v>
      </c>
      <c r="K28" s="67">
        <f ca="1">INDEX([4]!tbl_Forecast,MATCH($D$8&amp;$D28&amp;$D$7,[4]!rng_ForecastRowLookup,0),MATCH(K$11,[4]!rng_ForecastColumnLookup,0))</f>
        <v>126.90532327366765</v>
      </c>
      <c r="L28" s="67">
        <f ca="1">INDEX([4]!tbl_Forecast,MATCH($D$8&amp;$D28&amp;$D$7,[4]!rng_ForecastRowLookup,0),MATCH(L$11,[4]!rng_ForecastColumnLookup,0))</f>
        <v>126.60075049781085</v>
      </c>
      <c r="M28" s="67">
        <f ca="1">INDEX([4]!tbl_Forecast,MATCH($D$8&amp;$D28&amp;$D$7,[4]!rng_ForecastRowLookup,0),MATCH(M$11,[4]!rng_ForecastColumnLookup,0))</f>
        <v>126.29690869661611</v>
      </c>
      <c r="N28" s="67">
        <f ca="1">INDEX([4]!tbl_Forecast,MATCH($D$8&amp;$D28&amp;$D$7,[4]!rng_ForecastRowLookup,0),MATCH(N$11,[4]!rng_ForecastColumnLookup,0))</f>
        <v>125.99379611574425</v>
      </c>
      <c r="O28" s="67">
        <f ca="1">INDEX([4]!tbl_Forecast,MATCH($D$8&amp;$D28&amp;$D$7,[4]!rng_ForecastRowLookup,0),MATCH(O$11,[4]!rng_ForecastColumnLookup,0))</f>
        <v>125.69141100506647</v>
      </c>
      <c r="P28" s="67">
        <f ca="1">INDEX([4]!tbl_Forecast,MATCH($D$8&amp;$D28&amp;$D$7,[4]!rng_ForecastRowLookup,0),MATCH(P$11,[4]!rng_ForecastColumnLookup,0))</f>
        <v>125.3897516186543</v>
      </c>
      <c r="Q28" s="67">
        <f ca="1">INDEX([4]!tbl_Forecast,MATCH($D$8&amp;$D28&amp;$D$7,[4]!rng_ForecastRowLookup,0),MATCH(Q$11,[4]!rng_ForecastColumnLookup,0))</f>
        <v>125.08881621476955</v>
      </c>
      <c r="R28" s="67">
        <f ca="1">INDEX([4]!tbl_Forecast,MATCH($D$8&amp;$D28&amp;$D$7,[4]!rng_ForecastRowLookup,0),MATCH(R$11,[4]!rng_ForecastColumnLookup,0))</f>
        <v>124.78860305585408</v>
      </c>
      <c r="S28" s="67">
        <f ca="1">INDEX([4]!tbl_Forecast,MATCH($D$8&amp;$D28&amp;$D$7,[4]!rng_ForecastRowLookup,0),MATCH(S$11,[4]!rng_ForecastColumnLookup,0))</f>
        <v>124.48911040852005</v>
      </c>
      <c r="T28" s="67">
        <f ca="1">INDEX([4]!tbl_Forecast,MATCH($D$8&amp;$D28&amp;$D$7,[4]!rng_ForecastRowLookup,0),MATCH(T$11,[4]!rng_ForecastColumnLookup,0))</f>
        <v>124.1903365435396</v>
      </c>
      <c r="U28" s="67">
        <f ca="1">INDEX([4]!tbl_Forecast,MATCH($D$8&amp;$D28&amp;$D$7,[4]!rng_ForecastRowLookup,0),MATCH(U$11,[4]!rng_ForecastColumnLookup,0))</f>
        <v>123.8922797358351</v>
      </c>
      <c r="V28" s="67">
        <f ca="1">INDEX([4]!tbl_Forecast,MATCH($D$8&amp;$D28&amp;$D$7,[4]!rng_ForecastRowLookup,0),MATCH(V$11,[4]!rng_ForecastColumnLookup,0))</f>
        <v>123.59493826446912</v>
      </c>
      <c r="W28" s="67">
        <f ca="1">INDEX([4]!tbl_Forecast,MATCH($D$8&amp;$D28&amp;$D$7,[4]!rng_ForecastRowLookup,0),MATCH(W$11,[4]!rng_ForecastColumnLookup,0))</f>
        <v>123.29831041263438</v>
      </c>
      <c r="X28" s="67">
        <f ca="1">INDEX([4]!tbl_Forecast,MATCH($D$8&amp;$D28&amp;$D$7,[4]!rng_ForecastRowLookup,0),MATCH(X$11,[4]!rng_ForecastColumnLookup,0))</f>
        <v>123.00239446764408</v>
      </c>
      <c r="Z28" s="118">
        <f t="shared" ca="1" si="3"/>
        <v>123.00239446764408</v>
      </c>
      <c r="AB28" s="24"/>
      <c r="AC28" s="24"/>
      <c r="AD28" s="24"/>
      <c r="AE28" s="24"/>
      <c r="AF28" s="24"/>
      <c r="AG28" s="24"/>
      <c r="AH28" s="24"/>
      <c r="AI28" s="24"/>
      <c r="AJ28" s="24"/>
    </row>
    <row r="29" spans="1:36">
      <c r="A29" s="24"/>
      <c r="B29" s="24"/>
      <c r="D29" s="27" t="s">
        <v>296</v>
      </c>
      <c r="E29" s="67">
        <f ca="1">INDEX([4]!tbl_Forecast,MATCH($D$8&amp;$D29&amp;$D$7,[4]!rng_ForecastRowLookup,0),MATCH(E$11,[4]!rng_ForecastColumnLookup,0))</f>
        <v>375.90224900649127</v>
      </c>
      <c r="F29" s="67">
        <f ca="1">INDEX([4]!tbl_Forecast,MATCH($D$8&amp;$D29&amp;$D$7,[4]!rng_ForecastRowLookup,0),MATCH(F$11,[4]!rng_ForecastColumnLookup,0))</f>
        <v>374.21570091594884</v>
      </c>
      <c r="G29" s="67">
        <f ca="1">INDEX([4]!tbl_Forecast,MATCH($D$8&amp;$D29&amp;$D$7,[4]!rng_ForecastRowLookup,0),MATCH(G$11,[4]!rng_ForecastColumnLookup,0))</f>
        <v>372.53671980450594</v>
      </c>
      <c r="H29" s="67">
        <f ca="1">INDEX([4]!tbl_Forecast,MATCH($D$8&amp;$D29&amp;$D$7,[4]!rng_ForecastRowLookup,0),MATCH(H$11,[4]!rng_ForecastColumnLookup,0))</f>
        <v>370.86527172164978</v>
      </c>
      <c r="I29" s="67">
        <f ca="1">INDEX([4]!tbl_Forecast,MATCH($D$8&amp;$D29&amp;$D$7,[4]!rng_ForecastRowLookup,0),MATCH(I$11,[4]!rng_ForecastColumnLookup,0))</f>
        <v>369.20132286919198</v>
      </c>
      <c r="J29" s="67">
        <f ca="1">INDEX([4]!tbl_Forecast,MATCH($D$8&amp;$D29&amp;$D$7,[4]!rng_ForecastRowLookup,0),MATCH(J$11,[4]!rng_ForecastColumnLookup,0))</f>
        <v>367.54483960058553</v>
      </c>
      <c r="K29" s="67">
        <f ca="1">INDEX([4]!tbl_Forecast,MATCH($D$8&amp;$D29&amp;$D$7,[4]!rng_ForecastRowLookup,0),MATCH(K$11,[4]!rng_ForecastColumnLookup,0))</f>
        <v>365.89578842024423</v>
      </c>
      <c r="L29" s="67">
        <f ca="1">INDEX([4]!tbl_Forecast,MATCH($D$8&amp;$D29&amp;$D$7,[4]!rng_ForecastRowLookup,0),MATCH(L$11,[4]!rng_ForecastColumnLookup,0))</f>
        <v>364.25413598286536</v>
      </c>
      <c r="M29" s="67">
        <f ca="1">INDEX([4]!tbl_Forecast,MATCH($D$8&amp;$D29&amp;$D$7,[4]!rng_ForecastRowLookup,0),MATCH(M$11,[4]!rng_ForecastColumnLookup,0))</f>
        <v>362.6198490927556</v>
      </c>
      <c r="N29" s="67">
        <f ca="1">INDEX([4]!tbl_Forecast,MATCH($D$8&amp;$D29&amp;$D$7,[4]!rng_ForecastRowLookup,0),MATCH(N$11,[4]!rng_ForecastColumnLookup,0))</f>
        <v>360.99289470315949</v>
      </c>
      <c r="O29" s="67">
        <f ca="1">INDEX([4]!tbl_Forecast,MATCH($D$8&amp;$D29&amp;$D$7,[4]!rng_ForecastRowLookup,0),MATCH(O$11,[4]!rng_ForecastColumnLookup,0))</f>
        <v>359.37323991559134</v>
      </c>
      <c r="P29" s="67">
        <f ca="1">INDEX([4]!tbl_Forecast,MATCH($D$8&amp;$D29&amp;$D$7,[4]!rng_ForecastRowLookup,0),MATCH(P$11,[4]!rng_ForecastColumnLookup,0))</f>
        <v>357.76085197917007</v>
      </c>
      <c r="Q29" s="67">
        <f ca="1">INDEX([4]!tbl_Forecast,MATCH($D$8&amp;$D29&amp;$D$7,[4]!rng_ForecastRowLookup,0),MATCH(Q$11,[4]!rng_ForecastColumnLookup,0))</f>
        <v>356.15569828995689</v>
      </c>
      <c r="R29" s="67">
        <f ca="1">INDEX([4]!tbl_Forecast,MATCH($D$8&amp;$D29&amp;$D$7,[4]!rng_ForecastRowLookup,0),MATCH(R$11,[4]!rng_ForecastColumnLookup,0))</f>
        <v>354.55774639029596</v>
      </c>
      <c r="S29" s="67">
        <f ca="1">INDEX([4]!tbl_Forecast,MATCH($D$8&amp;$D29&amp;$D$7,[4]!rng_ForecastRowLookup,0),MATCH(S$11,[4]!rng_ForecastColumnLookup,0))</f>
        <v>352.96696396815821</v>
      </c>
      <c r="T29" s="67">
        <f ca="1">INDEX([4]!tbl_Forecast,MATCH($D$8&amp;$D29&amp;$D$7,[4]!rng_ForecastRowLookup,0),MATCH(T$11,[4]!rng_ForecastColumnLookup,0))</f>
        <v>351.38331885648773</v>
      </c>
      <c r="U29" s="67">
        <f ca="1">INDEX([4]!tbl_Forecast,MATCH($D$8&amp;$D29&amp;$D$7,[4]!rng_ForecastRowLookup,0),MATCH(U$11,[4]!rng_ForecastColumnLookup,0))</f>
        <v>349.80677903255156</v>
      </c>
      <c r="V29" s="67">
        <f ca="1">INDEX([4]!tbl_Forecast,MATCH($D$8&amp;$D29&amp;$D$7,[4]!rng_ForecastRowLookup,0),MATCH(V$11,[4]!rng_ForecastColumnLookup,0))</f>
        <v>348.23731261729228</v>
      </c>
      <c r="W29" s="67">
        <f ca="1">INDEX([4]!tbl_Forecast,MATCH($D$8&amp;$D29&amp;$D$7,[4]!rng_ForecastRowLookup,0),MATCH(W$11,[4]!rng_ForecastColumnLookup,0))</f>
        <v>346.67488787468267</v>
      </c>
      <c r="X29" s="67">
        <f ca="1">INDEX([4]!tbl_Forecast,MATCH($D$8&amp;$D29&amp;$D$7,[4]!rng_ForecastRowLookup,0),MATCH(X$11,[4]!rng_ForecastColumnLookup,0))</f>
        <v>345.11947321108494</v>
      </c>
      <c r="Z29" s="118">
        <f t="shared" ca="1" si="3"/>
        <v>345.11947321108494</v>
      </c>
      <c r="AB29" s="24"/>
      <c r="AC29" s="24"/>
      <c r="AD29" s="24"/>
      <c r="AE29" s="24"/>
      <c r="AF29" s="24"/>
      <c r="AG29" s="24"/>
      <c r="AH29" s="24"/>
      <c r="AI29" s="24"/>
      <c r="AJ29" s="24"/>
    </row>
    <row r="30" spans="1:36">
      <c r="A30" s="24"/>
      <c r="B30" s="24"/>
      <c r="D30" s="27" t="s">
        <v>299</v>
      </c>
      <c r="E30" s="67">
        <f ca="1">INDEX([4]!tbl_Forecast,MATCH($D$8&amp;$D30&amp;$D$7,[4]!rng_ForecastRowLookup,0),MATCH(E$11,[4]!rng_ForecastColumnLookup,0))</f>
        <v>342.64988330108076</v>
      </c>
      <c r="F30" s="67">
        <f ca="1">INDEX([4]!tbl_Forecast,MATCH($D$8&amp;$D30&amp;$D$7,[4]!rng_ForecastRowLookup,0),MATCH(F$11,[4]!rng_ForecastColumnLookup,0))</f>
        <v>339.56603435137106</v>
      </c>
      <c r="G30" s="67">
        <f ca="1">INDEX([4]!tbl_Forecast,MATCH($D$8&amp;$D30&amp;$D$7,[4]!rng_ForecastRowLookup,0),MATCH(G$11,[4]!rng_ForecastColumnLookup,0))</f>
        <v>336.50994004220871</v>
      </c>
      <c r="H30" s="67">
        <f ca="1">INDEX([4]!tbl_Forecast,MATCH($D$8&amp;$D30&amp;$D$7,[4]!rng_ForecastRowLookup,0),MATCH(H$11,[4]!rng_ForecastColumnLookup,0))</f>
        <v>333.48135058182885</v>
      </c>
      <c r="I30" s="67">
        <f ca="1">INDEX([4]!tbl_Forecast,MATCH($D$8&amp;$D30&amp;$D$7,[4]!rng_ForecastRowLookup,0),MATCH(I$11,[4]!rng_ForecastColumnLookup,0))</f>
        <v>330.48001842659238</v>
      </c>
      <c r="J30" s="67">
        <f ca="1">INDEX([4]!tbl_Forecast,MATCH($D$8&amp;$D30&amp;$D$7,[4]!rng_ForecastRowLookup,0),MATCH(J$11,[4]!rng_ForecastColumnLookup,0))</f>
        <v>327.50569826075304</v>
      </c>
      <c r="K30" s="67">
        <f ca="1">INDEX([4]!tbl_Forecast,MATCH($D$8&amp;$D30&amp;$D$7,[4]!rng_ForecastRowLookup,0),MATCH(K$11,[4]!rng_ForecastColumnLookup,0))</f>
        <v>324.55814697640625</v>
      </c>
      <c r="L30" s="67">
        <f ca="1">INDEX([4]!tbl_Forecast,MATCH($D$8&amp;$D30&amp;$D$7,[4]!rng_ForecastRowLookup,0),MATCH(L$11,[4]!rng_ForecastColumnLookup,0))</f>
        <v>321.63712365361863</v>
      </c>
      <c r="M30" s="67">
        <f ca="1">INDEX([4]!tbl_Forecast,MATCH($D$8&amp;$D30&amp;$D$7,[4]!rng_ForecastRowLookup,0),MATCH(M$11,[4]!rng_ForecastColumnLookup,0))</f>
        <v>318.7423895407361</v>
      </c>
      <c r="N30" s="67">
        <f ca="1">INDEX([4]!tbl_Forecast,MATCH($D$8&amp;$D30&amp;$D$7,[4]!rng_ForecastRowLookup,0),MATCH(N$11,[4]!rng_ForecastColumnLookup,0))</f>
        <v>315.87370803486942</v>
      </c>
      <c r="O30" s="67">
        <f ca="1">INDEX([4]!tbl_Forecast,MATCH($D$8&amp;$D30&amp;$D$7,[4]!rng_ForecastRowLookup,0),MATCH(O$11,[4]!rng_ForecastColumnLookup,0))</f>
        <v>313.03084466255564</v>
      </c>
      <c r="P30" s="67">
        <f ca="1">INDEX([4]!tbl_Forecast,MATCH($D$8&amp;$D30&amp;$D$7,[4]!rng_ForecastRowLookup,0),MATCH(P$11,[4]!rng_ForecastColumnLookup,0))</f>
        <v>310.21356706059254</v>
      </c>
      <c r="Q30" s="67">
        <f ca="1">INDEX([4]!tbl_Forecast,MATCH($D$8&amp;$D30&amp;$D$7,[4]!rng_ForecastRowLookup,0),MATCH(Q$11,[4]!rng_ForecastColumnLookup,0))</f>
        <v>307.42164495704725</v>
      </c>
      <c r="R30" s="67">
        <f ca="1">INDEX([4]!tbl_Forecast,MATCH($D$8&amp;$D30&amp;$D$7,[4]!rng_ForecastRowLookup,0),MATCH(R$11,[4]!rng_ForecastColumnLookup,0))</f>
        <v>304.65485015243382</v>
      </c>
      <c r="S30" s="67">
        <f ca="1">INDEX([4]!tbl_Forecast,MATCH($D$8&amp;$D30&amp;$D$7,[4]!rng_ForecastRowLookup,0),MATCH(S$11,[4]!rng_ForecastColumnLookup,0))</f>
        <v>301.9129565010619</v>
      </c>
      <c r="T30" s="67">
        <f ca="1">INDEX([4]!tbl_Forecast,MATCH($D$8&amp;$D30&amp;$D$7,[4]!rng_ForecastRowLookup,0),MATCH(T$11,[4]!rng_ForecastColumnLookup,0))</f>
        <v>299.19573989255235</v>
      </c>
      <c r="U30" s="67">
        <f ca="1">INDEX([4]!tbl_Forecast,MATCH($D$8&amp;$D30&amp;$D$7,[4]!rng_ForecastRowLookup,0),MATCH(U$11,[4]!rng_ForecastColumnLookup,0))</f>
        <v>296.50297823351934</v>
      </c>
      <c r="V30" s="67">
        <f ca="1">INDEX([4]!tbl_Forecast,MATCH($D$8&amp;$D30&amp;$D$7,[4]!rng_ForecastRowLookup,0),MATCH(V$11,[4]!rng_ForecastColumnLookup,0))</f>
        <v>293.83445142941764</v>
      </c>
      <c r="W30" s="67">
        <f ca="1">INDEX([4]!tbl_Forecast,MATCH($D$8&amp;$D30&amp;$D$7,[4]!rng_ForecastRowLookup,0),MATCH(W$11,[4]!rng_ForecastColumnLookup,0))</f>
        <v>291.18994136655289</v>
      </c>
      <c r="X30" s="67">
        <f ca="1">INDEX([4]!tbl_Forecast,MATCH($D$8&amp;$D30&amp;$D$7,[4]!rng_ForecastRowLookup,0),MATCH(X$11,[4]!rng_ForecastColumnLookup,0))</f>
        <v>288.5692318942539</v>
      </c>
      <c r="Z30" s="118">
        <f t="shared" ca="1" si="3"/>
        <v>288.5692318942539</v>
      </c>
      <c r="AB30" s="24"/>
      <c r="AC30" s="24"/>
      <c r="AD30" s="24"/>
      <c r="AE30" s="24"/>
      <c r="AF30" s="24"/>
      <c r="AG30" s="24"/>
      <c r="AH30" s="24"/>
      <c r="AI30" s="24"/>
      <c r="AJ30" s="24"/>
    </row>
    <row r="31" spans="1:36">
      <c r="A31" s="24"/>
      <c r="B31" s="24"/>
      <c r="D31" s="24"/>
      <c r="E31" s="219"/>
      <c r="F31" s="219"/>
      <c r="G31" s="219"/>
      <c r="H31" s="219"/>
      <c r="I31" s="219"/>
      <c r="J31" s="219"/>
      <c r="K31" s="219"/>
      <c r="L31" s="219"/>
      <c r="M31" s="219"/>
      <c r="N31" s="219"/>
      <c r="O31" s="219"/>
      <c r="P31" s="219"/>
      <c r="Q31" s="219"/>
      <c r="R31" s="219"/>
      <c r="S31" s="219"/>
      <c r="T31" s="219"/>
      <c r="U31" s="219"/>
      <c r="V31" s="219"/>
      <c r="W31" s="219"/>
      <c r="X31" s="219"/>
      <c r="Z31" s="118"/>
      <c r="AB31" s="24"/>
      <c r="AC31" s="24"/>
      <c r="AD31" s="24"/>
      <c r="AE31" s="24"/>
      <c r="AF31" s="24"/>
      <c r="AG31" s="24"/>
      <c r="AH31" s="24"/>
      <c r="AI31" s="24"/>
      <c r="AJ31" s="24"/>
    </row>
    <row r="32" spans="1:36">
      <c r="A32" s="24"/>
      <c r="B32" s="220"/>
      <c r="C32" s="24"/>
      <c r="D32" s="24" t="s">
        <v>527</v>
      </c>
      <c r="E32" s="221">
        <f ca="1">SUM(E13:E30)</f>
        <v>3371.0405269479006</v>
      </c>
      <c r="F32" s="221">
        <f t="shared" ref="F32:X32" ca="1" si="4">SUM(F13:F30)</f>
        <v>3356.5369104716883</v>
      </c>
      <c r="G32" s="221">
        <f t="shared" ca="1" si="4"/>
        <v>3342.1075656435023</v>
      </c>
      <c r="H32" s="221">
        <f t="shared" ca="1" si="4"/>
        <v>3327.7520346049623</v>
      </c>
      <c r="I32" s="221">
        <f t="shared" ca="1" si="4"/>
        <v>3313.4698627952139</v>
      </c>
      <c r="J32" s="221">
        <f t="shared" ca="1" si="4"/>
        <v>3299.2605989245808</v>
      </c>
      <c r="K32" s="221">
        <f t="shared" ca="1" si="4"/>
        <v>3285.1237949484457</v>
      </c>
      <c r="L32" s="221">
        <f t="shared" ca="1" si="4"/>
        <v>3271.0590060413433</v>
      </c>
      <c r="M32" s="221">
        <f t="shared" ca="1" si="4"/>
        <v>3257.0657905712806</v>
      </c>
      <c r="N32" s="221">
        <f t="shared" ca="1" si="4"/>
        <v>3243.1437100742696</v>
      </c>
      <c r="O32" s="221">
        <f t="shared" ca="1" si="4"/>
        <v>3229.2923292290834</v>
      </c>
      <c r="P32" s="221">
        <f t="shared" ca="1" si="4"/>
        <v>3215.5112158322117</v>
      </c>
      <c r="Q32" s="221">
        <f t="shared" ca="1" si="4"/>
        <v>3201.7999407730422</v>
      </c>
      <c r="R32" s="221">
        <f t="shared" ca="1" si="4"/>
        <v>3188.1580780092468</v>
      </c>
      <c r="S32" s="221">
        <f t="shared" ca="1" si="4"/>
        <v>3174.5852045423726</v>
      </c>
      <c r="T32" s="221">
        <f t="shared" ca="1" si="4"/>
        <v>3161.0809003936483</v>
      </c>
      <c r="U32" s="221">
        <f t="shared" ca="1" si="4"/>
        <v>3147.644748579979</v>
      </c>
      <c r="V32" s="221">
        <f t="shared" ca="1" si="4"/>
        <v>3134.2763350901637</v>
      </c>
      <c r="W32" s="221">
        <f t="shared" ca="1" si="4"/>
        <v>3120.9752488612994</v>
      </c>
      <c r="X32" s="221">
        <f t="shared" ca="1" si="4"/>
        <v>3107.74108175539</v>
      </c>
      <c r="Z32" s="118">
        <f ca="1">X32</f>
        <v>3107.74108175539</v>
      </c>
      <c r="AB32" s="24"/>
      <c r="AC32" s="24"/>
      <c r="AD32" s="24"/>
      <c r="AE32" s="24"/>
      <c r="AF32" s="24"/>
      <c r="AG32" s="24"/>
      <c r="AH32" s="24"/>
      <c r="AI32" s="24"/>
      <c r="AJ32" s="24"/>
    </row>
    <row r="33" spans="1:36">
      <c r="A33" s="24"/>
      <c r="D33" t="s">
        <v>615</v>
      </c>
      <c r="E33" s="222">
        <f>CBSA!$C$15/1000000</f>
        <v>1680</v>
      </c>
      <c r="F33" s="134">
        <f ca="1">E33*(F32/E32)</f>
        <v>1672.7719422281473</v>
      </c>
      <c r="G33" s="134">
        <f t="shared" ref="G33:X33" ca="1" si="5">F33*(G32/F32)</f>
        <v>1665.5808986564166</v>
      </c>
      <c r="H33" s="134">
        <f t="shared" ca="1" si="5"/>
        <v>1658.4266411053859</v>
      </c>
      <c r="I33" s="134">
        <f t="shared" ca="1" si="5"/>
        <v>1651.3089430389964</v>
      </c>
      <c r="J33" s="134">
        <f t="shared" ca="1" si="5"/>
        <v>1644.2275795514215</v>
      </c>
      <c r="K33" s="134">
        <f t="shared" ca="1" si="5"/>
        <v>1637.1823273540504</v>
      </c>
      <c r="L33" s="134">
        <f t="shared" ca="1" si="5"/>
        <v>1630.1729647625762</v>
      </c>
      <c r="M33" s="134">
        <f t="shared" ca="1" si="5"/>
        <v>1623.1992716841989</v>
      </c>
      <c r="N33" s="134">
        <f t="shared" ca="1" si="5"/>
        <v>1616.2610296049338</v>
      </c>
      <c r="O33" s="134">
        <f t="shared" ca="1" si="5"/>
        <v>1609.3580215770294</v>
      </c>
      <c r="P33" s="134">
        <f t="shared" ca="1" si="5"/>
        <v>1602.4900322064875</v>
      </c>
      <c r="Q33" s="134">
        <f t="shared" ca="1" si="5"/>
        <v>1595.656847640694</v>
      </c>
      <c r="R33" s="134">
        <f t="shared" ca="1" si="5"/>
        <v>1588.8582555561527</v>
      </c>
      <c r="S33" s="134">
        <f t="shared" ca="1" si="5"/>
        <v>1582.09404514632</v>
      </c>
      <c r="T33" s="134">
        <f t="shared" ca="1" si="5"/>
        <v>1575.3640071095488</v>
      </c>
      <c r="U33" s="134">
        <f t="shared" ca="1" si="5"/>
        <v>1568.667933637124</v>
      </c>
      <c r="V33" s="134">
        <f t="shared" ca="1" si="5"/>
        <v>1562.0056184014113</v>
      </c>
      <c r="W33" s="134">
        <f t="shared" ca="1" si="5"/>
        <v>1555.3768565440973</v>
      </c>
      <c r="X33" s="134">
        <f t="shared" ca="1" si="5"/>
        <v>1548.7814446645323</v>
      </c>
      <c r="Y33" s="118">
        <f ca="1">$Y$12*Z33</f>
        <v>1316.4642279648524</v>
      </c>
      <c r="Z33" s="118">
        <f ca="1">X33</f>
        <v>1548.7814446645323</v>
      </c>
      <c r="AB33" s="24"/>
      <c r="AC33" s="24"/>
      <c r="AD33" s="24"/>
      <c r="AE33" s="24"/>
      <c r="AF33" s="24"/>
      <c r="AG33" s="24"/>
      <c r="AH33" s="24"/>
      <c r="AI33" s="24"/>
      <c r="AJ33" s="24"/>
    </row>
    <row r="34" spans="1:36">
      <c r="A34" s="24"/>
      <c r="B34" s="24"/>
      <c r="C34" s="101">
        <f>'Back of Envelope'!C8</f>
        <v>0.04</v>
      </c>
      <c r="D34" s="24" t="s">
        <v>626</v>
      </c>
      <c r="E34" s="72">
        <f>E33*$C$34</f>
        <v>67.2</v>
      </c>
      <c r="F34" s="72">
        <f t="shared" ref="F34:X34" ca="1" si="6">F33*$C$34</f>
        <v>66.910877689125897</v>
      </c>
      <c r="G34" s="72">
        <f t="shared" ca="1" si="6"/>
        <v>66.623235946256671</v>
      </c>
      <c r="H34" s="72">
        <f t="shared" ca="1" si="6"/>
        <v>66.337065644215443</v>
      </c>
      <c r="I34" s="72">
        <f t="shared" ca="1" si="6"/>
        <v>66.052357721559858</v>
      </c>
      <c r="J34" s="72">
        <f t="shared" ca="1" si="6"/>
        <v>65.769103182056867</v>
      </c>
      <c r="K34" s="72">
        <f t="shared" ca="1" si="6"/>
        <v>65.487293094162013</v>
      </c>
      <c r="L34" s="72">
        <f t="shared" ca="1" si="6"/>
        <v>65.206918590503051</v>
      </c>
      <c r="M34" s="72">
        <f t="shared" ca="1" si="6"/>
        <v>64.927970867367961</v>
      </c>
      <c r="N34" s="72">
        <f t="shared" ca="1" si="6"/>
        <v>64.650441184197348</v>
      </c>
      <c r="O34" s="72">
        <f t="shared" ca="1" si="6"/>
        <v>64.374320863081181</v>
      </c>
      <c r="P34" s="72">
        <f t="shared" ca="1" si="6"/>
        <v>64.099601288259507</v>
      </c>
      <c r="Q34" s="72">
        <f t="shared" ca="1" si="6"/>
        <v>63.826273905627758</v>
      </c>
      <c r="R34" s="72">
        <f t="shared" ca="1" si="6"/>
        <v>63.554330222246108</v>
      </c>
      <c r="S34" s="72">
        <f t="shared" ca="1" si="6"/>
        <v>63.283761805852805</v>
      </c>
      <c r="T34" s="72">
        <f t="shared" ca="1" si="6"/>
        <v>63.01456028438195</v>
      </c>
      <c r="U34" s="72">
        <f t="shared" ca="1" si="6"/>
        <v>62.74671734548496</v>
      </c>
      <c r="V34" s="72">
        <f t="shared" ca="1" si="6"/>
        <v>62.480224736056456</v>
      </c>
      <c r="W34" s="72">
        <f t="shared" ca="1" si="6"/>
        <v>62.215074261763895</v>
      </c>
      <c r="X34" s="72">
        <f t="shared" ca="1" si="6"/>
        <v>61.951257786581294</v>
      </c>
      <c r="Y34" s="118">
        <f ca="1">$Y$12*Z34</f>
        <v>52.658569118594102</v>
      </c>
      <c r="Z34" s="118">
        <f ca="1">X34</f>
        <v>61.951257786581294</v>
      </c>
      <c r="AB34" s="24"/>
      <c r="AC34" s="24"/>
      <c r="AD34" s="24"/>
      <c r="AE34" s="24"/>
      <c r="AF34" s="24"/>
      <c r="AG34" s="24"/>
      <c r="AH34" s="24"/>
      <c r="AI34" s="24"/>
      <c r="AJ34" s="24"/>
    </row>
    <row r="35" spans="1:36">
      <c r="A35" s="24"/>
      <c r="B35" s="24"/>
      <c r="C35" s="24"/>
      <c r="D35" s="24"/>
      <c r="E35" s="72"/>
      <c r="F35" s="72"/>
      <c r="G35" s="72"/>
      <c r="H35" s="72"/>
      <c r="I35" s="72"/>
      <c r="J35" s="72"/>
      <c r="K35" s="72"/>
      <c r="L35" s="72"/>
      <c r="M35" s="72"/>
      <c r="N35" s="72"/>
      <c r="O35" s="72"/>
      <c r="P35" s="72"/>
      <c r="Q35" s="72"/>
      <c r="R35" s="72"/>
      <c r="S35" s="72"/>
      <c r="T35" s="72"/>
      <c r="U35" s="72"/>
      <c r="V35" s="72"/>
      <c r="W35" s="72"/>
      <c r="X35" s="72"/>
      <c r="Y35" s="24"/>
      <c r="Z35" s="72"/>
      <c r="AB35" s="24"/>
      <c r="AC35" s="24"/>
      <c r="AD35" s="24"/>
      <c r="AE35" s="24"/>
      <c r="AF35" s="24"/>
      <c r="AG35" s="24"/>
      <c r="AH35" s="24"/>
      <c r="AI35" s="24"/>
      <c r="AJ35" s="24"/>
    </row>
    <row r="36" spans="1:36">
      <c r="A36" s="24"/>
      <c r="B36" s="24"/>
      <c r="C36" s="24"/>
      <c r="D36" s="24"/>
      <c r="E36" s="72"/>
      <c r="F36" s="72"/>
      <c r="G36" s="72"/>
      <c r="H36" s="72"/>
      <c r="I36" s="72"/>
      <c r="J36" s="72"/>
      <c r="K36" s="72"/>
      <c r="L36" s="72"/>
      <c r="M36" s="72"/>
      <c r="N36" s="72"/>
      <c r="O36" s="72"/>
      <c r="P36" s="72"/>
      <c r="Q36" s="72"/>
      <c r="R36" s="72"/>
      <c r="S36" s="72"/>
      <c r="T36" s="72"/>
      <c r="U36" s="72"/>
      <c r="V36" s="72"/>
      <c r="W36" s="72"/>
      <c r="X36" s="72"/>
      <c r="Y36" s="24"/>
      <c r="Z36" s="72"/>
      <c r="AB36" s="24"/>
      <c r="AC36" s="24"/>
      <c r="AD36" s="24"/>
      <c r="AE36" s="24"/>
      <c r="AF36" s="24"/>
      <c r="AG36" s="24"/>
      <c r="AH36" s="24"/>
      <c r="AI36" s="24"/>
      <c r="AJ36" s="24"/>
    </row>
    <row r="37" spans="1:36">
      <c r="A37" s="24"/>
      <c r="B37" s="24"/>
      <c r="C37" s="24"/>
      <c r="D37" s="24"/>
      <c r="E37" s="72"/>
      <c r="F37" s="72"/>
      <c r="G37" s="72"/>
      <c r="H37" s="72"/>
      <c r="I37" s="72"/>
      <c r="J37" s="72"/>
      <c r="K37" s="72"/>
      <c r="L37" s="72"/>
      <c r="M37" s="72"/>
      <c r="N37" s="72"/>
      <c r="O37" s="72"/>
      <c r="P37" s="72"/>
      <c r="Q37" s="72"/>
      <c r="R37" s="72"/>
      <c r="S37" s="72"/>
      <c r="T37" s="72"/>
      <c r="U37" s="72"/>
      <c r="V37" s="72"/>
      <c r="W37" s="72"/>
      <c r="X37" s="72"/>
      <c r="Y37" s="24"/>
      <c r="Z37" s="72"/>
      <c r="AB37" s="24"/>
      <c r="AC37" s="24"/>
      <c r="AD37" s="24"/>
      <c r="AE37" s="24"/>
      <c r="AF37" s="24"/>
      <c r="AG37" s="24"/>
      <c r="AH37" s="24"/>
      <c r="AI37" s="24"/>
      <c r="AJ37" s="24"/>
    </row>
    <row r="38" spans="1:36">
      <c r="A38" s="24"/>
      <c r="B38" s="24"/>
      <c r="C38" s="24"/>
      <c r="D38" s="24"/>
      <c r="E38" s="72"/>
      <c r="F38" s="72"/>
      <c r="G38" s="72"/>
      <c r="H38" s="72"/>
      <c r="I38" s="72"/>
      <c r="J38" s="72"/>
      <c r="K38" s="72"/>
      <c r="L38" s="72"/>
      <c r="M38" s="72"/>
      <c r="N38" s="72"/>
      <c r="O38" s="72"/>
      <c r="P38" s="72"/>
      <c r="Q38" s="72"/>
      <c r="R38" s="72"/>
      <c r="S38" s="72"/>
      <c r="T38" s="72"/>
      <c r="U38" s="72"/>
      <c r="V38" s="72"/>
      <c r="W38" s="72"/>
      <c r="X38" s="72"/>
      <c r="Y38" s="24"/>
      <c r="Z38" s="72"/>
      <c r="AB38" s="24"/>
      <c r="AC38" s="24"/>
      <c r="AD38" s="24"/>
      <c r="AE38" s="24"/>
      <c r="AF38" s="24"/>
      <c r="AG38" s="24"/>
      <c r="AH38" s="24"/>
      <c r="AI38" s="24"/>
      <c r="AJ38" s="24"/>
    </row>
    <row r="39" spans="1:36">
      <c r="A39" s="24"/>
      <c r="B39" s="24"/>
      <c r="C39" s="24"/>
      <c r="D39" s="24"/>
      <c r="E39" s="72"/>
      <c r="F39" s="72"/>
      <c r="G39" s="72"/>
      <c r="H39" s="72"/>
      <c r="I39" s="72"/>
      <c r="J39" s="72"/>
      <c r="K39" s="72"/>
      <c r="L39" s="72"/>
      <c r="M39" s="72"/>
      <c r="N39" s="72"/>
      <c r="O39" s="72"/>
      <c r="P39" s="72"/>
      <c r="Q39" s="72"/>
      <c r="R39" s="72"/>
      <c r="S39" s="72"/>
      <c r="T39" s="72"/>
      <c r="U39" s="72"/>
      <c r="V39" s="72"/>
      <c r="W39" s="72"/>
      <c r="X39" s="72"/>
      <c r="Y39" s="24"/>
      <c r="Z39" s="72"/>
      <c r="AB39" s="24"/>
      <c r="AC39" s="24"/>
      <c r="AD39" s="24"/>
      <c r="AE39" s="24"/>
      <c r="AF39" s="24"/>
      <c r="AG39" s="24"/>
      <c r="AH39" s="24"/>
      <c r="AI39" s="24"/>
      <c r="AJ39" s="24"/>
    </row>
    <row r="40" spans="1:36">
      <c r="A40" s="24"/>
      <c r="B40" s="24"/>
      <c r="C40" s="24"/>
      <c r="D40" s="71"/>
      <c r="E40" s="72"/>
      <c r="F40" s="72"/>
      <c r="G40" s="72"/>
      <c r="H40" s="72"/>
      <c r="I40" s="72"/>
      <c r="J40" s="72"/>
      <c r="K40" s="72"/>
      <c r="L40" s="72"/>
      <c r="M40" s="72"/>
      <c r="N40" s="72"/>
      <c r="O40" s="72"/>
      <c r="P40" s="72"/>
      <c r="Q40" s="72"/>
      <c r="R40" s="72"/>
      <c r="S40" s="72"/>
      <c r="T40" s="72"/>
      <c r="U40" s="72"/>
      <c r="V40" s="72"/>
      <c r="W40" s="72"/>
      <c r="X40" s="72"/>
      <c r="Y40" s="24"/>
      <c r="Z40" s="72"/>
      <c r="AB40" s="24"/>
      <c r="AC40" s="24"/>
      <c r="AD40" s="24"/>
      <c r="AE40" s="24"/>
      <c r="AF40" s="24"/>
      <c r="AG40" s="24"/>
      <c r="AH40" s="24"/>
      <c r="AI40" s="24"/>
      <c r="AJ40" s="24"/>
    </row>
    <row r="41" spans="1:36" ht="15">
      <c r="A41" s="92" t="s">
        <v>162</v>
      </c>
      <c r="B41" s="92"/>
      <c r="C41" s="24"/>
      <c r="D41" s="71"/>
      <c r="E41" s="94">
        <v>1</v>
      </c>
      <c r="F41" s="94">
        <v>2</v>
      </c>
      <c r="G41" s="94">
        <v>3</v>
      </c>
      <c r="H41" s="94">
        <v>4</v>
      </c>
      <c r="I41" s="94">
        <v>5</v>
      </c>
      <c r="J41" s="94">
        <v>6</v>
      </c>
      <c r="K41" s="94">
        <v>7</v>
      </c>
      <c r="L41" s="94">
        <v>8</v>
      </c>
      <c r="M41" s="94">
        <v>9</v>
      </c>
      <c r="N41" s="94">
        <v>10</v>
      </c>
      <c r="O41" s="94">
        <v>11</v>
      </c>
      <c r="P41" s="94">
        <v>12</v>
      </c>
      <c r="Q41" s="94">
        <v>13</v>
      </c>
      <c r="R41" s="94">
        <v>14</v>
      </c>
      <c r="S41" s="94">
        <v>15</v>
      </c>
      <c r="T41" s="94">
        <v>16</v>
      </c>
      <c r="U41" s="94">
        <v>17</v>
      </c>
      <c r="V41" s="94">
        <v>18</v>
      </c>
      <c r="W41" s="94">
        <v>19</v>
      </c>
      <c r="X41" s="94">
        <v>20</v>
      </c>
      <c r="Y41" s="24"/>
      <c r="Z41" s="69" t="s">
        <v>160</v>
      </c>
      <c r="AB41" s="24"/>
      <c r="AC41" s="24"/>
      <c r="AD41" s="24"/>
      <c r="AE41" s="24"/>
      <c r="AF41" s="24"/>
      <c r="AG41" s="24"/>
      <c r="AH41" s="24"/>
      <c r="AI41" s="24"/>
      <c r="AJ41" s="24"/>
    </row>
    <row r="42" spans="1:36">
      <c r="A42" s="70" t="s">
        <v>157</v>
      </c>
      <c r="B42" s="70"/>
      <c r="C42" s="24" t="s">
        <v>161</v>
      </c>
      <c r="D42" s="24" t="s">
        <v>615</v>
      </c>
      <c r="E42" s="72">
        <v>0</v>
      </c>
      <c r="F42" s="72">
        <v>0</v>
      </c>
      <c r="G42" s="72">
        <v>0</v>
      </c>
      <c r="H42" s="72">
        <v>0</v>
      </c>
      <c r="I42" s="72">
        <v>0</v>
      </c>
      <c r="J42" s="72">
        <v>0</v>
      </c>
      <c r="K42" s="72">
        <v>0</v>
      </c>
      <c r="L42" s="72">
        <v>0</v>
      </c>
      <c r="M42" s="72">
        <v>0</v>
      </c>
      <c r="N42" s="72">
        <v>0</v>
      </c>
      <c r="O42" s="72">
        <v>0</v>
      </c>
      <c r="P42" s="72">
        <v>0</v>
      </c>
      <c r="Q42" s="72">
        <v>0</v>
      </c>
      <c r="R42" s="72">
        <v>0</v>
      </c>
      <c r="S42" s="72">
        <v>0</v>
      </c>
      <c r="T42" s="72">
        <v>0</v>
      </c>
      <c r="U42" s="72">
        <v>0</v>
      </c>
      <c r="V42" s="72">
        <v>0</v>
      </c>
      <c r="W42" s="72">
        <v>0</v>
      </c>
      <c r="X42" s="72">
        <v>0</v>
      </c>
      <c r="Y42" s="24"/>
      <c r="Z42" s="72">
        <f>SUM(E42:X42)</f>
        <v>0</v>
      </c>
      <c r="AB42" s="24"/>
      <c r="AC42" s="24"/>
      <c r="AD42" s="24"/>
      <c r="AE42" s="24"/>
      <c r="AF42" s="24"/>
      <c r="AG42" s="24"/>
      <c r="AH42" s="24"/>
      <c r="AI42" s="24"/>
      <c r="AJ42" s="24"/>
    </row>
    <row r="43" spans="1:36" ht="13.5" thickBot="1">
      <c r="A43" s="24"/>
      <c r="B43" s="24"/>
      <c r="C43" s="24"/>
      <c r="D43" s="71"/>
      <c r="E43" s="72"/>
      <c r="F43" s="72"/>
      <c r="G43" s="72"/>
      <c r="H43" s="72"/>
      <c r="I43" s="72"/>
      <c r="J43" s="72"/>
      <c r="K43" s="72"/>
      <c r="L43" s="72"/>
      <c r="M43" s="72"/>
      <c r="N43" s="72"/>
      <c r="O43" s="72"/>
      <c r="P43" s="72"/>
      <c r="Q43" s="72"/>
      <c r="R43" s="72"/>
      <c r="S43" s="72"/>
      <c r="T43" s="72"/>
      <c r="U43" s="72"/>
      <c r="V43" s="72"/>
      <c r="W43" s="72"/>
      <c r="X43" s="72"/>
      <c r="Y43" s="24"/>
      <c r="Z43" s="72"/>
      <c r="AB43" s="24"/>
      <c r="AC43" s="24"/>
      <c r="AD43" s="24"/>
      <c r="AE43" s="24"/>
      <c r="AF43" s="24"/>
      <c r="AG43" s="24"/>
      <c r="AH43" s="24"/>
      <c r="AI43" s="24"/>
      <c r="AJ43" s="24"/>
    </row>
    <row r="44" spans="1:36" ht="14.25" thickTop="1" thickBot="1">
      <c r="A44" s="24"/>
      <c r="B44" s="24"/>
      <c r="C44" s="24"/>
      <c r="D44" s="71"/>
      <c r="E44" s="72"/>
      <c r="F44" s="72"/>
      <c r="G44" s="72"/>
      <c r="H44" s="72"/>
      <c r="I44" s="72"/>
      <c r="J44" s="72"/>
      <c r="K44" s="72"/>
      <c r="L44" s="72"/>
      <c r="M44" s="72"/>
      <c r="N44" s="72"/>
      <c r="O44" s="72"/>
      <c r="P44" s="72"/>
      <c r="Q44" s="72"/>
      <c r="R44" s="72"/>
      <c r="S44" s="72"/>
      <c r="T44" s="72"/>
      <c r="U44" s="72"/>
      <c r="V44" s="72"/>
      <c r="W44" s="72"/>
      <c r="X44" s="72"/>
      <c r="Y44" s="95">
        <v>0.85</v>
      </c>
      <c r="Z44" s="24"/>
      <c r="AB44" s="24"/>
      <c r="AC44" s="24"/>
      <c r="AD44" s="24"/>
      <c r="AE44" s="24"/>
      <c r="AF44" s="24"/>
      <c r="AG44" s="24"/>
      <c r="AH44" s="24"/>
      <c r="AI44" s="24"/>
      <c r="AJ44" s="24"/>
    </row>
    <row r="45" spans="1:36" ht="15.75" thickTop="1">
      <c r="A45" s="92" t="s">
        <v>163</v>
      </c>
      <c r="B45" s="92"/>
      <c r="C45" s="24"/>
      <c r="D45" s="71"/>
      <c r="E45" s="66">
        <f>E11</f>
        <v>2016</v>
      </c>
      <c r="F45" s="66">
        <f t="shared" ref="F45:X45" si="7">F11</f>
        <v>2017</v>
      </c>
      <c r="G45" s="66">
        <f t="shared" si="7"/>
        <v>2018</v>
      </c>
      <c r="H45" s="66">
        <f t="shared" si="7"/>
        <v>2019</v>
      </c>
      <c r="I45" s="66">
        <f t="shared" si="7"/>
        <v>2020</v>
      </c>
      <c r="J45" s="66">
        <f t="shared" si="7"/>
        <v>2021</v>
      </c>
      <c r="K45" s="66">
        <f t="shared" si="7"/>
        <v>2022</v>
      </c>
      <c r="L45" s="66">
        <f t="shared" si="7"/>
        <v>2023</v>
      </c>
      <c r="M45" s="66">
        <f t="shared" si="7"/>
        <v>2024</v>
      </c>
      <c r="N45" s="66">
        <f t="shared" si="7"/>
        <v>2025</v>
      </c>
      <c r="O45" s="66">
        <f t="shared" si="7"/>
        <v>2026</v>
      </c>
      <c r="P45" s="66">
        <f t="shared" si="7"/>
        <v>2027</v>
      </c>
      <c r="Q45" s="66">
        <f t="shared" si="7"/>
        <v>2028</v>
      </c>
      <c r="R45" s="66">
        <f t="shared" si="7"/>
        <v>2029</v>
      </c>
      <c r="S45" s="66">
        <f t="shared" si="7"/>
        <v>2030</v>
      </c>
      <c r="T45" s="66">
        <f t="shared" si="7"/>
        <v>2031</v>
      </c>
      <c r="U45" s="66">
        <f t="shared" si="7"/>
        <v>2032</v>
      </c>
      <c r="V45" s="66">
        <f t="shared" si="7"/>
        <v>2033</v>
      </c>
      <c r="W45" s="66">
        <f t="shared" si="7"/>
        <v>2034</v>
      </c>
      <c r="X45" s="66">
        <f t="shared" si="7"/>
        <v>2035</v>
      </c>
      <c r="Y45" s="69" t="s">
        <v>49</v>
      </c>
      <c r="Z45" s="69" t="s">
        <v>160</v>
      </c>
      <c r="AB45" s="24"/>
      <c r="AC45" s="24"/>
      <c r="AD45" s="24"/>
      <c r="AE45" s="24"/>
      <c r="AF45" s="24"/>
      <c r="AG45" s="24"/>
      <c r="AH45" s="24"/>
      <c r="AI45" s="24"/>
      <c r="AJ45" s="24"/>
    </row>
    <row r="46" spans="1:36">
      <c r="A46" s="24"/>
      <c r="B46" s="24"/>
      <c r="C46" s="24" t="s">
        <v>164</v>
      </c>
      <c r="D46" s="71"/>
      <c r="E46" s="72">
        <f>SUM(E34,E42)</f>
        <v>67.2</v>
      </c>
      <c r="F46" s="72">
        <f t="shared" ref="F46:X46" ca="1" si="8">SUM(F34,F42)</f>
        <v>66.910877689125897</v>
      </c>
      <c r="G46" s="72">
        <f t="shared" ca="1" si="8"/>
        <v>66.623235946256671</v>
      </c>
      <c r="H46" s="72">
        <f t="shared" ca="1" si="8"/>
        <v>66.337065644215443</v>
      </c>
      <c r="I46" s="72">
        <f t="shared" ca="1" si="8"/>
        <v>66.052357721559858</v>
      </c>
      <c r="J46" s="72">
        <f t="shared" ca="1" si="8"/>
        <v>65.769103182056867</v>
      </c>
      <c r="K46" s="72">
        <f t="shared" ca="1" si="8"/>
        <v>65.487293094162013</v>
      </c>
      <c r="L46" s="72">
        <f t="shared" ca="1" si="8"/>
        <v>65.206918590503051</v>
      </c>
      <c r="M46" s="72">
        <f t="shared" ca="1" si="8"/>
        <v>64.927970867367961</v>
      </c>
      <c r="N46" s="72">
        <f t="shared" ca="1" si="8"/>
        <v>64.650441184197348</v>
      </c>
      <c r="O46" s="72">
        <f t="shared" ca="1" si="8"/>
        <v>64.374320863081181</v>
      </c>
      <c r="P46" s="72">
        <f t="shared" ca="1" si="8"/>
        <v>64.099601288259507</v>
      </c>
      <c r="Q46" s="72">
        <f t="shared" ca="1" si="8"/>
        <v>63.826273905627758</v>
      </c>
      <c r="R46" s="72">
        <f t="shared" ca="1" si="8"/>
        <v>63.554330222246108</v>
      </c>
      <c r="S46" s="72">
        <f t="shared" ca="1" si="8"/>
        <v>63.283761805852805</v>
      </c>
      <c r="T46" s="72">
        <f t="shared" ca="1" si="8"/>
        <v>63.01456028438195</v>
      </c>
      <c r="U46" s="72">
        <f t="shared" ca="1" si="8"/>
        <v>62.74671734548496</v>
      </c>
      <c r="V46" s="72">
        <f t="shared" ca="1" si="8"/>
        <v>62.480224736056456</v>
      </c>
      <c r="W46" s="72">
        <f t="shared" ca="1" si="8"/>
        <v>62.215074261763895</v>
      </c>
      <c r="X46" s="72">
        <f t="shared" ca="1" si="8"/>
        <v>61.951257786581294</v>
      </c>
      <c r="Y46" s="96">
        <f ca="1">Y34</f>
        <v>52.658569118594102</v>
      </c>
      <c r="Z46" s="74"/>
      <c r="AB46" s="24"/>
      <c r="AC46" s="24"/>
      <c r="AD46" s="24"/>
      <c r="AE46" s="24"/>
      <c r="AF46" s="24"/>
      <c r="AG46" s="24"/>
      <c r="AH46" s="24"/>
      <c r="AI46" s="24"/>
      <c r="AJ46" s="24"/>
    </row>
    <row r="47" spans="1:36">
      <c r="A47" s="24"/>
      <c r="B47" s="24"/>
      <c r="C47" s="24"/>
      <c r="D47" s="71"/>
      <c r="E47" s="72"/>
      <c r="F47" s="72"/>
      <c r="G47" s="72"/>
      <c r="H47" s="72"/>
      <c r="I47" s="72"/>
      <c r="J47" s="72"/>
      <c r="K47" s="72"/>
      <c r="L47" s="72"/>
      <c r="M47" s="72"/>
      <c r="N47" s="72"/>
      <c r="O47" s="72"/>
      <c r="P47" s="72"/>
      <c r="Q47" s="72"/>
      <c r="R47" s="72"/>
      <c r="S47" s="72"/>
      <c r="T47" s="72"/>
      <c r="U47" s="72"/>
      <c r="V47" s="72"/>
      <c r="W47" s="72"/>
      <c r="X47" s="72"/>
      <c r="Y47" s="24"/>
      <c r="Z47" s="24"/>
      <c r="AB47" s="24"/>
      <c r="AC47" s="24"/>
      <c r="AD47" s="24"/>
      <c r="AE47" s="24"/>
      <c r="AF47" s="24"/>
      <c r="AG47" s="24"/>
      <c r="AH47" s="24"/>
      <c r="AI47" s="24"/>
      <c r="AJ47" s="24"/>
    </row>
    <row r="48" spans="1:36">
      <c r="A48" s="24"/>
      <c r="B48" s="24"/>
      <c r="C48" s="24"/>
      <c r="D48" s="71"/>
      <c r="E48" s="72"/>
      <c r="F48" s="72"/>
      <c r="G48" s="72"/>
      <c r="H48" s="72"/>
      <c r="I48" s="72"/>
      <c r="J48" s="72"/>
      <c r="K48" s="72"/>
      <c r="L48" s="72"/>
      <c r="M48" s="72"/>
      <c r="N48" s="72"/>
      <c r="O48" s="72"/>
      <c r="P48" s="72"/>
      <c r="Q48" s="72"/>
      <c r="R48" s="72"/>
      <c r="S48" s="72"/>
      <c r="T48" s="72"/>
      <c r="U48" s="72"/>
      <c r="V48" s="72"/>
      <c r="W48" s="72"/>
      <c r="X48" s="72"/>
      <c r="Y48" s="24"/>
      <c r="Z48" s="24"/>
      <c r="AB48" s="24"/>
      <c r="AC48" s="24"/>
      <c r="AD48" s="24"/>
      <c r="AE48" s="24"/>
      <c r="AF48" s="24"/>
      <c r="AG48" s="24"/>
      <c r="AH48" s="24"/>
      <c r="AI48" s="24"/>
      <c r="AJ48" s="24"/>
    </row>
    <row r="49" spans="1:36">
      <c r="A49" s="228" t="s">
        <v>622</v>
      </c>
      <c r="B49" s="228" t="s">
        <v>624</v>
      </c>
      <c r="C49" s="24"/>
      <c r="D49" s="24"/>
      <c r="E49" s="72"/>
      <c r="F49" s="72"/>
      <c r="G49" s="72"/>
      <c r="H49" s="72"/>
      <c r="I49" s="72"/>
      <c r="J49" s="72"/>
      <c r="K49" s="72"/>
      <c r="L49" s="72"/>
      <c r="M49" s="72"/>
      <c r="N49" s="72"/>
      <c r="O49" s="72"/>
      <c r="P49" s="72"/>
      <c r="Q49" s="72"/>
      <c r="R49" s="72"/>
      <c r="S49" s="72"/>
      <c r="T49" s="72"/>
      <c r="U49" s="72"/>
      <c r="V49" s="72"/>
      <c r="W49" s="72"/>
      <c r="X49" s="72"/>
      <c r="Y49" s="24"/>
      <c r="Z49" s="72"/>
      <c r="AB49" s="24"/>
      <c r="AC49" s="24"/>
      <c r="AD49" s="24"/>
      <c r="AE49" s="24"/>
      <c r="AF49" s="24"/>
      <c r="AG49" s="24"/>
      <c r="AH49" s="24"/>
      <c r="AI49" s="24"/>
      <c r="AJ49" s="24"/>
    </row>
    <row r="50" spans="1:36" ht="15">
      <c r="A50" s="97" t="s">
        <v>165</v>
      </c>
      <c r="B50" s="97"/>
      <c r="C50" s="24"/>
      <c r="D50" s="24" t="s">
        <v>166</v>
      </c>
      <c r="E50" s="72"/>
      <c r="F50" s="72"/>
      <c r="G50" s="72"/>
      <c r="H50" s="72"/>
      <c r="I50" s="72"/>
      <c r="J50" s="72"/>
      <c r="K50" s="72"/>
      <c r="L50" s="72"/>
      <c r="M50" s="72"/>
      <c r="N50" s="72"/>
      <c r="O50" s="72"/>
      <c r="P50" s="72"/>
      <c r="Q50" s="72"/>
      <c r="R50" s="72"/>
      <c r="S50" s="72"/>
      <c r="T50" s="72"/>
      <c r="U50" s="72"/>
      <c r="V50" s="72"/>
      <c r="W50" s="72"/>
      <c r="X50" s="72"/>
      <c r="Y50" s="24"/>
      <c r="Z50" s="24"/>
      <c r="AB50" s="24"/>
      <c r="AC50" s="24"/>
      <c r="AD50" s="24"/>
      <c r="AE50" s="24"/>
      <c r="AF50" s="24"/>
      <c r="AG50" s="24"/>
      <c r="AH50" s="24"/>
      <c r="AI50" s="24"/>
      <c r="AJ50" s="24"/>
    </row>
    <row r="51" spans="1:36" ht="15">
      <c r="A51" s="77" t="s">
        <v>167</v>
      </c>
      <c r="B51" s="77" t="s">
        <v>625</v>
      </c>
      <c r="C51" s="77" t="s">
        <v>169</v>
      </c>
      <c r="D51" s="77" t="str">
        <f>$C$8</f>
        <v>Bi-Level Stairwell Lighting-NR</v>
      </c>
      <c r="E51" s="98">
        <f>E11</f>
        <v>2016</v>
      </c>
      <c r="F51" s="98">
        <f t="shared" ref="F51:X51" si="9">F11</f>
        <v>2017</v>
      </c>
      <c r="G51" s="98">
        <f t="shared" si="9"/>
        <v>2018</v>
      </c>
      <c r="H51" s="98">
        <f t="shared" si="9"/>
        <v>2019</v>
      </c>
      <c r="I51" s="98">
        <f t="shared" si="9"/>
        <v>2020</v>
      </c>
      <c r="J51" s="98">
        <f t="shared" si="9"/>
        <v>2021</v>
      </c>
      <c r="K51" s="98">
        <f t="shared" si="9"/>
        <v>2022</v>
      </c>
      <c r="L51" s="98">
        <f t="shared" si="9"/>
        <v>2023</v>
      </c>
      <c r="M51" s="98">
        <f t="shared" si="9"/>
        <v>2024</v>
      </c>
      <c r="N51" s="98">
        <f t="shared" si="9"/>
        <v>2025</v>
      </c>
      <c r="O51" s="98">
        <f t="shared" si="9"/>
        <v>2026</v>
      </c>
      <c r="P51" s="98">
        <f t="shared" si="9"/>
        <v>2027</v>
      </c>
      <c r="Q51" s="98">
        <f t="shared" si="9"/>
        <v>2028</v>
      </c>
      <c r="R51" s="98">
        <f t="shared" si="9"/>
        <v>2029</v>
      </c>
      <c r="S51" s="98">
        <f t="shared" si="9"/>
        <v>2030</v>
      </c>
      <c r="T51" s="98">
        <f t="shared" si="9"/>
        <v>2031</v>
      </c>
      <c r="U51" s="98">
        <f t="shared" si="9"/>
        <v>2032</v>
      </c>
      <c r="V51" s="98">
        <f t="shared" si="9"/>
        <v>2033</v>
      </c>
      <c r="W51" s="98">
        <f t="shared" si="9"/>
        <v>2034</v>
      </c>
      <c r="X51" s="98">
        <f t="shared" si="9"/>
        <v>2035</v>
      </c>
      <c r="Y51" s="69" t="s">
        <v>49</v>
      </c>
      <c r="Z51" s="69" t="s">
        <v>160</v>
      </c>
      <c r="AB51" s="24"/>
      <c r="AC51" s="24"/>
      <c r="AD51" s="24"/>
      <c r="AE51" s="24"/>
      <c r="AF51" s="24"/>
      <c r="AG51" s="24"/>
      <c r="AH51" s="24"/>
      <c r="AI51" s="24"/>
      <c r="AJ51" s="24"/>
    </row>
    <row r="52" spans="1:36">
      <c r="A52" s="229">
        <f>VLOOKUP($D52,MMap,MATCH(A$49,MMap!$B$8:$BR$8,0),FALSE)</f>
        <v>0.56282414293317573</v>
      </c>
      <c r="B52" s="229">
        <f>1-VLOOKUP($D52,MMap,MATCH(B$49,MMap!$B$8:$BR$8,0),FALSE)</f>
        <v>0.9</v>
      </c>
      <c r="C52" s="99">
        <f>'Back of Envelope'!$C$34</f>
        <v>0.06</v>
      </c>
      <c r="D52" s="47" t="s">
        <v>415</v>
      </c>
      <c r="E52" s="234">
        <f>E$46*$C52*$B52*$A52</f>
        <v>2.0423762498759079</v>
      </c>
      <c r="F52" s="234">
        <f t="shared" ref="F52:X53" ca="1" si="10">F$46*$C52*$B52*$A52</f>
        <v>2.0335890989675969</v>
      </c>
      <c r="G52" s="234">
        <f t="shared" ca="1" si="10"/>
        <v>2.0248469462278793</v>
      </c>
      <c r="H52" s="234">
        <f t="shared" ca="1" si="10"/>
        <v>2.0161495142589985</v>
      </c>
      <c r="I52" s="234">
        <f t="shared" ca="1" si="10"/>
        <v>2.0074965276610328</v>
      </c>
      <c r="J52" s="234">
        <f t="shared" ca="1" si="10"/>
        <v>1.9988877130159368</v>
      </c>
      <c r="K52" s="234">
        <f t="shared" ca="1" si="10"/>
        <v>1.9903227988717125</v>
      </c>
      <c r="L52" s="234">
        <f t="shared" ca="1" si="10"/>
        <v>1.9818015157267153</v>
      </c>
      <c r="M52" s="234">
        <f t="shared" ca="1" si="10"/>
        <v>1.9733235960140951</v>
      </c>
      <c r="N52" s="234">
        <f t="shared" ca="1" si="10"/>
        <v>1.9648887740863681</v>
      </c>
      <c r="O52" s="234">
        <f t="shared" ca="1" si="10"/>
        <v>1.9564967862001217</v>
      </c>
      <c r="P52" s="234">
        <f t="shared" ca="1" si="10"/>
        <v>1.948147370500839</v>
      </c>
      <c r="Q52" s="234">
        <f t="shared" ca="1" si="10"/>
        <v>1.9398402670078652</v>
      </c>
      <c r="R52" s="234">
        <f t="shared" ca="1" si="10"/>
        <v>1.9315752175994954</v>
      </c>
      <c r="S52" s="234">
        <f t="shared" ca="1" si="10"/>
        <v>1.9233519659981826</v>
      </c>
      <c r="T52" s="234">
        <f t="shared" ca="1" si="10"/>
        <v>1.9151702577558831</v>
      </c>
      <c r="U52" s="234">
        <f t="shared" ca="1" si="10"/>
        <v>1.9070298402395114</v>
      </c>
      <c r="V52" s="234">
        <f t="shared" ca="1" si="10"/>
        <v>1.8989304626165318</v>
      </c>
      <c r="W52" s="234">
        <f t="shared" ca="1" si="10"/>
        <v>1.8908718758406617</v>
      </c>
      <c r="X52" s="234">
        <f t="shared" ca="1" si="10"/>
        <v>1.8828538326377016</v>
      </c>
      <c r="Y52" s="96">
        <f ca="1">$Y$46*A52*B52</f>
        <v>26.673762629034108</v>
      </c>
      <c r="Z52" s="74">
        <f ca="1">SUM(E52:X52)</f>
        <v>39.227950611103033</v>
      </c>
      <c r="AB52" s="24"/>
      <c r="AC52" s="24"/>
      <c r="AD52" s="24"/>
      <c r="AE52" s="24"/>
      <c r="AF52" s="24"/>
      <c r="AG52" s="24"/>
      <c r="AH52" s="24"/>
      <c r="AI52" s="24"/>
      <c r="AJ52" s="24"/>
    </row>
    <row r="53" spans="1:36">
      <c r="A53" s="229">
        <f>VLOOKUP($D53,MMap,MATCH(A$49,MMap!$B$8:$BR$8,0),FALSE)</f>
        <v>0.17627989647690012</v>
      </c>
      <c r="B53" s="229">
        <f>1-VLOOKUP($D53,MMap,MATCH(B$49,MMap!$B$8:$BR$8,0),FALSE)</f>
        <v>0.9</v>
      </c>
      <c r="C53" s="99">
        <f>'Back of Envelope'!$C$34</f>
        <v>0.06</v>
      </c>
      <c r="D53" s="47" t="s">
        <v>416</v>
      </c>
      <c r="E53" s="234">
        <f>E$46*$C53*$B53*$A53</f>
        <v>0.63968448833537517</v>
      </c>
      <c r="F53" s="234">
        <f t="shared" ca="1" si="10"/>
        <v>0.63693229997975254</v>
      </c>
      <c r="G53" s="234">
        <f t="shared" ca="1" si="10"/>
        <v>0.63419420532035975</v>
      </c>
      <c r="H53" s="234">
        <f t="shared" ca="1" si="10"/>
        <v>0.63147011747455584</v>
      </c>
      <c r="I53" s="234">
        <f t="shared" ca="1" si="10"/>
        <v>0.62875995018543429</v>
      </c>
      <c r="J53" s="234">
        <f t="shared" ca="1" si="10"/>
        <v>0.62606361781682351</v>
      </c>
      <c r="K53" s="234">
        <f t="shared" ca="1" si="10"/>
        <v>0.62338103534833</v>
      </c>
      <c r="L53" s="234">
        <f t="shared" ca="1" si="10"/>
        <v>0.62071211837042273</v>
      </c>
      <c r="M53" s="234">
        <f t="shared" ca="1" si="10"/>
        <v>0.6180567830795598</v>
      </c>
      <c r="N53" s="234">
        <f t="shared" ca="1" si="10"/>
        <v>0.61541494627335636</v>
      </c>
      <c r="O53" s="234">
        <f t="shared" ca="1" si="10"/>
        <v>0.61278652534579392</v>
      </c>
      <c r="P53" s="234">
        <f t="shared" ca="1" si="10"/>
        <v>0.61017143828246778</v>
      </c>
      <c r="Q53" s="234">
        <f t="shared" ca="1" si="10"/>
        <v>0.60756960365587798</v>
      </c>
      <c r="R53" s="234">
        <f t="shared" ca="1" si="10"/>
        <v>0.60498094062075847</v>
      </c>
      <c r="S53" s="234">
        <f t="shared" ca="1" si="10"/>
        <v>0.60240536890944496</v>
      </c>
      <c r="T53" s="234">
        <f t="shared" ca="1" si="10"/>
        <v>0.59984280882728458</v>
      </c>
      <c r="U53" s="234">
        <f t="shared" ca="1" si="10"/>
        <v>0.59729318124807973</v>
      </c>
      <c r="V53" s="234">
        <f t="shared" ca="1" si="10"/>
        <v>0.59475640760957627</v>
      </c>
      <c r="W53" s="234">
        <f t="shared" ca="1" si="10"/>
        <v>0.59223240990898518</v>
      </c>
      <c r="X53" s="234">
        <f t="shared" ca="1" si="10"/>
        <v>0.58972111069854438</v>
      </c>
      <c r="Y53" s="96">
        <f ca="1">$Y$46*A53*B53</f>
        <v>8.3543824015627131</v>
      </c>
      <c r="Z53" s="74">
        <f t="shared" ref="Z53:Z55" ca="1" si="11">SUM(E53:X53)</f>
        <v>12.286429357290785</v>
      </c>
      <c r="AB53" s="24"/>
      <c r="AC53" s="24"/>
      <c r="AD53" s="24"/>
      <c r="AE53" s="24"/>
      <c r="AF53" s="24"/>
      <c r="AG53" s="24"/>
      <c r="AH53" s="24"/>
      <c r="AI53" s="24"/>
      <c r="AJ53" s="24"/>
    </row>
    <row r="54" spans="1:36">
      <c r="A54" s="24"/>
      <c r="B54" s="24"/>
      <c r="C54" s="24"/>
      <c r="D54" s="71"/>
      <c r="E54" s="235"/>
      <c r="F54" s="235"/>
      <c r="G54" s="235"/>
      <c r="H54" s="235"/>
      <c r="I54" s="235"/>
      <c r="J54" s="235"/>
      <c r="K54" s="235"/>
      <c r="L54" s="235"/>
      <c r="M54" s="235"/>
      <c r="N54" s="235"/>
      <c r="O54" s="235"/>
      <c r="P54" s="235"/>
      <c r="Q54" s="235"/>
      <c r="R54" s="235"/>
      <c r="S54" s="235"/>
      <c r="T54" s="235"/>
      <c r="U54" s="235"/>
      <c r="V54" s="235"/>
      <c r="W54" s="235"/>
      <c r="X54" s="235"/>
      <c r="Y54" s="69"/>
      <c r="Z54" s="74"/>
      <c r="AB54" s="24"/>
      <c r="AC54" s="24"/>
      <c r="AD54" s="24"/>
      <c r="AE54" s="24"/>
      <c r="AF54" s="24"/>
      <c r="AG54" s="24"/>
      <c r="AH54" s="24"/>
      <c r="AI54" s="24"/>
      <c r="AJ54" s="24"/>
    </row>
    <row r="55" spans="1:36">
      <c r="A55" s="24"/>
      <c r="B55" s="24"/>
      <c r="C55" s="24"/>
      <c r="D55" s="71" t="s">
        <v>170</v>
      </c>
      <c r="E55" s="235">
        <f>SUM(E52:E53)</f>
        <v>2.6820607382112831</v>
      </c>
      <c r="F55" s="235">
        <f t="shared" ref="F55:X55" ca="1" si="12">SUM(F52:F53)</f>
        <v>2.6705213989473493</v>
      </c>
      <c r="G55" s="235">
        <f t="shared" ca="1" si="12"/>
        <v>2.6590411515482391</v>
      </c>
      <c r="H55" s="235">
        <f t="shared" ca="1" si="12"/>
        <v>2.6476196317335541</v>
      </c>
      <c r="I55" s="235">
        <f t="shared" ca="1" si="12"/>
        <v>2.6362564778464672</v>
      </c>
      <c r="J55" s="235">
        <f t="shared" ca="1" si="12"/>
        <v>2.6249513308327606</v>
      </c>
      <c r="K55" s="235">
        <f t="shared" ca="1" si="12"/>
        <v>2.6137038342200425</v>
      </c>
      <c r="L55" s="235">
        <f t="shared" ca="1" si="12"/>
        <v>2.602513634097138</v>
      </c>
      <c r="M55" s="235">
        <f t="shared" ca="1" si="12"/>
        <v>2.5913803790936552</v>
      </c>
      <c r="N55" s="235">
        <f t="shared" ca="1" si="12"/>
        <v>2.5803037203597246</v>
      </c>
      <c r="O55" s="235">
        <f t="shared" ca="1" si="12"/>
        <v>2.5692833115459157</v>
      </c>
      <c r="P55" s="235">
        <f t="shared" ca="1" si="12"/>
        <v>2.5583188087833069</v>
      </c>
      <c r="Q55" s="235">
        <f t="shared" ca="1" si="12"/>
        <v>2.5474098706637429</v>
      </c>
      <c r="R55" s="235">
        <f t="shared" ca="1" si="12"/>
        <v>2.5365561582202538</v>
      </c>
      <c r="S55" s="235">
        <f t="shared" ca="1" si="12"/>
        <v>2.5257573349076274</v>
      </c>
      <c r="T55" s="235">
        <f t="shared" ca="1" si="12"/>
        <v>2.5150130665831676</v>
      </c>
      <c r="U55" s="235">
        <f t="shared" ca="1" si="12"/>
        <v>2.5043230214875911</v>
      </c>
      <c r="V55" s="235">
        <f t="shared" ca="1" si="12"/>
        <v>2.4936868702261079</v>
      </c>
      <c r="W55" s="235">
        <f t="shared" ca="1" si="12"/>
        <v>2.483104285749647</v>
      </c>
      <c r="X55" s="235">
        <f t="shared" ca="1" si="12"/>
        <v>2.4725749433362458</v>
      </c>
      <c r="Y55" s="74">
        <f ca="1">SUM(Y52:Y53)</f>
        <v>35.028145030596818</v>
      </c>
      <c r="Z55" s="74">
        <f t="shared" ca="1" si="11"/>
        <v>51.514379968393811</v>
      </c>
      <c r="AB55" s="76">
        <f ca="1">Y55/Z55</f>
        <v>0.67996829335979636</v>
      </c>
      <c r="AC55" s="24"/>
      <c r="AD55" s="24"/>
      <c r="AE55" s="24"/>
      <c r="AF55" s="24"/>
      <c r="AG55" s="24"/>
      <c r="AH55" s="24"/>
      <c r="AI55" s="24"/>
      <c r="AJ55" s="24"/>
    </row>
    <row r="56" spans="1:36">
      <c r="A56" s="228" t="s">
        <v>622</v>
      </c>
      <c r="B56" s="228" t="s">
        <v>624</v>
      </c>
      <c r="C56" s="24"/>
      <c r="D56" s="71"/>
      <c r="E56" s="72"/>
      <c r="F56" s="72"/>
      <c r="G56" s="72"/>
      <c r="H56" s="72"/>
      <c r="I56" s="72"/>
      <c r="J56" s="72"/>
      <c r="K56" s="72"/>
      <c r="L56" s="72"/>
      <c r="M56" s="72"/>
      <c r="N56" s="72"/>
      <c r="O56" s="72"/>
      <c r="P56" s="72"/>
      <c r="Q56" s="72"/>
      <c r="R56" s="72"/>
      <c r="S56" s="72"/>
      <c r="T56" s="72"/>
      <c r="U56" s="72"/>
      <c r="V56" s="72"/>
      <c r="W56" s="72"/>
      <c r="X56" s="72"/>
      <c r="Y56" s="24"/>
      <c r="Z56" s="72"/>
      <c r="AB56" s="24"/>
      <c r="AC56" s="24"/>
      <c r="AD56" s="24"/>
      <c r="AE56" s="24"/>
      <c r="AF56" s="24"/>
      <c r="AG56" s="24"/>
      <c r="AH56" s="24"/>
      <c r="AI56" s="24"/>
      <c r="AJ56" s="24"/>
    </row>
    <row r="57" spans="1:36" ht="15">
      <c r="A57" s="97" t="s">
        <v>165</v>
      </c>
      <c r="B57" s="97"/>
      <c r="C57" s="24"/>
      <c r="D57" s="24" t="s">
        <v>171</v>
      </c>
      <c r="E57" s="57"/>
      <c r="F57" s="57"/>
      <c r="G57" s="71"/>
      <c r="H57" s="71"/>
      <c r="I57" s="71"/>
      <c r="J57" s="71"/>
      <c r="K57" s="71"/>
      <c r="L57" s="71"/>
      <c r="M57" s="71"/>
      <c r="N57" s="71"/>
      <c r="O57" s="71"/>
      <c r="P57" s="71"/>
      <c r="Q57" s="71"/>
      <c r="R57" s="71"/>
      <c r="S57" s="71"/>
      <c r="T57" s="71"/>
      <c r="U57" s="71"/>
      <c r="V57" s="71"/>
      <c r="W57" s="71"/>
      <c r="X57" s="71"/>
      <c r="Y57" s="24"/>
      <c r="Z57" s="71"/>
      <c r="AB57" s="24"/>
      <c r="AC57" s="24"/>
      <c r="AD57" s="24"/>
      <c r="AE57" s="24"/>
      <c r="AF57" s="24"/>
      <c r="AG57" s="24"/>
      <c r="AH57" s="24"/>
      <c r="AI57" s="24"/>
      <c r="AJ57" s="24"/>
    </row>
    <row r="58" spans="1:36" ht="15">
      <c r="A58" s="77" t="s">
        <v>167</v>
      </c>
      <c r="B58" s="77" t="s">
        <v>168</v>
      </c>
      <c r="C58" s="77" t="s">
        <v>169</v>
      </c>
      <c r="D58" s="77" t="str">
        <f>$C$8</f>
        <v>Bi-Level Stairwell Lighting-NR</v>
      </c>
      <c r="E58" s="98">
        <f>E11</f>
        <v>2016</v>
      </c>
      <c r="F58" s="98">
        <f t="shared" ref="F58:X58" si="13">F11</f>
        <v>2017</v>
      </c>
      <c r="G58" s="98">
        <f t="shared" si="13"/>
        <v>2018</v>
      </c>
      <c r="H58" s="98">
        <f t="shared" si="13"/>
        <v>2019</v>
      </c>
      <c r="I58" s="98">
        <f t="shared" si="13"/>
        <v>2020</v>
      </c>
      <c r="J58" s="98">
        <f t="shared" si="13"/>
        <v>2021</v>
      </c>
      <c r="K58" s="98">
        <f t="shared" si="13"/>
        <v>2022</v>
      </c>
      <c r="L58" s="98">
        <f t="shared" si="13"/>
        <v>2023</v>
      </c>
      <c r="M58" s="98">
        <f t="shared" si="13"/>
        <v>2024</v>
      </c>
      <c r="N58" s="98">
        <f t="shared" si="13"/>
        <v>2025</v>
      </c>
      <c r="O58" s="98">
        <f t="shared" si="13"/>
        <v>2026</v>
      </c>
      <c r="P58" s="98">
        <f t="shared" si="13"/>
        <v>2027</v>
      </c>
      <c r="Q58" s="98">
        <f t="shared" si="13"/>
        <v>2028</v>
      </c>
      <c r="R58" s="98">
        <f t="shared" si="13"/>
        <v>2029</v>
      </c>
      <c r="S58" s="98">
        <f t="shared" si="13"/>
        <v>2030</v>
      </c>
      <c r="T58" s="98">
        <f t="shared" si="13"/>
        <v>2031</v>
      </c>
      <c r="U58" s="98">
        <f t="shared" si="13"/>
        <v>2032</v>
      </c>
      <c r="V58" s="98">
        <f t="shared" si="13"/>
        <v>2033</v>
      </c>
      <c r="W58" s="98">
        <f t="shared" si="13"/>
        <v>2034</v>
      </c>
      <c r="X58" s="98">
        <f t="shared" si="13"/>
        <v>2035</v>
      </c>
      <c r="Y58" s="69" t="s">
        <v>49</v>
      </c>
      <c r="Z58" s="69" t="s">
        <v>160</v>
      </c>
      <c r="AB58" s="24"/>
      <c r="AC58" s="24"/>
      <c r="AD58" s="24"/>
      <c r="AE58" s="24"/>
      <c r="AF58" s="24"/>
      <c r="AG58" s="24"/>
      <c r="AH58" s="24"/>
      <c r="AI58" s="24"/>
      <c r="AJ58" s="24"/>
    </row>
    <row r="59" spans="1:36">
      <c r="A59" s="229">
        <f>VLOOKUP($D59,MMap,MATCH(A$49,MMap!$B$8:$BR$8,0),FALSE)</f>
        <v>0.56282414293317573</v>
      </c>
      <c r="B59" s="229">
        <f>1-VLOOKUP($D59,MMap,MATCH(B$49,MMap!$B$8:$BR$8,0),FALSE)</f>
        <v>0.9</v>
      </c>
      <c r="C59" s="99">
        <f>'Back of Envelope'!$C$34</f>
        <v>0.06</v>
      </c>
      <c r="D59" s="47" t="str">
        <f>D52</f>
        <v>NR_LFStairwell8760_Fix_Repl_from LF_2018 to LF_Bi-Level_Fix</v>
      </c>
      <c r="E59" s="75">
        <f>E$42*$C59*$B59*$A59</f>
        <v>0</v>
      </c>
      <c r="F59" s="75">
        <f t="shared" ref="F59:X59" si="14">F$42*$C59*$B59*$A59</f>
        <v>0</v>
      </c>
      <c r="G59" s="75">
        <f t="shared" si="14"/>
        <v>0</v>
      </c>
      <c r="H59" s="75">
        <f t="shared" si="14"/>
        <v>0</v>
      </c>
      <c r="I59" s="75">
        <f t="shared" si="14"/>
        <v>0</v>
      </c>
      <c r="J59" s="75">
        <f t="shared" si="14"/>
        <v>0</v>
      </c>
      <c r="K59" s="75">
        <f t="shared" si="14"/>
        <v>0</v>
      </c>
      <c r="L59" s="75">
        <f t="shared" si="14"/>
        <v>0</v>
      </c>
      <c r="M59" s="75">
        <f t="shared" si="14"/>
        <v>0</v>
      </c>
      <c r="N59" s="75">
        <f t="shared" si="14"/>
        <v>0</v>
      </c>
      <c r="O59" s="75">
        <f t="shared" si="14"/>
        <v>0</v>
      </c>
      <c r="P59" s="75">
        <f t="shared" si="14"/>
        <v>0</v>
      </c>
      <c r="Q59" s="75">
        <f t="shared" si="14"/>
        <v>0</v>
      </c>
      <c r="R59" s="75">
        <f t="shared" si="14"/>
        <v>0</v>
      </c>
      <c r="S59" s="75">
        <f t="shared" si="14"/>
        <v>0</v>
      </c>
      <c r="T59" s="75">
        <f t="shared" si="14"/>
        <v>0</v>
      </c>
      <c r="U59" s="75">
        <f t="shared" si="14"/>
        <v>0</v>
      </c>
      <c r="V59" s="75">
        <f t="shared" si="14"/>
        <v>0</v>
      </c>
      <c r="W59" s="75">
        <f t="shared" si="14"/>
        <v>0</v>
      </c>
      <c r="X59" s="75">
        <f t="shared" si="14"/>
        <v>0</v>
      </c>
      <c r="Y59" s="74">
        <f>Z59*$Y$44</f>
        <v>0</v>
      </c>
      <c r="Z59" s="74">
        <f>$Z$42*B59</f>
        <v>0</v>
      </c>
      <c r="AB59" s="24"/>
      <c r="AC59" s="24"/>
      <c r="AD59" s="24"/>
      <c r="AE59" s="24"/>
      <c r="AF59" s="24"/>
      <c r="AG59" s="24"/>
      <c r="AH59" s="24"/>
      <c r="AI59" s="24"/>
      <c r="AJ59" s="24"/>
    </row>
    <row r="60" spans="1:36">
      <c r="A60" s="229">
        <f>VLOOKUP($D60,MMap,MATCH(A$49,MMap!$B$8:$BR$8,0),FALSE)</f>
        <v>0.17627989647690012</v>
      </c>
      <c r="B60" s="229">
        <f>1-VLOOKUP($D60,MMap,MATCH(B$49,MMap!$B$8:$BR$8,0),FALSE)</f>
        <v>0.9</v>
      </c>
      <c r="C60" s="99">
        <f>'Back of Envelope'!$C$34</f>
        <v>0.06</v>
      </c>
      <c r="D60" s="47" t="str">
        <f>D53</f>
        <v>NR_LFStairwell3600_Fix_Repl_from LF_2019 to LF_Bi-Level_Fix</v>
      </c>
      <c r="E60" s="75">
        <f t="shared" ref="E60:X60" si="15">E$42*$C60*$B60*$A60</f>
        <v>0</v>
      </c>
      <c r="F60" s="75">
        <f t="shared" si="15"/>
        <v>0</v>
      </c>
      <c r="G60" s="75">
        <f t="shared" si="15"/>
        <v>0</v>
      </c>
      <c r="H60" s="75">
        <f t="shared" si="15"/>
        <v>0</v>
      </c>
      <c r="I60" s="75">
        <f t="shared" si="15"/>
        <v>0</v>
      </c>
      <c r="J60" s="75">
        <f t="shared" si="15"/>
        <v>0</v>
      </c>
      <c r="K60" s="75">
        <f t="shared" si="15"/>
        <v>0</v>
      </c>
      <c r="L60" s="75">
        <f t="shared" si="15"/>
        <v>0</v>
      </c>
      <c r="M60" s="75">
        <f t="shared" si="15"/>
        <v>0</v>
      </c>
      <c r="N60" s="75">
        <f t="shared" si="15"/>
        <v>0</v>
      </c>
      <c r="O60" s="75">
        <f t="shared" si="15"/>
        <v>0</v>
      </c>
      <c r="P60" s="75">
        <f t="shared" si="15"/>
        <v>0</v>
      </c>
      <c r="Q60" s="75">
        <f t="shared" si="15"/>
        <v>0</v>
      </c>
      <c r="R60" s="75">
        <f t="shared" si="15"/>
        <v>0</v>
      </c>
      <c r="S60" s="75">
        <f t="shared" si="15"/>
        <v>0</v>
      </c>
      <c r="T60" s="75">
        <f t="shared" si="15"/>
        <v>0</v>
      </c>
      <c r="U60" s="75">
        <f t="shared" si="15"/>
        <v>0</v>
      </c>
      <c r="V60" s="75">
        <f t="shared" si="15"/>
        <v>0</v>
      </c>
      <c r="W60" s="75">
        <f t="shared" si="15"/>
        <v>0</v>
      </c>
      <c r="X60" s="75">
        <f t="shared" si="15"/>
        <v>0</v>
      </c>
      <c r="Y60" s="74">
        <f>Z60*$Y$44</f>
        <v>0</v>
      </c>
      <c r="Z60" s="74">
        <f t="shared" ref="Z60:Z62" si="16">$Z$42*B60</f>
        <v>0</v>
      </c>
      <c r="AB60" s="24"/>
      <c r="AC60" s="24"/>
      <c r="AD60" s="24"/>
      <c r="AE60" s="24"/>
      <c r="AF60" s="24"/>
      <c r="AG60" s="24"/>
      <c r="AH60" s="24"/>
      <c r="AI60" s="24"/>
      <c r="AJ60" s="24"/>
    </row>
    <row r="61" spans="1:36">
      <c r="A61" s="24"/>
      <c r="B61" s="24"/>
      <c r="C61" s="24"/>
      <c r="D61" s="24"/>
      <c r="E61" s="73"/>
      <c r="F61" s="73"/>
      <c r="G61" s="73"/>
      <c r="H61" s="73"/>
      <c r="I61" s="73"/>
      <c r="J61" s="73"/>
      <c r="K61" s="73"/>
      <c r="L61" s="73"/>
      <c r="M61" s="73"/>
      <c r="N61" s="73"/>
      <c r="O61" s="73"/>
      <c r="P61" s="73"/>
      <c r="Q61" s="73"/>
      <c r="R61" s="73"/>
      <c r="S61" s="73"/>
      <c r="T61" s="73"/>
      <c r="U61" s="73"/>
      <c r="V61" s="73"/>
      <c r="W61" s="73"/>
      <c r="X61" s="73"/>
      <c r="Y61" s="100"/>
      <c r="Z61" s="74">
        <f t="shared" si="16"/>
        <v>0</v>
      </c>
      <c r="AB61" s="24"/>
      <c r="AC61" s="24"/>
      <c r="AD61" s="24"/>
      <c r="AE61" s="24"/>
      <c r="AF61" s="24"/>
      <c r="AG61" s="24"/>
      <c r="AH61" s="24"/>
      <c r="AI61" s="24"/>
      <c r="AJ61" s="24"/>
    </row>
    <row r="62" spans="1:36">
      <c r="A62" s="24"/>
      <c r="B62" s="24"/>
      <c r="C62" s="24"/>
      <c r="D62" s="79" t="s">
        <v>170</v>
      </c>
      <c r="E62" s="75">
        <f>SUM(E59:E60)</f>
        <v>0</v>
      </c>
      <c r="F62" s="75">
        <f t="shared" ref="F62:X62" si="17">SUM(F59:F60)</f>
        <v>0</v>
      </c>
      <c r="G62" s="75">
        <f t="shared" si="17"/>
        <v>0</v>
      </c>
      <c r="H62" s="75">
        <f t="shared" si="17"/>
        <v>0</v>
      </c>
      <c r="I62" s="75">
        <f t="shared" si="17"/>
        <v>0</v>
      </c>
      <c r="J62" s="75">
        <f t="shared" si="17"/>
        <v>0</v>
      </c>
      <c r="K62" s="75">
        <f t="shared" si="17"/>
        <v>0</v>
      </c>
      <c r="L62" s="75">
        <f t="shared" si="17"/>
        <v>0</v>
      </c>
      <c r="M62" s="75">
        <f t="shared" si="17"/>
        <v>0</v>
      </c>
      <c r="N62" s="75">
        <f t="shared" si="17"/>
        <v>0</v>
      </c>
      <c r="O62" s="75">
        <f t="shared" si="17"/>
        <v>0</v>
      </c>
      <c r="P62" s="75">
        <f t="shared" si="17"/>
        <v>0</v>
      </c>
      <c r="Q62" s="75">
        <f t="shared" si="17"/>
        <v>0</v>
      </c>
      <c r="R62" s="75">
        <f t="shared" si="17"/>
        <v>0</v>
      </c>
      <c r="S62" s="75">
        <f t="shared" si="17"/>
        <v>0</v>
      </c>
      <c r="T62" s="75">
        <f t="shared" si="17"/>
        <v>0</v>
      </c>
      <c r="U62" s="75">
        <f t="shared" si="17"/>
        <v>0</v>
      </c>
      <c r="V62" s="75">
        <f t="shared" si="17"/>
        <v>0</v>
      </c>
      <c r="W62" s="75">
        <f t="shared" si="17"/>
        <v>0</v>
      </c>
      <c r="X62" s="75">
        <f t="shared" si="17"/>
        <v>0</v>
      </c>
      <c r="Y62" s="74">
        <f>SUM(Y59:Y60)</f>
        <v>0</v>
      </c>
      <c r="Z62" s="74">
        <f t="shared" si="16"/>
        <v>0</v>
      </c>
      <c r="AB62" s="24"/>
      <c r="AC62" s="24"/>
      <c r="AD62" s="24"/>
      <c r="AE62" s="24"/>
      <c r="AF62" s="24"/>
      <c r="AG62" s="24"/>
      <c r="AH62" s="24"/>
      <c r="AI62" s="24"/>
      <c r="AJ62" s="24"/>
    </row>
    <row r="63" spans="1:36">
      <c r="A63" s="24"/>
      <c r="B63" s="24"/>
      <c r="C63" s="24"/>
      <c r="D63" s="79"/>
      <c r="E63" s="75"/>
      <c r="F63" s="75"/>
      <c r="G63" s="75"/>
      <c r="H63" s="75"/>
      <c r="I63" s="75"/>
      <c r="J63" s="75"/>
      <c r="K63" s="75"/>
      <c r="L63" s="75"/>
      <c r="M63" s="75"/>
      <c r="N63" s="75"/>
      <c r="O63" s="75"/>
      <c r="P63" s="75"/>
      <c r="Q63" s="75"/>
      <c r="R63" s="75"/>
      <c r="S63" s="75"/>
      <c r="T63" s="75"/>
      <c r="U63" s="75"/>
      <c r="V63" s="75"/>
      <c r="W63" s="75"/>
      <c r="X63" s="75"/>
      <c r="Y63" s="24"/>
      <c r="Z63" s="72"/>
      <c r="AB63" s="24"/>
      <c r="AC63" s="24"/>
      <c r="AD63" s="24"/>
      <c r="AE63" s="24"/>
      <c r="AF63" s="24"/>
      <c r="AG63" s="24"/>
      <c r="AH63" s="24"/>
      <c r="AI63" s="24"/>
      <c r="AJ63" s="24"/>
    </row>
    <row r="64" spans="1:36" ht="15">
      <c r="A64" s="24"/>
      <c r="B64" s="24"/>
      <c r="C64" s="77" t="str">
        <f>VLOOKUP($D$65,ACHIEV,MATCH(E$11,$E$11:$Z$11,0)+1,FALSE)</f>
        <v>LO12Med</v>
      </c>
      <c r="D64" s="77" t="s">
        <v>51</v>
      </c>
      <c r="E64" s="24"/>
      <c r="F64" s="24"/>
      <c r="G64" s="24"/>
      <c r="H64" s="24"/>
      <c r="I64" s="24"/>
      <c r="J64" s="24"/>
      <c r="K64" s="24"/>
      <c r="L64" s="24"/>
      <c r="M64" s="24"/>
      <c r="N64" s="24"/>
      <c r="O64" s="24"/>
      <c r="P64" s="24"/>
      <c r="Q64" s="24"/>
      <c r="R64" s="24"/>
      <c r="S64" s="24"/>
      <c r="T64" s="24"/>
      <c r="U64" s="24"/>
      <c r="V64" s="24"/>
      <c r="W64" s="24"/>
      <c r="X64" s="24"/>
      <c r="Y64" s="24"/>
      <c r="Z64" s="72"/>
      <c r="AB64" s="24"/>
      <c r="AC64" s="24"/>
      <c r="AD64" s="24"/>
      <c r="AE64" s="24"/>
      <c r="AF64" s="24"/>
      <c r="AG64" s="24"/>
      <c r="AH64" s="24"/>
      <c r="AI64" s="24"/>
      <c r="AJ64" s="24"/>
    </row>
    <row r="65" spans="1:36" ht="15">
      <c r="A65" s="92" t="s">
        <v>172</v>
      </c>
      <c r="B65" s="24"/>
      <c r="C65" s="24"/>
      <c r="D65" s="77" t="str">
        <f>$C$8</f>
        <v>Bi-Level Stairwell Lighting-NR</v>
      </c>
      <c r="E65" s="78">
        <f>VLOOKUP($D$65,ACHIEV,MATCH(E$11,$E$11:$Z$11,0)+2,FALSE)</f>
        <v>0.10937459468255628</v>
      </c>
      <c r="F65" s="78">
        <f>VLOOKUP($D$65,[1]!ACHIEV,MATCH(F$11,$E$11:$Z$11,0)+2,FALSE)</f>
        <v>0.21874918936511256</v>
      </c>
      <c r="G65" s="78">
        <f>VLOOKUP($D$65,[1]!ACHIEV,MATCH(G$11,$E$11:$Z$11,0)+2,FALSE)</f>
        <v>0.32812378404766884</v>
      </c>
      <c r="H65" s="78">
        <f>VLOOKUP($D$65,[1]!ACHIEV,MATCH(H$11,$E$11:$Z$11,0)+2,FALSE)</f>
        <v>0.43749837873022512</v>
      </c>
      <c r="I65" s="78">
        <f>VLOOKUP($D$65,[1]!ACHIEV,MATCH(I$11,$E$11:$Z$11,0)+2,FALSE)</f>
        <v>0.5468729734127814</v>
      </c>
      <c r="J65" s="78">
        <f>VLOOKUP($D$65,[1]!ACHIEV,MATCH(J$11,$E$11:$Z$11,0)+2,FALSE)</f>
        <v>0.64531010862708205</v>
      </c>
      <c r="K65" s="78">
        <f>VLOOKUP($D$65,[1]!ACHIEV,MATCH(K$11,$E$11:$Z$11,0)+2,FALSE)</f>
        <v>0.7240598167985226</v>
      </c>
      <c r="L65" s="78">
        <f>VLOOKUP($D$65,[1]!ACHIEV,MATCH(L$11,$E$11:$Z$11,0)+2,FALSE)</f>
        <v>0.78705958333567505</v>
      </c>
      <c r="M65" s="78">
        <f>VLOOKUP($D$65,[1]!ACHIEV,MATCH(M$11,$E$11:$Z$11,0)+2,FALSE)</f>
        <v>0.83745939656539703</v>
      </c>
      <c r="N65" s="78">
        <f>VLOOKUP($D$65,[1]!ACHIEV,MATCH(N$11,$E$11:$Z$11,0)+2,FALSE)</f>
        <v>0.87777924714917455</v>
      </c>
      <c r="O65" s="78">
        <f>VLOOKUP($D$65,[1]!ACHIEV,MATCH(O$11,$E$11:$Z$11,0)+2,FALSE)</f>
        <v>0.91003512761619654</v>
      </c>
      <c r="P65" s="78">
        <f>VLOOKUP($D$65,[1]!ACHIEV,MATCH(P$11,$E$11:$Z$11,0)+2,FALSE)</f>
        <v>0.93583983198981413</v>
      </c>
      <c r="Q65" s="78">
        <f>VLOOKUP($D$65,[1]!ACHIEV,MATCH(Q$11,$E$11:$Z$11,0)+2,FALSE)</f>
        <v>0.9564835954887082</v>
      </c>
      <c r="R65" s="78">
        <f>VLOOKUP($D$65,[1]!ACHIEV,MATCH(R$11,$E$11:$Z$11,0)+2,FALSE)</f>
        <v>0.97299860628782353</v>
      </c>
      <c r="S65" s="78">
        <f>VLOOKUP($D$65,[1]!ACHIEV,MATCH(S$11,$E$11:$Z$11,0)+2,FALSE)</f>
        <v>0.9862106149271157</v>
      </c>
      <c r="T65" s="78">
        <f>VLOOKUP($D$65,[1]!ACHIEV,MATCH(T$11,$E$11:$Z$11,0)+2,FALSE)</f>
        <v>0.99678022183854953</v>
      </c>
      <c r="U65" s="78">
        <f>VLOOKUP($D$65,[1]!ACHIEV,MATCH(U$11,$E$11:$Z$11,0)+2,FALSE)</f>
        <v>0.99685231466234414</v>
      </c>
      <c r="V65" s="78">
        <f>VLOOKUP($D$65,[1]!ACHIEV,MATCH(V$11,$E$11:$Z$11,0)+2,FALSE)</f>
        <v>0.99687806209941365</v>
      </c>
      <c r="W65" s="78">
        <f>VLOOKUP($D$65,[1]!ACHIEV,MATCH(W$11,$E$11:$Z$11,0)+2,FALSE)</f>
        <v>0.99688683963477831</v>
      </c>
      <c r="X65" s="78">
        <f>VLOOKUP($D$65,[1]!ACHIEV,MATCH(X$11,$E$11:$Z$11,0)+2,FALSE)</f>
        <v>0.99688970187457115</v>
      </c>
      <c r="Y65" s="24"/>
      <c r="Z65" s="72"/>
      <c r="AB65" s="24"/>
      <c r="AC65" s="24"/>
      <c r="AD65" s="24"/>
      <c r="AE65" s="24"/>
      <c r="AF65" s="24"/>
      <c r="AG65" s="24"/>
      <c r="AH65" s="24"/>
      <c r="AI65" s="24"/>
      <c r="AJ65" s="24"/>
    </row>
    <row r="66" spans="1:36">
      <c r="A66" s="66" t="s">
        <v>50</v>
      </c>
      <c r="B66" s="24"/>
      <c r="C66" s="24"/>
      <c r="D66" s="47" t="str">
        <f>D52</f>
        <v>NR_LFStairwell8760_Fix_Repl_from LF_2018 to LF_Bi-Level_Fix</v>
      </c>
      <c r="E66" s="234">
        <f t="shared" ref="E66:X66" si="18">SUM(E52,E59)*E$65*$Y$44</f>
        <v>0.18987646334153821</v>
      </c>
      <c r="F66" s="234">
        <f t="shared" ca="1" si="18"/>
        <v>0.37811907186575772</v>
      </c>
      <c r="G66" s="234">
        <f t="shared" ca="1" si="18"/>
        <v>0.56474037579660963</v>
      </c>
      <c r="H66" s="234">
        <f t="shared" ca="1" si="18"/>
        <v>0.74975282220113637</v>
      </c>
      <c r="I66" s="234">
        <f t="shared" ca="1" si="18"/>
        <v>0.93316875591814952</v>
      </c>
      <c r="J66" s="234">
        <f t="shared" ca="1" si="18"/>
        <v>1.0964170801367057</v>
      </c>
      <c r="K66" s="234">
        <f t="shared" ca="1" si="18"/>
        <v>1.2249458469528287</v>
      </c>
      <c r="L66" s="234">
        <f t="shared" ca="1" si="18"/>
        <v>1.325826493938596</v>
      </c>
      <c r="M66" s="234">
        <f t="shared" ca="1" si="18"/>
        <v>1.40469162975429</v>
      </c>
      <c r="N66" s="234">
        <f t="shared" ca="1" si="18"/>
        <v>1.4660278005219871</v>
      </c>
      <c r="O66" s="234">
        <f t="shared" ca="1" si="18"/>
        <v>1.51340868213376</v>
      </c>
      <c r="P66" s="234">
        <f t="shared" ca="1" si="18"/>
        <v>1.5496808217157678</v>
      </c>
      <c r="Q66" s="234">
        <f t="shared" ca="1" si="18"/>
        <v>1.5771115842722399</v>
      </c>
      <c r="R66" s="234">
        <f t="shared" ca="1" si="18"/>
        <v>1.5975069954647469</v>
      </c>
      <c r="S66" s="234">
        <f t="shared" ca="1" si="18"/>
        <v>1.6123056063420929</v>
      </c>
      <c r="T66" s="234">
        <f t="shared" ca="1" si="18"/>
        <v>1.6226532592268261</v>
      </c>
      <c r="U66" s="234">
        <f t="shared" ca="1" si="18"/>
        <v>1.6158730438169797</v>
      </c>
      <c r="V66" s="234">
        <f t="shared" ca="1" si="18"/>
        <v>1.6090518016895046</v>
      </c>
      <c r="W66" s="234">
        <f t="shared" ca="1" si="18"/>
        <v>1.6022374951919198</v>
      </c>
      <c r="X66" s="234">
        <f t="shared" ca="1" si="18"/>
        <v>1.5954479565078532</v>
      </c>
      <c r="Y66" s="24"/>
      <c r="Z66" s="74">
        <f ca="1">SUM(E66:X66)</f>
        <v>25.228843586789289</v>
      </c>
      <c r="AB66" s="24"/>
      <c r="AC66" s="24"/>
      <c r="AD66" s="24"/>
      <c r="AE66" s="24"/>
      <c r="AF66" s="24"/>
      <c r="AG66" s="24"/>
      <c r="AH66" s="24"/>
      <c r="AI66" s="24"/>
      <c r="AJ66" s="24"/>
    </row>
    <row r="67" spans="1:36">
      <c r="A67" s="24"/>
      <c r="B67" s="24"/>
      <c r="C67" s="24"/>
      <c r="D67" s="47" t="str">
        <f>D53</f>
        <v>NR_LFStairwell3600_Fix_Repl_from LF_2019 to LF_Bi-Level_Fix</v>
      </c>
      <c r="E67" s="234">
        <f t="shared" ref="E67:X67" si="19">SUM(E53,E60)*E$65*$Y$44</f>
        <v>5.9470446890940047E-2</v>
      </c>
      <c r="F67" s="234">
        <f t="shared" ca="1" si="19"/>
        <v>0.11842916065587343</v>
      </c>
      <c r="G67" s="234">
        <f t="shared" ca="1" si="19"/>
        <v>0.17688007210019757</v>
      </c>
      <c r="H67" s="234">
        <f t="shared" ca="1" si="19"/>
        <v>0.23482707971994754</v>
      </c>
      <c r="I67" s="234">
        <f t="shared" ca="1" si="19"/>
        <v>0.29227404999266365</v>
      </c>
      <c r="J67" s="234">
        <f t="shared" ca="1" si="19"/>
        <v>0.34340440403771255</v>
      </c>
      <c r="K67" s="234">
        <f t="shared" ca="1" si="19"/>
        <v>0.38366038451248741</v>
      </c>
      <c r="L67" s="234">
        <f t="shared" ca="1" si="19"/>
        <v>0.41525680806762472</v>
      </c>
      <c r="M67" s="234">
        <f t="shared" ca="1" si="19"/>
        <v>0.43995784151081485</v>
      </c>
      <c r="N67" s="234">
        <f t="shared" ca="1" si="19"/>
        <v>0.45916869799054999</v>
      </c>
      <c r="O67" s="234">
        <f t="shared" ca="1" si="19"/>
        <v>0.47400867422536347</v>
      </c>
      <c r="P67" s="234">
        <f t="shared" ca="1" si="19"/>
        <v>0.48536932584416065</v>
      </c>
      <c r="Q67" s="234">
        <f t="shared" ca="1" si="19"/>
        <v>0.49396080516225999</v>
      </c>
      <c r="R67" s="234">
        <f t="shared" ca="1" si="19"/>
        <v>0.50034877024649038</v>
      </c>
      <c r="S67" s="234">
        <f t="shared" ca="1" si="19"/>
        <v>0.50498378391144272</v>
      </c>
      <c r="T67" s="234">
        <f t="shared" ca="1" si="19"/>
        <v>0.50822473084345143</v>
      </c>
      <c r="U67" s="234">
        <f t="shared" ca="1" si="19"/>
        <v>0.50610112672030583</v>
      </c>
      <c r="V67" s="234">
        <f t="shared" ca="1" si="19"/>
        <v>0.5039646727831868</v>
      </c>
      <c r="W67" s="234">
        <f t="shared" ca="1" si="19"/>
        <v>0.50183039112693828</v>
      </c>
      <c r="X67" s="234">
        <f t="shared" ca="1" si="19"/>
        <v>0.49970386689840096</v>
      </c>
      <c r="Y67" s="24"/>
      <c r="Z67" s="74">
        <f t="shared" ref="Z67:Z69" ca="1" si="20">SUM(E67:X67)</f>
        <v>7.9018250932408129</v>
      </c>
      <c r="AB67" s="24"/>
      <c r="AC67" s="24"/>
      <c r="AD67" s="24"/>
      <c r="AE67" s="24"/>
      <c r="AF67" s="24"/>
      <c r="AG67" s="24"/>
      <c r="AH67" s="24"/>
      <c r="AI67" s="24"/>
      <c r="AJ67" s="24"/>
    </row>
    <row r="68" spans="1:36">
      <c r="A68" s="24"/>
      <c r="B68" s="24"/>
      <c r="C68" s="24"/>
      <c r="D68" s="79"/>
      <c r="E68" s="234"/>
      <c r="F68" s="234"/>
      <c r="G68" s="234"/>
      <c r="H68" s="234"/>
      <c r="I68" s="234"/>
      <c r="J68" s="234"/>
      <c r="K68" s="234"/>
      <c r="L68" s="234"/>
      <c r="M68" s="234"/>
      <c r="N68" s="234"/>
      <c r="O68" s="234"/>
      <c r="P68" s="234"/>
      <c r="Q68" s="234"/>
      <c r="R68" s="234"/>
      <c r="S68" s="234"/>
      <c r="T68" s="234"/>
      <c r="U68" s="234"/>
      <c r="V68" s="234"/>
      <c r="W68" s="234"/>
      <c r="X68" s="234"/>
      <c r="Y68" s="24"/>
      <c r="Z68" s="74">
        <f t="shared" si="20"/>
        <v>0</v>
      </c>
      <c r="AB68" s="24"/>
      <c r="AC68" s="24"/>
      <c r="AD68" s="24"/>
      <c r="AE68" s="24"/>
      <c r="AF68" s="24"/>
      <c r="AG68" s="24"/>
      <c r="AH68" s="24"/>
      <c r="AI68" s="24"/>
      <c r="AJ68" s="24"/>
    </row>
    <row r="69" spans="1:36">
      <c r="A69" s="24"/>
      <c r="B69" s="24"/>
      <c r="C69" s="24"/>
      <c r="D69" s="79" t="s">
        <v>173</v>
      </c>
      <c r="E69" s="234">
        <f t="shared" ref="E69:X69" si="21">SUM(E66:E67)</f>
        <v>0.24934691023247826</v>
      </c>
      <c r="F69" s="234">
        <f t="shared" ca="1" si="21"/>
        <v>0.49654823252163116</v>
      </c>
      <c r="G69" s="234">
        <f t="shared" ca="1" si="21"/>
        <v>0.74162044789680714</v>
      </c>
      <c r="H69" s="234">
        <f t="shared" ca="1" si="21"/>
        <v>0.98457990192108391</v>
      </c>
      <c r="I69" s="234">
        <f t="shared" ca="1" si="21"/>
        <v>1.2254428059108131</v>
      </c>
      <c r="J69" s="234">
        <f t="shared" ca="1" si="21"/>
        <v>1.4398214841744181</v>
      </c>
      <c r="K69" s="234">
        <f t="shared" ca="1" si="21"/>
        <v>1.6086062314653162</v>
      </c>
      <c r="L69" s="234">
        <f t="shared" ca="1" si="21"/>
        <v>1.7410833020062206</v>
      </c>
      <c r="M69" s="234">
        <f t="shared" ca="1" si="21"/>
        <v>1.8446494712651047</v>
      </c>
      <c r="N69" s="234">
        <f t="shared" ca="1" si="21"/>
        <v>1.9251964985125372</v>
      </c>
      <c r="O69" s="234">
        <f t="shared" ca="1" si="21"/>
        <v>1.9874173563591235</v>
      </c>
      <c r="P69" s="234">
        <f t="shared" ca="1" si="21"/>
        <v>2.0350501475599283</v>
      </c>
      <c r="Q69" s="234">
        <f t="shared" ca="1" si="21"/>
        <v>2.0710723894344998</v>
      </c>
      <c r="R69" s="234">
        <f t="shared" ca="1" si="21"/>
        <v>2.0978557657112376</v>
      </c>
      <c r="S69" s="234">
        <f t="shared" ca="1" si="21"/>
        <v>2.1172893902535357</v>
      </c>
      <c r="T69" s="234">
        <f t="shared" ca="1" si="21"/>
        <v>2.1308779900702777</v>
      </c>
      <c r="U69" s="234">
        <f t="shared" ca="1" si="21"/>
        <v>2.1219741705372854</v>
      </c>
      <c r="V69" s="234">
        <f t="shared" ca="1" si="21"/>
        <v>2.1130164744726914</v>
      </c>
      <c r="W69" s="234">
        <f t="shared" ca="1" si="21"/>
        <v>2.104067886318858</v>
      </c>
      <c r="X69" s="234">
        <f t="shared" ca="1" si="21"/>
        <v>2.0951518234062543</v>
      </c>
      <c r="Y69" s="24"/>
      <c r="Z69" s="74">
        <f t="shared" ca="1" si="20"/>
        <v>33.130668680030098</v>
      </c>
      <c r="AB69" s="24"/>
      <c r="AC69" s="24"/>
      <c r="AD69" s="24"/>
      <c r="AE69" s="24"/>
      <c r="AF69" s="24"/>
      <c r="AG69" s="24"/>
      <c r="AH69" s="24"/>
      <c r="AI69" s="24"/>
      <c r="AJ69" s="24"/>
    </row>
    <row r="70" spans="1:36">
      <c r="A70" s="24"/>
      <c r="B70" s="24"/>
      <c r="C70" s="24"/>
      <c r="D70" s="79"/>
      <c r="E70" s="75"/>
      <c r="F70" s="75"/>
      <c r="G70" s="75"/>
      <c r="H70" s="75"/>
      <c r="I70" s="75"/>
      <c r="J70" s="75"/>
      <c r="K70" s="75"/>
      <c r="L70" s="75"/>
      <c r="M70" s="75"/>
      <c r="N70" s="75"/>
      <c r="O70" s="75"/>
      <c r="P70" s="75"/>
      <c r="Q70" s="75"/>
      <c r="R70" s="75"/>
      <c r="S70" s="75"/>
      <c r="T70" s="75"/>
      <c r="U70" s="75"/>
      <c r="V70" s="75"/>
      <c r="W70" s="75"/>
      <c r="X70" s="75"/>
      <c r="Y70" s="24"/>
      <c r="Z70" s="72"/>
      <c r="AB70" s="24"/>
      <c r="AC70" s="24"/>
      <c r="AD70" s="24"/>
      <c r="AE70" s="24"/>
      <c r="AF70" s="24"/>
      <c r="AG70" s="24"/>
      <c r="AH70" s="24"/>
      <c r="AI70" s="24"/>
      <c r="AJ70" s="24"/>
    </row>
    <row r="71" spans="1:36">
      <c r="A71" s="24"/>
      <c r="B71" s="24"/>
      <c r="C71" s="24"/>
      <c r="D71" s="79"/>
      <c r="E71" s="75"/>
      <c r="F71" s="75"/>
      <c r="G71" s="75"/>
      <c r="H71" s="75"/>
      <c r="I71" s="75"/>
      <c r="J71" s="75"/>
      <c r="K71" s="75"/>
      <c r="L71" s="75"/>
      <c r="M71" s="75"/>
      <c r="N71" s="75"/>
      <c r="O71" s="75"/>
      <c r="P71" s="75"/>
      <c r="Q71" s="75"/>
      <c r="R71" s="75"/>
      <c r="S71" s="75"/>
      <c r="T71" s="75"/>
      <c r="U71" s="75"/>
      <c r="V71" s="75"/>
      <c r="W71" s="75"/>
      <c r="X71" s="75"/>
      <c r="Y71" s="24"/>
      <c r="Z71" s="72"/>
      <c r="AB71" s="24"/>
      <c r="AC71" s="24"/>
      <c r="AD71" s="24"/>
      <c r="AE71" s="24"/>
      <c r="AF71" s="24"/>
      <c r="AG71" s="24"/>
      <c r="AH71" s="24"/>
      <c r="AI71" s="24"/>
      <c r="AJ71" s="24"/>
    </row>
    <row r="72" spans="1:36" ht="15">
      <c r="A72" s="92" t="s">
        <v>174</v>
      </c>
      <c r="B72" s="24"/>
      <c r="C72" s="24"/>
      <c r="D72" s="77" t="str">
        <f>$C$8</f>
        <v>Bi-Level Stairwell Lighting-NR</v>
      </c>
      <c r="E72" s="77">
        <v>1</v>
      </c>
      <c r="F72" s="77">
        <v>2</v>
      </c>
      <c r="G72" s="77">
        <v>3</v>
      </c>
      <c r="H72" s="77">
        <v>4</v>
      </c>
      <c r="I72" s="77">
        <v>5</v>
      </c>
      <c r="J72" s="77">
        <v>6</v>
      </c>
      <c r="K72" s="77">
        <v>7</v>
      </c>
      <c r="L72" s="77">
        <v>8</v>
      </c>
      <c r="M72" s="77">
        <v>9</v>
      </c>
      <c r="N72" s="77">
        <v>10</v>
      </c>
      <c r="O72" s="77">
        <v>11</v>
      </c>
      <c r="P72" s="77">
        <v>12</v>
      </c>
      <c r="Q72" s="77">
        <v>13</v>
      </c>
      <c r="R72" s="77">
        <v>14</v>
      </c>
      <c r="S72" s="77">
        <v>15</v>
      </c>
      <c r="T72" s="77">
        <v>16</v>
      </c>
      <c r="U72" s="77">
        <v>17</v>
      </c>
      <c r="V72" s="77">
        <v>18</v>
      </c>
      <c r="W72" s="77">
        <v>19</v>
      </c>
      <c r="X72" s="77">
        <v>20</v>
      </c>
      <c r="Y72" s="24"/>
      <c r="Z72" s="72"/>
      <c r="AB72" s="24"/>
      <c r="AC72" s="24"/>
      <c r="AD72" s="24"/>
      <c r="AE72" s="24"/>
      <c r="AF72" s="24"/>
      <c r="AG72" s="24"/>
      <c r="AH72" s="24"/>
      <c r="AI72" s="24"/>
      <c r="AJ72" s="24"/>
    </row>
    <row r="73" spans="1:36">
      <c r="A73" s="66" t="s">
        <v>50</v>
      </c>
      <c r="B73" s="24"/>
      <c r="C73" s="24"/>
      <c r="D73" s="47" t="str">
        <f>D52</f>
        <v>NR_LFStairwell8760_Fix_Repl_from LF_2018 to LF_Bi-Level_Fix</v>
      </c>
      <c r="E73" s="234">
        <f>E66</f>
        <v>0.18987646334153821</v>
      </c>
      <c r="F73" s="234">
        <f t="shared" ref="F73:X73" ca="1" si="22">E73+F66</f>
        <v>0.56799553520729595</v>
      </c>
      <c r="G73" s="234">
        <f t="shared" ca="1" si="22"/>
        <v>1.1327359110039055</v>
      </c>
      <c r="H73" s="234">
        <f t="shared" ca="1" si="22"/>
        <v>1.882488733205042</v>
      </c>
      <c r="I73" s="234">
        <f t="shared" ca="1" si="22"/>
        <v>2.8156574891231916</v>
      </c>
      <c r="J73" s="234">
        <f t="shared" ca="1" si="22"/>
        <v>3.9120745692598975</v>
      </c>
      <c r="K73" s="234">
        <f t="shared" ca="1" si="22"/>
        <v>5.1370204162127262</v>
      </c>
      <c r="L73" s="234">
        <f t="shared" ca="1" si="22"/>
        <v>6.4628469101513222</v>
      </c>
      <c r="M73" s="234">
        <f t="shared" ca="1" si="22"/>
        <v>7.8675385399056124</v>
      </c>
      <c r="N73" s="234">
        <f t="shared" ca="1" si="22"/>
        <v>9.3335663404276001</v>
      </c>
      <c r="O73" s="234">
        <f t="shared" ca="1" si="22"/>
        <v>10.846975022561359</v>
      </c>
      <c r="P73" s="234">
        <f t="shared" ca="1" si="22"/>
        <v>12.396655844277127</v>
      </c>
      <c r="Q73" s="234">
        <f t="shared" ca="1" si="22"/>
        <v>13.973767428549367</v>
      </c>
      <c r="R73" s="234">
        <f t="shared" ca="1" si="22"/>
        <v>15.571274424014113</v>
      </c>
      <c r="S73" s="234">
        <f t="shared" ca="1" si="22"/>
        <v>17.183580030356207</v>
      </c>
      <c r="T73" s="234">
        <f t="shared" ca="1" si="22"/>
        <v>18.806233289583034</v>
      </c>
      <c r="U73" s="234">
        <f t="shared" ca="1" si="22"/>
        <v>20.422106333400013</v>
      </c>
      <c r="V73" s="234">
        <f t="shared" ca="1" si="22"/>
        <v>22.031158135089516</v>
      </c>
      <c r="W73" s="234">
        <f t="shared" ca="1" si="22"/>
        <v>23.633395630281434</v>
      </c>
      <c r="X73" s="234">
        <f t="shared" ca="1" si="22"/>
        <v>25.228843586789289</v>
      </c>
      <c r="Y73" s="24"/>
      <c r="Z73" s="72"/>
      <c r="AB73" s="24"/>
      <c r="AC73" s="24"/>
      <c r="AD73" s="24"/>
      <c r="AE73" s="24"/>
      <c r="AF73" s="24"/>
      <c r="AG73" s="24"/>
      <c r="AH73" s="24"/>
      <c r="AI73" s="24"/>
      <c r="AJ73" s="24"/>
    </row>
    <row r="74" spans="1:36">
      <c r="A74" s="24"/>
      <c r="B74" s="24"/>
      <c r="C74" s="24"/>
      <c r="D74" s="47" t="str">
        <f>D53</f>
        <v>NR_LFStairwell3600_Fix_Repl_from LF_2019 to LF_Bi-Level_Fix</v>
      </c>
      <c r="E74" s="234">
        <f>E67</f>
        <v>5.9470446890940047E-2</v>
      </c>
      <c r="F74" s="234">
        <f t="shared" ref="F74:X74" ca="1" si="23">E74+F67</f>
        <v>0.17789960754681347</v>
      </c>
      <c r="G74" s="234">
        <f t="shared" ca="1" si="23"/>
        <v>0.35477967964701107</v>
      </c>
      <c r="H74" s="234">
        <f t="shared" ca="1" si="23"/>
        <v>0.58960675936695861</v>
      </c>
      <c r="I74" s="234">
        <f t="shared" ca="1" si="23"/>
        <v>0.88188080935962221</v>
      </c>
      <c r="J74" s="234">
        <f t="shared" ca="1" si="23"/>
        <v>1.2252852133973349</v>
      </c>
      <c r="K74" s="234">
        <f t="shared" ca="1" si="23"/>
        <v>1.6089455979098224</v>
      </c>
      <c r="L74" s="234">
        <f t="shared" ca="1" si="23"/>
        <v>2.0242024059774471</v>
      </c>
      <c r="M74" s="234">
        <f t="shared" ca="1" si="23"/>
        <v>2.464160247488262</v>
      </c>
      <c r="N74" s="234">
        <f t="shared" ca="1" si="23"/>
        <v>2.9233289454788118</v>
      </c>
      <c r="O74" s="234">
        <f t="shared" ca="1" si="23"/>
        <v>3.3973376197041754</v>
      </c>
      <c r="P74" s="234">
        <f t="shared" ca="1" si="23"/>
        <v>3.8827069455483358</v>
      </c>
      <c r="Q74" s="234">
        <f t="shared" ca="1" si="23"/>
        <v>4.3766677507105962</v>
      </c>
      <c r="R74" s="234">
        <f t="shared" ca="1" si="23"/>
        <v>4.8770165209570866</v>
      </c>
      <c r="S74" s="234">
        <f t="shared" ca="1" si="23"/>
        <v>5.3820003048685292</v>
      </c>
      <c r="T74" s="234">
        <f t="shared" ca="1" si="23"/>
        <v>5.890225035711981</v>
      </c>
      <c r="U74" s="234">
        <f t="shared" ca="1" si="23"/>
        <v>6.3963261624322865</v>
      </c>
      <c r="V74" s="234">
        <f t="shared" ca="1" si="23"/>
        <v>6.9002908352154737</v>
      </c>
      <c r="W74" s="234">
        <f t="shared" ca="1" si="23"/>
        <v>7.4021212263424117</v>
      </c>
      <c r="X74" s="234">
        <f t="shared" ca="1" si="23"/>
        <v>7.9018250932408129</v>
      </c>
      <c r="Y74" s="24"/>
      <c r="Z74" s="72"/>
      <c r="AB74" s="24"/>
      <c r="AC74" s="24"/>
      <c r="AD74" s="24"/>
      <c r="AE74" s="24"/>
      <c r="AF74" s="24"/>
      <c r="AG74" s="24"/>
      <c r="AH74" s="24"/>
      <c r="AI74" s="24"/>
      <c r="AJ74" s="24"/>
    </row>
    <row r="75" spans="1:36">
      <c r="A75" s="24"/>
      <c r="B75" s="24"/>
      <c r="C75" s="24"/>
      <c r="D75" s="79"/>
      <c r="E75" s="234"/>
      <c r="F75" s="234"/>
      <c r="G75" s="234"/>
      <c r="H75" s="234"/>
      <c r="I75" s="234"/>
      <c r="J75" s="234"/>
      <c r="K75" s="234"/>
      <c r="L75" s="234"/>
      <c r="M75" s="234"/>
      <c r="N75" s="234"/>
      <c r="O75" s="234"/>
      <c r="P75" s="234"/>
      <c r="Q75" s="234"/>
      <c r="R75" s="234"/>
      <c r="S75" s="234"/>
      <c r="T75" s="234"/>
      <c r="U75" s="234"/>
      <c r="V75" s="234"/>
      <c r="W75" s="234"/>
      <c r="X75" s="234"/>
      <c r="Y75" s="24"/>
      <c r="Z75" s="72"/>
      <c r="AB75" s="24"/>
      <c r="AC75" s="24"/>
      <c r="AD75" s="24"/>
      <c r="AE75" s="24"/>
      <c r="AF75" s="24"/>
      <c r="AG75" s="24"/>
      <c r="AH75" s="24"/>
      <c r="AI75" s="24"/>
      <c r="AJ75" s="24"/>
    </row>
    <row r="76" spans="1:36">
      <c r="A76" s="24"/>
      <c r="B76" s="24"/>
      <c r="C76" s="24"/>
      <c r="D76" s="79" t="s">
        <v>173</v>
      </c>
      <c r="E76" s="234">
        <f t="shared" ref="E76:X76" si="24">SUM(E73:E74)</f>
        <v>0.24934691023247826</v>
      </c>
      <c r="F76" s="234">
        <f t="shared" ca="1" si="24"/>
        <v>0.7458951427541094</v>
      </c>
      <c r="G76" s="234">
        <f t="shared" ca="1" si="24"/>
        <v>1.4875155906509165</v>
      </c>
      <c r="H76" s="234">
        <f t="shared" ca="1" si="24"/>
        <v>2.4720954925720005</v>
      </c>
      <c r="I76" s="234">
        <f t="shared" ca="1" si="24"/>
        <v>3.6975382984828138</v>
      </c>
      <c r="J76" s="234">
        <f t="shared" ca="1" si="24"/>
        <v>5.1373597826572324</v>
      </c>
      <c r="K76" s="234">
        <f t="shared" ca="1" si="24"/>
        <v>6.7459660141225486</v>
      </c>
      <c r="L76" s="234">
        <f t="shared" ca="1" si="24"/>
        <v>8.4870493161287683</v>
      </c>
      <c r="M76" s="234">
        <f t="shared" ca="1" si="24"/>
        <v>10.331698787393874</v>
      </c>
      <c r="N76" s="234">
        <f t="shared" ca="1" si="24"/>
        <v>12.256895285906412</v>
      </c>
      <c r="O76" s="234">
        <f t="shared" ca="1" si="24"/>
        <v>14.244312642265534</v>
      </c>
      <c r="P76" s="234">
        <f t="shared" ca="1" si="24"/>
        <v>16.279362789825463</v>
      </c>
      <c r="Q76" s="234">
        <f t="shared" ca="1" si="24"/>
        <v>18.350435179259964</v>
      </c>
      <c r="R76" s="234">
        <f t="shared" ca="1" si="24"/>
        <v>20.448290944971198</v>
      </c>
      <c r="S76" s="234">
        <f t="shared" ca="1" si="24"/>
        <v>22.565580335224737</v>
      </c>
      <c r="T76" s="234">
        <f t="shared" ca="1" si="24"/>
        <v>24.696458325295016</v>
      </c>
      <c r="U76" s="234">
        <f t="shared" ca="1" si="24"/>
        <v>26.818432495832297</v>
      </c>
      <c r="V76" s="234">
        <f t="shared" ca="1" si="24"/>
        <v>28.931448970304992</v>
      </c>
      <c r="W76" s="234">
        <f t="shared" ca="1" si="24"/>
        <v>31.035516856623847</v>
      </c>
      <c r="X76" s="234">
        <f t="shared" ca="1" si="24"/>
        <v>33.130668680030098</v>
      </c>
      <c r="Y76" s="24"/>
      <c r="Z76" s="72"/>
      <c r="AB76" s="24"/>
      <c r="AC76" s="24"/>
      <c r="AD76" s="24"/>
      <c r="AE76" s="24"/>
      <c r="AF76" s="24"/>
      <c r="AG76" s="24"/>
      <c r="AH76" s="24"/>
      <c r="AI76" s="24"/>
      <c r="AJ76" s="24"/>
    </row>
    <row r="77" spans="1:36">
      <c r="A77" s="24"/>
      <c r="B77" s="24"/>
      <c r="C77" s="24"/>
      <c r="D77" s="79"/>
      <c r="E77" s="75"/>
      <c r="F77" s="75"/>
      <c r="G77" s="75"/>
      <c r="H77" s="75"/>
      <c r="I77" s="75"/>
      <c r="J77" s="75"/>
      <c r="K77" s="75"/>
      <c r="L77" s="75"/>
      <c r="M77" s="75"/>
      <c r="N77" s="75"/>
      <c r="O77" s="75"/>
      <c r="P77" s="75"/>
      <c r="Q77" s="75"/>
      <c r="R77" s="75"/>
      <c r="S77" s="75"/>
      <c r="T77" s="75"/>
      <c r="U77" s="75"/>
      <c r="V77" s="75"/>
      <c r="W77" s="75"/>
      <c r="X77" s="75"/>
      <c r="Y77" s="24"/>
      <c r="Z77" s="72"/>
      <c r="AB77" s="24"/>
      <c r="AC77" s="24"/>
      <c r="AD77" s="24"/>
      <c r="AE77" s="24"/>
      <c r="AF77" s="24"/>
      <c r="AG77" s="24"/>
      <c r="AH77" s="24"/>
      <c r="AI77" s="24"/>
      <c r="AJ77" s="24"/>
    </row>
    <row r="78" spans="1:36">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B78" s="24"/>
      <c r="AC78" s="71"/>
      <c r="AD78" s="24"/>
      <c r="AE78" s="24"/>
      <c r="AF78" s="24"/>
      <c r="AG78" s="24"/>
      <c r="AH78" s="24"/>
      <c r="AI78" s="24"/>
      <c r="AJ78" s="24"/>
    </row>
    <row r="79" spans="1:36" ht="15">
      <c r="A79" s="92" t="s">
        <v>52</v>
      </c>
      <c r="B79" s="24"/>
      <c r="C79" s="93"/>
      <c r="D79" s="80" t="s">
        <v>158</v>
      </c>
      <c r="E79" s="24" t="s">
        <v>175</v>
      </c>
      <c r="F79" s="24"/>
      <c r="G79" s="24"/>
      <c r="H79" s="24"/>
      <c r="I79" s="24"/>
      <c r="J79" s="24"/>
      <c r="K79" s="24"/>
      <c r="L79" s="24"/>
      <c r="M79" s="24"/>
      <c r="N79" s="24"/>
      <c r="O79" s="24"/>
      <c r="P79" s="24"/>
      <c r="Q79" s="24"/>
      <c r="R79" s="24"/>
      <c r="S79" s="24"/>
      <c r="T79" s="24"/>
      <c r="U79" s="24"/>
      <c r="V79" s="24"/>
      <c r="W79" s="24"/>
      <c r="X79" s="24"/>
      <c r="Y79" s="24"/>
      <c r="Z79" s="24"/>
      <c r="AB79" s="24"/>
      <c r="AC79" s="24"/>
      <c r="AD79" s="24"/>
      <c r="AE79" s="24"/>
      <c r="AF79" s="47"/>
      <c r="AG79" s="24"/>
      <c r="AH79" s="24"/>
      <c r="AI79" s="24"/>
      <c r="AJ79" s="24"/>
    </row>
    <row r="80" spans="1:36" ht="15">
      <c r="A80" s="77" t="s">
        <v>176</v>
      </c>
      <c r="B80" s="77" t="s">
        <v>53</v>
      </c>
      <c r="C80" s="77"/>
      <c r="D80" s="77">
        <v>1000</v>
      </c>
      <c r="E80" s="81">
        <f t="shared" ref="E80:X80" si="25">E11</f>
        <v>2016</v>
      </c>
      <c r="F80" s="81">
        <f t="shared" si="25"/>
        <v>2017</v>
      </c>
      <c r="G80" s="81">
        <f t="shared" si="25"/>
        <v>2018</v>
      </c>
      <c r="H80" s="81">
        <f t="shared" si="25"/>
        <v>2019</v>
      </c>
      <c r="I80" s="81">
        <f t="shared" si="25"/>
        <v>2020</v>
      </c>
      <c r="J80" s="81">
        <f t="shared" si="25"/>
        <v>2021</v>
      </c>
      <c r="K80" s="81">
        <f t="shared" si="25"/>
        <v>2022</v>
      </c>
      <c r="L80" s="81">
        <f t="shared" si="25"/>
        <v>2023</v>
      </c>
      <c r="M80" s="81">
        <f t="shared" si="25"/>
        <v>2024</v>
      </c>
      <c r="N80" s="81">
        <f t="shared" si="25"/>
        <v>2025</v>
      </c>
      <c r="O80" s="81">
        <f t="shared" si="25"/>
        <v>2026</v>
      </c>
      <c r="P80" s="81">
        <f t="shared" si="25"/>
        <v>2027</v>
      </c>
      <c r="Q80" s="81">
        <f t="shared" si="25"/>
        <v>2028</v>
      </c>
      <c r="R80" s="81">
        <f t="shared" si="25"/>
        <v>2029</v>
      </c>
      <c r="S80" s="81">
        <f t="shared" si="25"/>
        <v>2030</v>
      </c>
      <c r="T80" s="81">
        <f t="shared" si="25"/>
        <v>2031</v>
      </c>
      <c r="U80" s="81">
        <f t="shared" si="25"/>
        <v>2032</v>
      </c>
      <c r="V80" s="81">
        <f t="shared" si="25"/>
        <v>2033</v>
      </c>
      <c r="W80" s="81">
        <f t="shared" si="25"/>
        <v>2034</v>
      </c>
      <c r="X80" s="81">
        <f t="shared" si="25"/>
        <v>2035</v>
      </c>
      <c r="Y80" s="24"/>
      <c r="Z80" s="57"/>
      <c r="AB80" s="24"/>
      <c r="AC80" s="24"/>
      <c r="AD80" s="24"/>
      <c r="AE80" s="24"/>
      <c r="AF80" s="24"/>
      <c r="AG80" s="24"/>
      <c r="AH80" s="24"/>
      <c r="AI80" s="24"/>
      <c r="AJ80" s="24"/>
    </row>
    <row r="81" spans="1:36" ht="15">
      <c r="A81" s="77" t="s">
        <v>54</v>
      </c>
      <c r="B81" s="77" t="s">
        <v>55</v>
      </c>
      <c r="C81" s="77" t="s">
        <v>56</v>
      </c>
      <c r="D81" s="77" t="s">
        <v>57</v>
      </c>
      <c r="E81" s="82" t="str">
        <f>CONCATENATE("aMW_",E$11)</f>
        <v>aMW_2016</v>
      </c>
      <c r="F81" s="82" t="str">
        <f t="shared" ref="F81:X81" si="26">CONCATENATE("aMW_",F$11)</f>
        <v>aMW_2017</v>
      </c>
      <c r="G81" s="82" t="str">
        <f t="shared" si="26"/>
        <v>aMW_2018</v>
      </c>
      <c r="H81" s="82" t="str">
        <f t="shared" si="26"/>
        <v>aMW_2019</v>
      </c>
      <c r="I81" s="82" t="str">
        <f t="shared" si="26"/>
        <v>aMW_2020</v>
      </c>
      <c r="J81" s="82" t="str">
        <f t="shared" si="26"/>
        <v>aMW_2021</v>
      </c>
      <c r="K81" s="82" t="str">
        <f t="shared" si="26"/>
        <v>aMW_2022</v>
      </c>
      <c r="L81" s="82" t="str">
        <f t="shared" si="26"/>
        <v>aMW_2023</v>
      </c>
      <c r="M81" s="82" t="str">
        <f t="shared" si="26"/>
        <v>aMW_2024</v>
      </c>
      <c r="N81" s="82" t="str">
        <f t="shared" si="26"/>
        <v>aMW_2025</v>
      </c>
      <c r="O81" s="82" t="str">
        <f t="shared" si="26"/>
        <v>aMW_2026</v>
      </c>
      <c r="P81" s="82" t="str">
        <f t="shared" si="26"/>
        <v>aMW_2027</v>
      </c>
      <c r="Q81" s="82" t="str">
        <f t="shared" si="26"/>
        <v>aMW_2028</v>
      </c>
      <c r="R81" s="82" t="str">
        <f t="shared" si="26"/>
        <v>aMW_2029</v>
      </c>
      <c r="S81" s="82" t="str">
        <f t="shared" si="26"/>
        <v>aMW_2030</v>
      </c>
      <c r="T81" s="82" t="str">
        <f t="shared" si="26"/>
        <v>aMW_2031</v>
      </c>
      <c r="U81" s="82" t="str">
        <f t="shared" si="26"/>
        <v>aMW_2032</v>
      </c>
      <c r="V81" s="82" t="str">
        <f t="shared" si="26"/>
        <v>aMW_2033</v>
      </c>
      <c r="W81" s="82" t="str">
        <f t="shared" si="26"/>
        <v>aMW_2034</v>
      </c>
      <c r="X81" s="82" t="str">
        <f t="shared" si="26"/>
        <v>aMW_2035</v>
      </c>
      <c r="Y81" s="69" t="s">
        <v>49</v>
      </c>
      <c r="Z81" s="57"/>
      <c r="AB81" s="24"/>
      <c r="AC81" s="24"/>
      <c r="AD81" s="24"/>
      <c r="AE81" s="24"/>
      <c r="AF81" s="47"/>
      <c r="AG81" s="24"/>
      <c r="AH81" s="24"/>
      <c r="AI81" s="24"/>
      <c r="AJ81" s="24"/>
    </row>
    <row r="82" spans="1:36">
      <c r="A82" s="83">
        <f>VLOOKUP(D82,MeasOut,3,FALSE)</f>
        <v>3450.3235700723371</v>
      </c>
      <c r="B82" s="84">
        <f>VLOOKUP(D82,MeasOut,11,FALSE)</f>
        <v>69.051128203683675</v>
      </c>
      <c r="C82" s="24" t="str">
        <f>$C$8</f>
        <v>Bi-Level Stairwell Lighting-NR</v>
      </c>
      <c r="D82" s="47" t="str">
        <f>D52</f>
        <v>NR_LFStairwell8760_Fix_Repl_from LF_2018 to LF_Bi-Level_Fix</v>
      </c>
      <c r="E82" s="85">
        <f t="shared" ref="E82:X82" si="27">E66*$D$80*$A82/8760/1000</f>
        <v>7.4787127496493772E-2</v>
      </c>
      <c r="F82" s="85">
        <f t="shared" ca="1" si="27"/>
        <v>0.14893072442377853</v>
      </c>
      <c r="G82" s="85">
        <f t="shared" ca="1" si="27"/>
        <v>0.22243573397061092</v>
      </c>
      <c r="H82" s="85">
        <f t="shared" ca="1" si="27"/>
        <v>0.29530705869507251</v>
      </c>
      <c r="I82" s="85">
        <f t="shared" ca="1" si="27"/>
        <v>0.36754956089035057</v>
      </c>
      <c r="J82" s="85">
        <f t="shared" ca="1" si="27"/>
        <v>0.43184859523122904</v>
      </c>
      <c r="K82" s="85">
        <f t="shared" ca="1" si="27"/>
        <v>0.48247254883602364</v>
      </c>
      <c r="L82" s="85">
        <f t="shared" ca="1" si="27"/>
        <v>0.52220666687930439</v>
      </c>
      <c r="M82" s="85">
        <f t="shared" ca="1" si="27"/>
        <v>0.55326947931787118</v>
      </c>
      <c r="N82" s="85">
        <f t="shared" ca="1" si="27"/>
        <v>0.57742811352994494</v>
      </c>
      <c r="O82" s="85">
        <f t="shared" ca="1" si="27"/>
        <v>0.59609014236509428</v>
      </c>
      <c r="P82" s="85">
        <f t="shared" ca="1" si="27"/>
        <v>0.61037674260901609</v>
      </c>
      <c r="Q82" s="85">
        <f t="shared" ca="1" si="27"/>
        <v>0.62118096710600856</v>
      </c>
      <c r="R82" s="85">
        <f t="shared" ca="1" si="27"/>
        <v>0.62921415979537199</v>
      </c>
      <c r="S82" s="85">
        <f t="shared" ca="1" si="27"/>
        <v>0.63504292645227101</v>
      </c>
      <c r="T82" s="85">
        <f t="shared" ca="1" si="27"/>
        <v>0.63911858291838086</v>
      </c>
      <c r="U82" s="85">
        <f t="shared" ca="1" si="27"/>
        <v>0.63644804216053152</v>
      </c>
      <c r="V82" s="85">
        <f t="shared" ca="1" si="27"/>
        <v>0.63376134210464141</v>
      </c>
      <c r="W82" s="85">
        <f t="shared" ca="1" si="27"/>
        <v>0.63107737380300732</v>
      </c>
      <c r="X82" s="85">
        <f t="shared" ca="1" si="27"/>
        <v>0.62840316086333226</v>
      </c>
      <c r="Y82" s="236">
        <f ca="1">(VLOOKUP($D82,$D$52:$Z$53,$X$72+2,FALSE)+VLOOKUP($D82,$D$59:$Z$60,$X$72+2,FALSE))*$A82*$D$80/8760/1000</f>
        <v>10.506063002451034</v>
      </c>
      <c r="Z82" s="24"/>
      <c r="AB82" s="75"/>
      <c r="AC82" s="75"/>
      <c r="AD82" s="71"/>
      <c r="AE82" s="47"/>
      <c r="AF82" s="24"/>
      <c r="AG82" s="101"/>
      <c r="AH82" s="24"/>
      <c r="AI82" s="24"/>
      <c r="AJ82" s="24"/>
    </row>
    <row r="83" spans="1:36">
      <c r="A83" s="83">
        <f>VLOOKUP(D83,MeasOut,3,FALSE)</f>
        <v>1417.9411931804125</v>
      </c>
      <c r="B83" s="84">
        <f>VLOOKUP(D83,MeasOut,11,FALSE)</f>
        <v>155.53705923842352</v>
      </c>
      <c r="C83" s="24" t="str">
        <f t="shared" ref="C83" si="28">$C$8</f>
        <v>Bi-Level Stairwell Lighting-NR</v>
      </c>
      <c r="D83" s="47" t="str">
        <f>D53</f>
        <v>NR_LFStairwell3600_Fix_Repl_from LF_2019 to LF_Bi-Level_Fix</v>
      </c>
      <c r="E83" s="85">
        <f t="shared" ref="E83:X83" si="29">E67*$D$80*$A83/8760/1000</f>
        <v>9.6262096373872022E-3</v>
      </c>
      <c r="F83" s="85">
        <f t="shared" ca="1" si="29"/>
        <v>1.9169587370747025E-2</v>
      </c>
      <c r="G83" s="85">
        <f t="shared" ca="1" si="29"/>
        <v>2.8630769461597209E-2</v>
      </c>
      <c r="H83" s="85">
        <f t="shared" ca="1" si="29"/>
        <v>3.8010386941686562E-2</v>
      </c>
      <c r="I83" s="85">
        <f t="shared" ca="1" si="29"/>
        <v>4.730906566007638E-2</v>
      </c>
      <c r="J83" s="85">
        <f t="shared" ca="1" si="29"/>
        <v>5.5585302557607602E-2</v>
      </c>
      <c r="K83" s="85">
        <f t="shared" ca="1" si="29"/>
        <v>6.210135426845801E-2</v>
      </c>
      <c r="L83" s="85">
        <f t="shared" ca="1" si="29"/>
        <v>6.7215723048823908E-2</v>
      </c>
      <c r="M83" s="85">
        <f t="shared" ca="1" si="29"/>
        <v>7.1213966522936489E-2</v>
      </c>
      <c r="N83" s="85">
        <f t="shared" ca="1" si="29"/>
        <v>7.4323540125549883E-2</v>
      </c>
      <c r="O83" s="85">
        <f t="shared" ca="1" si="29"/>
        <v>7.6725619304677764E-2</v>
      </c>
      <c r="P83" s="85">
        <f t="shared" ca="1" si="29"/>
        <v>7.8564516098246759E-2</v>
      </c>
      <c r="Q83" s="85">
        <f t="shared" ca="1" si="29"/>
        <v>7.9955179618279928E-2</v>
      </c>
      <c r="R83" s="85">
        <f t="shared" ca="1" si="29"/>
        <v>8.0989170352700979E-2</v>
      </c>
      <c r="S83" s="85">
        <f t="shared" ca="1" si="29"/>
        <v>8.173941884659254E-2</v>
      </c>
      <c r="T83" s="85">
        <f t="shared" ca="1" si="29"/>
        <v>8.2264016125109307E-2</v>
      </c>
      <c r="U83" s="85">
        <f t="shared" ca="1" si="29"/>
        <v>8.1920278024171414E-2</v>
      </c>
      <c r="V83" s="85">
        <f t="shared" ca="1" si="29"/>
        <v>8.15744599825306E-2</v>
      </c>
      <c r="W83" s="85">
        <f t="shared" ca="1" si="29"/>
        <v>8.1228993558073503E-2</v>
      </c>
      <c r="X83" s="85">
        <f t="shared" ca="1" si="29"/>
        <v>8.088478279301195E-2</v>
      </c>
      <c r="Y83" s="236">
        <f ca="1">(VLOOKUP($D83,$D$52:$Z$53,$X$72+2,FALSE)+VLOOKUP($D83,$D$59:$Z$60,$X$72+2,FALSE))*$A83*$D$80/8760/1000</f>
        <v>1.3522857249722913</v>
      </c>
      <c r="Z83" s="24"/>
      <c r="AB83" s="75"/>
      <c r="AC83" s="75"/>
      <c r="AD83" s="71"/>
      <c r="AE83" s="47"/>
      <c r="AF83" s="24"/>
      <c r="AG83" s="101"/>
      <c r="AH83" s="24"/>
      <c r="AI83" s="24"/>
      <c r="AJ83" s="24"/>
    </row>
    <row r="84" spans="1:36">
      <c r="A84" s="24"/>
      <c r="B84" s="24"/>
      <c r="C84" s="24"/>
      <c r="D84" s="24"/>
      <c r="E84" s="85"/>
      <c r="F84" s="85"/>
      <c r="G84" s="85"/>
      <c r="H84" s="85"/>
      <c r="I84" s="85"/>
      <c r="J84" s="85"/>
      <c r="K84" s="85"/>
      <c r="L84" s="85"/>
      <c r="M84" s="85"/>
      <c r="N84" s="85"/>
      <c r="O84" s="85"/>
      <c r="P84" s="85"/>
      <c r="Q84" s="85"/>
      <c r="R84" s="85"/>
      <c r="S84" s="85"/>
      <c r="T84" s="85"/>
      <c r="U84" s="85"/>
      <c r="V84" s="85"/>
      <c r="W84" s="85"/>
      <c r="X84" s="85"/>
      <c r="Y84" s="237"/>
      <c r="Z84" s="24"/>
      <c r="AB84" s="24"/>
      <c r="AC84" s="24"/>
      <c r="AD84" s="24"/>
      <c r="AE84" s="24"/>
      <c r="AF84" s="24"/>
      <c r="AG84" s="24"/>
      <c r="AH84" s="24"/>
      <c r="AI84" s="24"/>
      <c r="AJ84" s="24"/>
    </row>
    <row r="85" spans="1:36">
      <c r="A85" s="24"/>
      <c r="B85" s="84">
        <f>SUMPRODUCT(B82:B83,A82:A83)/SUM(A82:A83)</f>
        <v>94.241205204093347</v>
      </c>
      <c r="C85" s="24"/>
      <c r="D85" s="24" t="s">
        <v>177</v>
      </c>
      <c r="E85" s="85">
        <f t="shared" ref="E85:Y85" si="30">SUM(E82:E83)</f>
        <v>8.4413337133880967E-2</v>
      </c>
      <c r="F85" s="85">
        <f t="shared" ca="1" si="30"/>
        <v>0.16810031179452556</v>
      </c>
      <c r="G85" s="85">
        <f t="shared" ca="1" si="30"/>
        <v>0.25106650343220815</v>
      </c>
      <c r="H85" s="85">
        <f t="shared" ca="1" si="30"/>
        <v>0.33331744563675908</v>
      </c>
      <c r="I85" s="85">
        <f t="shared" ca="1" si="30"/>
        <v>0.41485862655042693</v>
      </c>
      <c r="J85" s="85">
        <f t="shared" ca="1" si="30"/>
        <v>0.48743389778883661</v>
      </c>
      <c r="K85" s="85">
        <f t="shared" ca="1" si="30"/>
        <v>0.54457390310448162</v>
      </c>
      <c r="L85" s="85">
        <f t="shared" ca="1" si="30"/>
        <v>0.58942238992812834</v>
      </c>
      <c r="M85" s="85">
        <f t="shared" ca="1" si="30"/>
        <v>0.62448344584080773</v>
      </c>
      <c r="N85" s="85">
        <f t="shared" ca="1" si="30"/>
        <v>0.65175165365549481</v>
      </c>
      <c r="O85" s="85">
        <f t="shared" ca="1" si="30"/>
        <v>0.67281576166977208</v>
      </c>
      <c r="P85" s="85">
        <f t="shared" ca="1" si="30"/>
        <v>0.68894125870726286</v>
      </c>
      <c r="Q85" s="85">
        <f t="shared" ca="1" si="30"/>
        <v>0.70113614672428848</v>
      </c>
      <c r="R85" s="85">
        <f t="shared" ca="1" si="30"/>
        <v>0.71020333014807302</v>
      </c>
      <c r="S85" s="85">
        <f t="shared" ca="1" si="30"/>
        <v>0.71678234529886353</v>
      </c>
      <c r="T85" s="85">
        <f t="shared" ca="1" si="30"/>
        <v>0.72138259904349011</v>
      </c>
      <c r="U85" s="85">
        <f t="shared" ca="1" si="30"/>
        <v>0.71836832018470298</v>
      </c>
      <c r="V85" s="85">
        <f t="shared" ca="1" si="30"/>
        <v>0.71533580208717207</v>
      </c>
      <c r="W85" s="85">
        <f t="shared" ca="1" si="30"/>
        <v>0.71230636736108077</v>
      </c>
      <c r="X85" s="85">
        <f t="shared" ca="1" si="30"/>
        <v>0.70928794365634418</v>
      </c>
      <c r="Y85" s="236">
        <f t="shared" ca="1" si="30"/>
        <v>11.858348727423326</v>
      </c>
      <c r="Z85" s="24"/>
      <c r="AB85" s="75"/>
      <c r="AC85" s="24"/>
      <c r="AD85" s="24"/>
      <c r="AE85" s="24"/>
      <c r="AF85" s="24"/>
      <c r="AG85" s="24"/>
      <c r="AH85" s="24"/>
      <c r="AI85" s="24"/>
      <c r="AJ85" s="24"/>
    </row>
    <row r="86" spans="1:36">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B86" s="24"/>
      <c r="AC86" s="24"/>
      <c r="AD86" s="24"/>
      <c r="AE86" s="24"/>
      <c r="AF86" s="24"/>
      <c r="AG86" s="24"/>
      <c r="AH86" s="24"/>
      <c r="AI86" s="24"/>
      <c r="AJ86" s="24"/>
    </row>
    <row r="87" spans="1:36">
      <c r="A87" s="24"/>
      <c r="B87" s="24"/>
      <c r="C87" s="24"/>
      <c r="E87" s="24"/>
      <c r="F87" s="24"/>
      <c r="G87" s="24"/>
      <c r="H87" s="24"/>
      <c r="I87" s="24"/>
      <c r="J87" s="24"/>
      <c r="K87" s="24"/>
      <c r="L87" s="24"/>
      <c r="M87" s="24"/>
      <c r="N87" s="24"/>
      <c r="O87" s="24"/>
      <c r="P87" s="24"/>
      <c r="Q87" s="24"/>
      <c r="R87" s="24"/>
      <c r="S87" s="24"/>
      <c r="T87" s="24"/>
      <c r="U87" s="24"/>
      <c r="V87" s="24"/>
      <c r="W87" s="24"/>
      <c r="X87" s="24"/>
      <c r="Y87" s="24"/>
      <c r="Z87" s="24"/>
      <c r="AB87" s="24"/>
      <c r="AC87" s="24"/>
      <c r="AD87" s="24"/>
      <c r="AE87" s="24"/>
      <c r="AF87" s="24"/>
      <c r="AG87" s="24"/>
      <c r="AH87" s="24"/>
      <c r="AI87" s="24"/>
      <c r="AJ87" s="24"/>
    </row>
    <row r="88" spans="1:36" ht="15">
      <c r="A88" s="102" t="s">
        <v>58</v>
      </c>
      <c r="B88" s="102"/>
      <c r="C88" s="24"/>
      <c r="E88" s="24"/>
      <c r="F88" s="24"/>
      <c r="G88" s="24"/>
      <c r="H88" s="24"/>
      <c r="I88" s="24"/>
      <c r="J88" s="24"/>
      <c r="K88" s="24"/>
      <c r="L88" s="24"/>
      <c r="M88" s="24"/>
      <c r="N88" s="24"/>
      <c r="O88" s="24"/>
      <c r="P88" s="24"/>
      <c r="Q88" s="24"/>
      <c r="R88" s="24"/>
      <c r="S88" s="24"/>
      <c r="T88" s="24"/>
      <c r="U88" s="24"/>
      <c r="V88" s="24"/>
      <c r="W88" s="24"/>
      <c r="X88" s="24"/>
      <c r="Y88" s="24"/>
      <c r="Z88" s="24"/>
      <c r="AB88" s="24"/>
      <c r="AC88" s="24"/>
      <c r="AD88" s="24"/>
      <c r="AE88" s="24"/>
      <c r="AF88" s="24"/>
      <c r="AG88" s="24"/>
      <c r="AH88" s="24"/>
      <c r="AI88" s="24"/>
      <c r="AJ88" s="24"/>
    </row>
    <row r="89" spans="1:36" ht="15">
      <c r="A89" s="24"/>
      <c r="B89" s="24"/>
      <c r="C89" s="24"/>
      <c r="D89" s="24"/>
      <c r="E89" s="81">
        <f>E11</f>
        <v>2016</v>
      </c>
      <c r="F89" s="81">
        <f t="shared" ref="F89:X89" si="31">F11</f>
        <v>2017</v>
      </c>
      <c r="G89" s="81">
        <f t="shared" si="31"/>
        <v>2018</v>
      </c>
      <c r="H89" s="81">
        <f t="shared" si="31"/>
        <v>2019</v>
      </c>
      <c r="I89" s="81">
        <f t="shared" si="31"/>
        <v>2020</v>
      </c>
      <c r="J89" s="81">
        <f t="shared" si="31"/>
        <v>2021</v>
      </c>
      <c r="K89" s="81">
        <f t="shared" si="31"/>
        <v>2022</v>
      </c>
      <c r="L89" s="81">
        <f t="shared" si="31"/>
        <v>2023</v>
      </c>
      <c r="M89" s="81">
        <f t="shared" si="31"/>
        <v>2024</v>
      </c>
      <c r="N89" s="81">
        <f t="shared" si="31"/>
        <v>2025</v>
      </c>
      <c r="O89" s="81">
        <f t="shared" si="31"/>
        <v>2026</v>
      </c>
      <c r="P89" s="81">
        <f t="shared" si="31"/>
        <v>2027</v>
      </c>
      <c r="Q89" s="81">
        <f t="shared" si="31"/>
        <v>2028</v>
      </c>
      <c r="R89" s="81">
        <f t="shared" si="31"/>
        <v>2029</v>
      </c>
      <c r="S89" s="81">
        <f t="shared" si="31"/>
        <v>2030</v>
      </c>
      <c r="T89" s="81">
        <f t="shared" si="31"/>
        <v>2031</v>
      </c>
      <c r="U89" s="81">
        <f t="shared" si="31"/>
        <v>2032</v>
      </c>
      <c r="V89" s="81">
        <f t="shared" si="31"/>
        <v>2033</v>
      </c>
      <c r="W89" s="81">
        <f t="shared" si="31"/>
        <v>2034</v>
      </c>
      <c r="X89" s="81">
        <f t="shared" si="31"/>
        <v>2035</v>
      </c>
      <c r="Y89" s="24"/>
      <c r="Z89" s="66"/>
      <c r="AB89" s="24"/>
      <c r="AC89" s="24"/>
      <c r="AD89" s="24"/>
      <c r="AE89" s="24"/>
      <c r="AF89" s="24"/>
      <c r="AG89" s="24"/>
      <c r="AH89" s="24"/>
      <c r="AI89" s="24"/>
      <c r="AJ89" s="24"/>
    </row>
    <row r="90" spans="1:36" ht="15">
      <c r="A90" s="24"/>
      <c r="B90" s="24"/>
      <c r="C90" s="86" t="s">
        <v>55</v>
      </c>
      <c r="D90" s="86" t="s">
        <v>55</v>
      </c>
      <c r="E90" s="82" t="str">
        <f>CONCATENATE("aMW_",E$11)</f>
        <v>aMW_2016</v>
      </c>
      <c r="F90" s="82" t="str">
        <f t="shared" ref="F90:X90" si="32">CONCATENATE("aMW_",F$11)</f>
        <v>aMW_2017</v>
      </c>
      <c r="G90" s="82" t="str">
        <f t="shared" si="32"/>
        <v>aMW_2018</v>
      </c>
      <c r="H90" s="82" t="str">
        <f t="shared" si="32"/>
        <v>aMW_2019</v>
      </c>
      <c r="I90" s="82" t="str">
        <f t="shared" si="32"/>
        <v>aMW_2020</v>
      </c>
      <c r="J90" s="82" t="str">
        <f t="shared" si="32"/>
        <v>aMW_2021</v>
      </c>
      <c r="K90" s="82" t="str">
        <f t="shared" si="32"/>
        <v>aMW_2022</v>
      </c>
      <c r="L90" s="82" t="str">
        <f t="shared" si="32"/>
        <v>aMW_2023</v>
      </c>
      <c r="M90" s="82" t="str">
        <f t="shared" si="32"/>
        <v>aMW_2024</v>
      </c>
      <c r="N90" s="82" t="str">
        <f t="shared" si="32"/>
        <v>aMW_2025</v>
      </c>
      <c r="O90" s="82" t="str">
        <f t="shared" si="32"/>
        <v>aMW_2026</v>
      </c>
      <c r="P90" s="82" t="str">
        <f t="shared" si="32"/>
        <v>aMW_2027</v>
      </c>
      <c r="Q90" s="82" t="str">
        <f t="shared" si="32"/>
        <v>aMW_2028</v>
      </c>
      <c r="R90" s="82" t="str">
        <f t="shared" si="32"/>
        <v>aMW_2029</v>
      </c>
      <c r="S90" s="82" t="str">
        <f t="shared" si="32"/>
        <v>aMW_2030</v>
      </c>
      <c r="T90" s="82" t="str">
        <f t="shared" si="32"/>
        <v>aMW_2031</v>
      </c>
      <c r="U90" s="82" t="str">
        <f t="shared" si="32"/>
        <v>aMW_2032</v>
      </c>
      <c r="V90" s="82" t="str">
        <f t="shared" si="32"/>
        <v>aMW_2033</v>
      </c>
      <c r="W90" s="82" t="str">
        <f t="shared" si="32"/>
        <v>aMW_2034</v>
      </c>
      <c r="X90" s="82" t="str">
        <f t="shared" si="32"/>
        <v>aMW_2035</v>
      </c>
      <c r="Y90" s="69" t="s">
        <v>49</v>
      </c>
      <c r="Z90" s="103"/>
      <c r="AB90" s="24"/>
      <c r="AC90" s="24"/>
      <c r="AD90" s="24"/>
      <c r="AE90" s="24"/>
      <c r="AF90" s="24"/>
      <c r="AG90" s="24"/>
      <c r="AH90" s="24"/>
      <c r="AI90" s="24"/>
      <c r="AJ90" s="24"/>
    </row>
    <row r="91" spans="1:36">
      <c r="A91" s="24"/>
      <c r="B91" s="24" t="s">
        <v>59</v>
      </c>
      <c r="C91" s="87" t="s">
        <v>60</v>
      </c>
      <c r="D91" s="87" t="s">
        <v>61</v>
      </c>
      <c r="E91" s="88">
        <f>DSUM($B$81:$Z$83,E$81,$C$90:$D91)</f>
        <v>0</v>
      </c>
      <c r="F91" s="88">
        <f>DSUM($B$81:$Z$83,F$81,$C$90:$D91)</f>
        <v>0</v>
      </c>
      <c r="G91" s="88">
        <f>DSUM($B$81:$Z$83,G$81,$C$90:$D91)</f>
        <v>0</v>
      </c>
      <c r="H91" s="88">
        <f>DSUM($B$81:$Z$83,H$81,$C$90:$D91)</f>
        <v>0</v>
      </c>
      <c r="I91" s="88">
        <f>DSUM($B$81:$Z$83,I$81,$C$90:$D91)</f>
        <v>0</v>
      </c>
      <c r="J91" s="88">
        <f>DSUM($B$81:$Z$83,J$81,$C$90:$D91)</f>
        <v>0</v>
      </c>
      <c r="K91" s="88">
        <f>DSUM($B$81:$Z$83,K$81,$C$90:$D91)</f>
        <v>0</v>
      </c>
      <c r="L91" s="88">
        <f>DSUM($B$81:$Z$83,L$81,$C$90:$D91)</f>
        <v>0</v>
      </c>
      <c r="M91" s="88">
        <f>DSUM($B$81:$Z$83,M$81,$C$90:$D91)</f>
        <v>0</v>
      </c>
      <c r="N91" s="88">
        <f>DSUM($B$81:$Z$83,N$81,$C$90:$D91)</f>
        <v>0</v>
      </c>
      <c r="O91" s="88">
        <f>DSUM($B$81:$Z$83,O$81,$C$90:$D91)</f>
        <v>0</v>
      </c>
      <c r="P91" s="88">
        <f>DSUM($B$81:$Z$83,P$81,$C$90:$D91)</f>
        <v>0</v>
      </c>
      <c r="Q91" s="88">
        <f>DSUM($B$81:$Z$83,Q$81,$C$90:$D91)</f>
        <v>0</v>
      </c>
      <c r="R91" s="88">
        <f>DSUM($B$81:$Z$83,R$81,$C$90:$D91)</f>
        <v>0</v>
      </c>
      <c r="S91" s="88">
        <f>DSUM($B$81:$Z$83,S$81,$C$90:$D91)</f>
        <v>0</v>
      </c>
      <c r="T91" s="88">
        <f>DSUM($B$81:$Z$83,T$81,$C$90:$D91)</f>
        <v>0</v>
      </c>
      <c r="U91" s="88">
        <f>DSUM($B$81:$Z$83,U$81,$C$90:$D91)</f>
        <v>0</v>
      </c>
      <c r="V91" s="88">
        <f>DSUM($B$81:$Z$83,V$81,$C$90:$D91)</f>
        <v>0</v>
      </c>
      <c r="W91" s="88">
        <f>DSUM($B$81:$Z$83,W$81,$C$90:$D91)</f>
        <v>0</v>
      </c>
      <c r="X91" s="88">
        <f>DSUM($B$81:$Z$83,X$81,$C$90:$D91)</f>
        <v>0</v>
      </c>
      <c r="Y91" s="71">
        <f>DSUM($B$81:$Z$83,Y$81,$C$90:$D91)</f>
        <v>0</v>
      </c>
      <c r="Z91" s="88"/>
      <c r="AB91" s="24"/>
      <c r="AC91" s="24"/>
      <c r="AD91" s="24"/>
      <c r="AE91" s="24"/>
      <c r="AF91" s="24"/>
      <c r="AG91" s="24"/>
      <c r="AH91" s="24"/>
      <c r="AI91" s="24"/>
      <c r="AJ91" s="24"/>
    </row>
    <row r="92" spans="1:36">
      <c r="A92" s="24"/>
      <c r="B92" s="24" t="s">
        <v>62</v>
      </c>
      <c r="C92" s="87" t="s">
        <v>63</v>
      </c>
      <c r="D92" s="87" t="s">
        <v>64</v>
      </c>
      <c r="E92" s="88">
        <f>DSUM($B$81:$Z$83,E$81,$C$90:$D92)</f>
        <v>0</v>
      </c>
      <c r="F92" s="88">
        <f>DSUM($B$81:$Z$83,F$81,$C$90:$D92)</f>
        <v>0</v>
      </c>
      <c r="G92" s="88">
        <f>DSUM($B$81:$Z$83,G$81,$C$90:$D92)</f>
        <v>0</v>
      </c>
      <c r="H92" s="88">
        <f>DSUM($B$81:$Z$83,H$81,$C$90:$D92)</f>
        <v>0</v>
      </c>
      <c r="I92" s="88">
        <f>DSUM($B$81:$Z$83,I$81,$C$90:$D92)</f>
        <v>0</v>
      </c>
      <c r="J92" s="88">
        <f>DSUM($B$81:$Z$83,J$81,$C$90:$D92)</f>
        <v>0</v>
      </c>
      <c r="K92" s="88">
        <f>DSUM($B$81:$Z$83,K$81,$C$90:$D92)</f>
        <v>0</v>
      </c>
      <c r="L92" s="88">
        <f>DSUM($B$81:$Z$83,L$81,$C$90:$D92)</f>
        <v>0</v>
      </c>
      <c r="M92" s="88">
        <f>DSUM($B$81:$Z$83,M$81,$C$90:$D92)</f>
        <v>0</v>
      </c>
      <c r="N92" s="88">
        <f>DSUM($B$81:$Z$83,N$81,$C$90:$D92)</f>
        <v>0</v>
      </c>
      <c r="O92" s="88">
        <f>DSUM($B$81:$Z$83,O$81,$C$90:$D92)</f>
        <v>0</v>
      </c>
      <c r="P92" s="88">
        <f>DSUM($B$81:$Z$83,P$81,$C$90:$D92)</f>
        <v>0</v>
      </c>
      <c r="Q92" s="88">
        <f>DSUM($B$81:$Z$83,Q$81,$C$90:$D92)</f>
        <v>0</v>
      </c>
      <c r="R92" s="88">
        <f>DSUM($B$81:$Z$83,R$81,$C$90:$D92)</f>
        <v>0</v>
      </c>
      <c r="S92" s="88">
        <f>DSUM($B$81:$Z$83,S$81,$C$90:$D92)</f>
        <v>0</v>
      </c>
      <c r="T92" s="88">
        <f>DSUM($B$81:$Z$83,T$81,$C$90:$D92)</f>
        <v>0</v>
      </c>
      <c r="U92" s="88">
        <f>DSUM($B$81:$Z$83,U$81,$C$90:$D92)</f>
        <v>0</v>
      </c>
      <c r="V92" s="88">
        <f>DSUM($B$81:$Z$83,V$81,$C$90:$D92)</f>
        <v>0</v>
      </c>
      <c r="W92" s="88">
        <f>DSUM($B$81:$Z$83,W$81,$C$90:$D92)</f>
        <v>0</v>
      </c>
      <c r="X92" s="88">
        <f>DSUM($B$81:$Z$83,X$81,$C$90:$D92)</f>
        <v>0</v>
      </c>
      <c r="Y92" s="71">
        <f>DSUM($B$81:$Z$83,Y$81,$C$90:$D92)</f>
        <v>0</v>
      </c>
      <c r="Z92" s="88"/>
      <c r="AB92" s="24"/>
      <c r="AC92" s="24"/>
      <c r="AD92" s="24"/>
      <c r="AE92" s="24"/>
      <c r="AF92" s="24"/>
      <c r="AG92" s="24"/>
      <c r="AH92" s="24"/>
      <c r="AI92" s="24"/>
      <c r="AJ92" s="24"/>
    </row>
    <row r="93" spans="1:36">
      <c r="A93" s="24"/>
      <c r="B93" s="24" t="s">
        <v>65</v>
      </c>
      <c r="C93" s="87" t="s">
        <v>66</v>
      </c>
      <c r="D93" s="87" t="s">
        <v>67</v>
      </c>
      <c r="E93" s="88">
        <f>DSUM($B$81:$Z$83,E$81,$C$90:$D93)</f>
        <v>0</v>
      </c>
      <c r="F93" s="88">
        <f>DSUM($B$81:$Z$83,F$81,$C$90:$D93)</f>
        <v>0</v>
      </c>
      <c r="G93" s="88">
        <f>DSUM($B$81:$Z$83,G$81,$C$90:$D93)</f>
        <v>0</v>
      </c>
      <c r="H93" s="88">
        <f>DSUM($B$81:$Z$83,H$81,$C$90:$D93)</f>
        <v>0</v>
      </c>
      <c r="I93" s="88">
        <f>DSUM($B$81:$Z$83,I$81,$C$90:$D93)</f>
        <v>0</v>
      </c>
      <c r="J93" s="88">
        <f>DSUM($B$81:$Z$83,J$81,$C$90:$D93)</f>
        <v>0</v>
      </c>
      <c r="K93" s="88">
        <f>DSUM($B$81:$Z$83,K$81,$C$90:$D93)</f>
        <v>0</v>
      </c>
      <c r="L93" s="88">
        <f>DSUM($B$81:$Z$83,L$81,$C$90:$D93)</f>
        <v>0</v>
      </c>
      <c r="M93" s="88">
        <f>DSUM($B$81:$Z$83,M$81,$C$90:$D93)</f>
        <v>0</v>
      </c>
      <c r="N93" s="88">
        <f>DSUM($B$81:$Z$83,N$81,$C$90:$D93)</f>
        <v>0</v>
      </c>
      <c r="O93" s="88">
        <f>DSUM($B$81:$Z$83,O$81,$C$90:$D93)</f>
        <v>0</v>
      </c>
      <c r="P93" s="88">
        <f>DSUM($B$81:$Z$83,P$81,$C$90:$D93)</f>
        <v>0</v>
      </c>
      <c r="Q93" s="88">
        <f>DSUM($B$81:$Z$83,Q$81,$C$90:$D93)</f>
        <v>0</v>
      </c>
      <c r="R93" s="88">
        <f>DSUM($B$81:$Z$83,R$81,$C$90:$D93)</f>
        <v>0</v>
      </c>
      <c r="S93" s="88">
        <f>DSUM($B$81:$Z$83,S$81,$C$90:$D93)</f>
        <v>0</v>
      </c>
      <c r="T93" s="88">
        <f>DSUM($B$81:$Z$83,T$81,$C$90:$D93)</f>
        <v>0</v>
      </c>
      <c r="U93" s="88">
        <f>DSUM($B$81:$Z$83,U$81,$C$90:$D93)</f>
        <v>0</v>
      </c>
      <c r="V93" s="88">
        <f>DSUM($B$81:$Z$83,V$81,$C$90:$D93)</f>
        <v>0</v>
      </c>
      <c r="W93" s="88">
        <f>DSUM($B$81:$Z$83,W$81,$C$90:$D93)</f>
        <v>0</v>
      </c>
      <c r="X93" s="88">
        <f>DSUM($B$81:$Z$83,X$81,$C$90:$D93)</f>
        <v>0</v>
      </c>
      <c r="Y93" s="71">
        <f>DSUM($B$81:$Z$83,Y$81,$C$90:$D93)</f>
        <v>0</v>
      </c>
      <c r="Z93" s="88"/>
      <c r="AB93" s="24"/>
      <c r="AC93" s="24"/>
      <c r="AD93" s="24"/>
      <c r="AE93" s="24"/>
      <c r="AF93" s="24"/>
      <c r="AG93" s="24"/>
      <c r="AH93" s="24"/>
      <c r="AI93" s="24"/>
      <c r="AJ93" s="24"/>
    </row>
    <row r="94" spans="1:36">
      <c r="A94" s="24"/>
      <c r="B94" s="24" t="s">
        <v>68</v>
      </c>
      <c r="C94" s="87" t="s">
        <v>69</v>
      </c>
      <c r="D94" s="87" t="s">
        <v>70</v>
      </c>
      <c r="E94" s="88">
        <f>DSUM($B$81:$Z$83,E$81,$C$90:$D94)</f>
        <v>0</v>
      </c>
      <c r="F94" s="88">
        <f>DSUM($B$81:$Z$83,F$81,$C$90:$D94)</f>
        <v>0</v>
      </c>
      <c r="G94" s="88">
        <f>DSUM($B$81:$Z$83,G$81,$C$90:$D94)</f>
        <v>0</v>
      </c>
      <c r="H94" s="88">
        <f>DSUM($B$81:$Z$83,H$81,$C$90:$D94)</f>
        <v>0</v>
      </c>
      <c r="I94" s="88">
        <f>DSUM($B$81:$Z$83,I$81,$C$90:$D94)</f>
        <v>0</v>
      </c>
      <c r="J94" s="88">
        <f>DSUM($B$81:$Z$83,J$81,$C$90:$D94)</f>
        <v>0</v>
      </c>
      <c r="K94" s="88">
        <f>DSUM($B$81:$Z$83,K$81,$C$90:$D94)</f>
        <v>0</v>
      </c>
      <c r="L94" s="88">
        <f>DSUM($B$81:$Z$83,L$81,$C$90:$D94)</f>
        <v>0</v>
      </c>
      <c r="M94" s="88">
        <f>DSUM($B$81:$Z$83,M$81,$C$90:$D94)</f>
        <v>0</v>
      </c>
      <c r="N94" s="88">
        <f>DSUM($B$81:$Z$83,N$81,$C$90:$D94)</f>
        <v>0</v>
      </c>
      <c r="O94" s="88">
        <f>DSUM($B$81:$Z$83,O$81,$C$90:$D94)</f>
        <v>0</v>
      </c>
      <c r="P94" s="88">
        <f>DSUM($B$81:$Z$83,P$81,$C$90:$D94)</f>
        <v>0</v>
      </c>
      <c r="Q94" s="88">
        <f>DSUM($B$81:$Z$83,Q$81,$C$90:$D94)</f>
        <v>0</v>
      </c>
      <c r="R94" s="88">
        <f>DSUM($B$81:$Z$83,R$81,$C$90:$D94)</f>
        <v>0</v>
      </c>
      <c r="S94" s="88">
        <f>DSUM($B$81:$Z$83,S$81,$C$90:$D94)</f>
        <v>0</v>
      </c>
      <c r="T94" s="88">
        <f>DSUM($B$81:$Z$83,T$81,$C$90:$D94)</f>
        <v>0</v>
      </c>
      <c r="U94" s="88">
        <f>DSUM($B$81:$Z$83,U$81,$C$90:$D94)</f>
        <v>0</v>
      </c>
      <c r="V94" s="88">
        <f>DSUM($B$81:$Z$83,V$81,$C$90:$D94)</f>
        <v>0</v>
      </c>
      <c r="W94" s="88">
        <f>DSUM($B$81:$Z$83,W$81,$C$90:$D94)</f>
        <v>0</v>
      </c>
      <c r="X94" s="88">
        <f>DSUM($B$81:$Z$83,X$81,$C$90:$D94)</f>
        <v>0</v>
      </c>
      <c r="Y94" s="71">
        <f>DSUM($B$81:$Z$83,Y$81,$C$90:$D94)</f>
        <v>0</v>
      </c>
      <c r="Z94" s="88"/>
      <c r="AB94" s="24"/>
      <c r="AC94" s="24"/>
      <c r="AD94" s="24"/>
      <c r="AE94" s="24"/>
      <c r="AF94" s="24"/>
      <c r="AG94" s="24"/>
      <c r="AH94" s="24"/>
      <c r="AI94" s="24"/>
      <c r="AJ94" s="24"/>
    </row>
    <row r="95" spans="1:36">
      <c r="A95" s="24"/>
      <c r="B95" s="24" t="s">
        <v>71</v>
      </c>
      <c r="C95" s="87" t="s">
        <v>72</v>
      </c>
      <c r="D95" s="87" t="s">
        <v>73</v>
      </c>
      <c r="E95" s="88">
        <f>DSUM($B$81:$Z$83,E$81,$C$90:$D95)</f>
        <v>0</v>
      </c>
      <c r="F95" s="88">
        <f>DSUM($B$81:$Z$83,F$81,$C$90:$D95)</f>
        <v>0</v>
      </c>
      <c r="G95" s="88">
        <f>DSUM($B$81:$Z$83,G$81,$C$90:$D95)</f>
        <v>0</v>
      </c>
      <c r="H95" s="88">
        <f>DSUM($B$81:$Z$83,H$81,$C$90:$D95)</f>
        <v>0</v>
      </c>
      <c r="I95" s="88">
        <f>DSUM($B$81:$Z$83,I$81,$C$90:$D95)</f>
        <v>0</v>
      </c>
      <c r="J95" s="88">
        <f>DSUM($B$81:$Z$83,J$81,$C$90:$D95)</f>
        <v>0</v>
      </c>
      <c r="K95" s="88">
        <f>DSUM($B$81:$Z$83,K$81,$C$90:$D95)</f>
        <v>0</v>
      </c>
      <c r="L95" s="88">
        <f>DSUM($B$81:$Z$83,L$81,$C$90:$D95)</f>
        <v>0</v>
      </c>
      <c r="M95" s="88">
        <f>DSUM($B$81:$Z$83,M$81,$C$90:$D95)</f>
        <v>0</v>
      </c>
      <c r="N95" s="88">
        <f>DSUM($B$81:$Z$83,N$81,$C$90:$D95)</f>
        <v>0</v>
      </c>
      <c r="O95" s="88">
        <f>DSUM($B$81:$Z$83,O$81,$C$90:$D95)</f>
        <v>0</v>
      </c>
      <c r="P95" s="88">
        <f>DSUM($B$81:$Z$83,P$81,$C$90:$D95)</f>
        <v>0</v>
      </c>
      <c r="Q95" s="88">
        <f>DSUM($B$81:$Z$83,Q$81,$C$90:$D95)</f>
        <v>0</v>
      </c>
      <c r="R95" s="88">
        <f>DSUM($B$81:$Z$83,R$81,$C$90:$D95)</f>
        <v>0</v>
      </c>
      <c r="S95" s="88">
        <f>DSUM($B$81:$Z$83,S$81,$C$90:$D95)</f>
        <v>0</v>
      </c>
      <c r="T95" s="88">
        <f>DSUM($B$81:$Z$83,T$81,$C$90:$D95)</f>
        <v>0</v>
      </c>
      <c r="U95" s="88">
        <f>DSUM($B$81:$Z$83,U$81,$C$90:$D95)</f>
        <v>0</v>
      </c>
      <c r="V95" s="88">
        <f>DSUM($B$81:$Z$83,V$81,$C$90:$D95)</f>
        <v>0</v>
      </c>
      <c r="W95" s="88">
        <f>DSUM($B$81:$Z$83,W$81,$C$90:$D95)</f>
        <v>0</v>
      </c>
      <c r="X95" s="88">
        <f>DSUM($B$81:$Z$83,X$81,$C$90:$D95)</f>
        <v>0</v>
      </c>
      <c r="Y95" s="71">
        <f>DSUM($B$81:$Z$83,Y$81,$C$90:$D95)</f>
        <v>0</v>
      </c>
      <c r="Z95" s="88"/>
      <c r="AB95" s="24"/>
      <c r="AC95" s="24"/>
      <c r="AD95" s="24"/>
      <c r="AE95" s="24"/>
      <c r="AF95" s="24"/>
      <c r="AG95" s="24"/>
      <c r="AH95" s="24"/>
      <c r="AI95" s="24"/>
      <c r="AJ95" s="24"/>
    </row>
    <row r="96" spans="1:36">
      <c r="A96" s="24"/>
      <c r="B96" s="24" t="s">
        <v>74</v>
      </c>
      <c r="C96" s="87" t="s">
        <v>75</v>
      </c>
      <c r="D96" s="87" t="s">
        <v>76</v>
      </c>
      <c r="E96" s="88">
        <f>DSUM($B$81:$Z$83,E$81,$C$90:$D96)</f>
        <v>0</v>
      </c>
      <c r="F96" s="88">
        <f>DSUM($B$81:$Z$83,F$81,$C$90:$D96)</f>
        <v>0</v>
      </c>
      <c r="G96" s="88">
        <f>DSUM($B$81:$Z$83,G$81,$C$90:$D96)</f>
        <v>0</v>
      </c>
      <c r="H96" s="88">
        <f>DSUM($B$81:$Z$83,H$81,$C$90:$D96)</f>
        <v>0</v>
      </c>
      <c r="I96" s="88">
        <f>DSUM($B$81:$Z$83,I$81,$C$90:$D96)</f>
        <v>0</v>
      </c>
      <c r="J96" s="88">
        <f>DSUM($B$81:$Z$83,J$81,$C$90:$D96)</f>
        <v>0</v>
      </c>
      <c r="K96" s="88">
        <f>DSUM($B$81:$Z$83,K$81,$C$90:$D96)</f>
        <v>0</v>
      </c>
      <c r="L96" s="88">
        <f>DSUM($B$81:$Z$83,L$81,$C$90:$D96)</f>
        <v>0</v>
      </c>
      <c r="M96" s="88">
        <f>DSUM($B$81:$Z$83,M$81,$C$90:$D96)</f>
        <v>0</v>
      </c>
      <c r="N96" s="88">
        <f>DSUM($B$81:$Z$83,N$81,$C$90:$D96)</f>
        <v>0</v>
      </c>
      <c r="O96" s="88">
        <f>DSUM($B$81:$Z$83,O$81,$C$90:$D96)</f>
        <v>0</v>
      </c>
      <c r="P96" s="88">
        <f>DSUM($B$81:$Z$83,P$81,$C$90:$D96)</f>
        <v>0</v>
      </c>
      <c r="Q96" s="88">
        <f>DSUM($B$81:$Z$83,Q$81,$C$90:$D96)</f>
        <v>0</v>
      </c>
      <c r="R96" s="88">
        <f>DSUM($B$81:$Z$83,R$81,$C$90:$D96)</f>
        <v>0</v>
      </c>
      <c r="S96" s="88">
        <f>DSUM($B$81:$Z$83,S$81,$C$90:$D96)</f>
        <v>0</v>
      </c>
      <c r="T96" s="88">
        <f>DSUM($B$81:$Z$83,T$81,$C$90:$D96)</f>
        <v>0</v>
      </c>
      <c r="U96" s="88">
        <f>DSUM($B$81:$Z$83,U$81,$C$90:$D96)</f>
        <v>0</v>
      </c>
      <c r="V96" s="88">
        <f>DSUM($B$81:$Z$83,V$81,$C$90:$D96)</f>
        <v>0</v>
      </c>
      <c r="W96" s="88">
        <f>DSUM($B$81:$Z$83,W$81,$C$90:$D96)</f>
        <v>0</v>
      </c>
      <c r="X96" s="88">
        <f>DSUM($B$81:$Z$83,X$81,$C$90:$D96)</f>
        <v>0</v>
      </c>
      <c r="Y96" s="71">
        <f>DSUM($B$81:$Z$83,Y$81,$C$90:$D96)</f>
        <v>0</v>
      </c>
      <c r="Z96" s="88"/>
      <c r="AB96" s="24"/>
      <c r="AC96" s="24"/>
      <c r="AD96" s="24"/>
      <c r="AE96" s="24"/>
      <c r="AF96" s="24"/>
      <c r="AG96" s="24"/>
      <c r="AH96" s="24"/>
      <c r="AI96" s="24"/>
      <c r="AJ96" s="24"/>
    </row>
    <row r="97" spans="1:36">
      <c r="A97" s="24"/>
      <c r="B97" s="24" t="s">
        <v>77</v>
      </c>
      <c r="C97" s="87" t="s">
        <v>78</v>
      </c>
      <c r="D97" s="87" t="s">
        <v>79</v>
      </c>
      <c r="E97" s="88">
        <f>DSUM($B$81:$Z$83,E$81,$C$90:$D97)</f>
        <v>0</v>
      </c>
      <c r="F97" s="88">
        <f>DSUM($B$81:$Z$83,F$81,$C$90:$D97)</f>
        <v>0</v>
      </c>
      <c r="G97" s="88">
        <f>DSUM($B$81:$Z$83,G$81,$C$90:$D97)</f>
        <v>0</v>
      </c>
      <c r="H97" s="88">
        <f>DSUM($B$81:$Z$83,H$81,$C$90:$D97)</f>
        <v>0</v>
      </c>
      <c r="I97" s="88">
        <f>DSUM($B$81:$Z$83,I$81,$C$90:$D97)</f>
        <v>0</v>
      </c>
      <c r="J97" s="88">
        <f>DSUM($B$81:$Z$83,J$81,$C$90:$D97)</f>
        <v>0</v>
      </c>
      <c r="K97" s="88">
        <f>DSUM($B$81:$Z$83,K$81,$C$90:$D97)</f>
        <v>0</v>
      </c>
      <c r="L97" s="88">
        <f>DSUM($B$81:$Z$83,L$81,$C$90:$D97)</f>
        <v>0</v>
      </c>
      <c r="M97" s="88">
        <f>DSUM($B$81:$Z$83,M$81,$C$90:$D97)</f>
        <v>0</v>
      </c>
      <c r="N97" s="88">
        <f>DSUM($B$81:$Z$83,N$81,$C$90:$D97)</f>
        <v>0</v>
      </c>
      <c r="O97" s="88">
        <f>DSUM($B$81:$Z$83,O$81,$C$90:$D97)</f>
        <v>0</v>
      </c>
      <c r="P97" s="88">
        <f>DSUM($B$81:$Z$83,P$81,$C$90:$D97)</f>
        <v>0</v>
      </c>
      <c r="Q97" s="88">
        <f>DSUM($B$81:$Z$83,Q$81,$C$90:$D97)</f>
        <v>0</v>
      </c>
      <c r="R97" s="88">
        <f>DSUM($B$81:$Z$83,R$81,$C$90:$D97)</f>
        <v>0</v>
      </c>
      <c r="S97" s="88">
        <f>DSUM($B$81:$Z$83,S$81,$C$90:$D97)</f>
        <v>0</v>
      </c>
      <c r="T97" s="88">
        <f>DSUM($B$81:$Z$83,T$81,$C$90:$D97)</f>
        <v>0</v>
      </c>
      <c r="U97" s="88">
        <f>DSUM($B$81:$Z$83,U$81,$C$90:$D97)</f>
        <v>0</v>
      </c>
      <c r="V97" s="88">
        <f>DSUM($B$81:$Z$83,V$81,$C$90:$D97)</f>
        <v>0</v>
      </c>
      <c r="W97" s="88">
        <f>DSUM($B$81:$Z$83,W$81,$C$90:$D97)</f>
        <v>0</v>
      </c>
      <c r="X97" s="88">
        <f>DSUM($B$81:$Z$83,X$81,$C$90:$D97)</f>
        <v>0</v>
      </c>
      <c r="Y97" s="71">
        <f>DSUM($B$81:$Z$83,Y$81,$C$90:$D97)</f>
        <v>0</v>
      </c>
      <c r="Z97" s="88"/>
      <c r="AB97" s="24"/>
      <c r="AC97" s="24"/>
      <c r="AD97" s="24"/>
      <c r="AE97" s="24"/>
      <c r="AF97" s="24"/>
      <c r="AG97" s="24"/>
      <c r="AH97" s="24"/>
      <c r="AI97" s="24"/>
      <c r="AJ97" s="24"/>
    </row>
    <row r="98" spans="1:36">
      <c r="A98" s="24"/>
      <c r="B98" s="24" t="s">
        <v>80</v>
      </c>
      <c r="C98" s="87" t="s">
        <v>81</v>
      </c>
      <c r="D98" s="87" t="s">
        <v>82</v>
      </c>
      <c r="E98" s="88">
        <f>DSUM($B$81:$Z$83,E$81,$C$90:$D98)</f>
        <v>7.4787127496493772E-2</v>
      </c>
      <c r="F98" s="88">
        <f ca="1">DSUM($B$81:$Z$83,F$81,$C$90:$D98)</f>
        <v>0.14893072442377853</v>
      </c>
      <c r="G98" s="88">
        <f ca="1">DSUM($B$81:$Z$83,G$81,$C$90:$D98)</f>
        <v>0.22243573397061092</v>
      </c>
      <c r="H98" s="88">
        <f ca="1">DSUM($B$81:$Z$83,H$81,$C$90:$D98)</f>
        <v>0.29530705869507251</v>
      </c>
      <c r="I98" s="88">
        <f ca="1">DSUM($B$81:$Z$83,I$81,$C$90:$D98)</f>
        <v>0.36754956089035057</v>
      </c>
      <c r="J98" s="88">
        <f ca="1">DSUM($B$81:$Z$83,J$81,$C$90:$D98)</f>
        <v>0.43184859523122904</v>
      </c>
      <c r="K98" s="88">
        <f ca="1">DSUM($B$81:$Z$83,K$81,$C$90:$D98)</f>
        <v>0.48247254883602364</v>
      </c>
      <c r="L98" s="88">
        <f ca="1">DSUM($B$81:$Z$83,L$81,$C$90:$D98)</f>
        <v>0.52220666687930439</v>
      </c>
      <c r="M98" s="88">
        <f ca="1">DSUM($B$81:$Z$83,M$81,$C$90:$D98)</f>
        <v>0.55326947931787118</v>
      </c>
      <c r="N98" s="88">
        <f ca="1">DSUM($B$81:$Z$83,N$81,$C$90:$D98)</f>
        <v>0.57742811352994494</v>
      </c>
      <c r="O98" s="88">
        <f ca="1">DSUM($B$81:$Z$83,O$81,$C$90:$D98)</f>
        <v>0.59609014236509428</v>
      </c>
      <c r="P98" s="88">
        <f ca="1">DSUM($B$81:$Z$83,P$81,$C$90:$D98)</f>
        <v>0.61037674260901609</v>
      </c>
      <c r="Q98" s="88">
        <f ca="1">DSUM($B$81:$Z$83,Q$81,$C$90:$D98)</f>
        <v>0.62118096710600856</v>
      </c>
      <c r="R98" s="88">
        <f ca="1">DSUM($B$81:$Z$83,R$81,$C$90:$D98)</f>
        <v>0.62921415979537199</v>
      </c>
      <c r="S98" s="88">
        <f ca="1">DSUM($B$81:$Z$83,S$81,$C$90:$D98)</f>
        <v>0.63504292645227101</v>
      </c>
      <c r="T98" s="88">
        <f ca="1">DSUM($B$81:$Z$83,T$81,$C$90:$D98)</f>
        <v>0.63911858291838086</v>
      </c>
      <c r="U98" s="88">
        <f ca="1">DSUM($B$81:$Z$83,U$81,$C$90:$D98)</f>
        <v>0.63644804216053152</v>
      </c>
      <c r="V98" s="88">
        <f ca="1">DSUM($B$81:$Z$83,V$81,$C$90:$D98)</f>
        <v>0.63376134210464141</v>
      </c>
      <c r="W98" s="88">
        <f ca="1">DSUM($B$81:$Z$83,W$81,$C$90:$D98)</f>
        <v>0.63107737380300732</v>
      </c>
      <c r="X98" s="88">
        <f ca="1">DSUM($B$81:$Z$83,X$81,$C$90:$D98)</f>
        <v>0.62840316086333226</v>
      </c>
      <c r="Y98" s="71">
        <f ca="1">DSUM($B$81:$Z$83,Y$81,$C$90:$D98)</f>
        <v>10.506063002451034</v>
      </c>
      <c r="Z98" s="88"/>
      <c r="AB98" s="24"/>
      <c r="AC98" s="24"/>
      <c r="AD98" s="24"/>
      <c r="AE98" s="24"/>
      <c r="AF98" s="24"/>
      <c r="AG98" s="24"/>
      <c r="AH98" s="24"/>
      <c r="AI98" s="24"/>
      <c r="AJ98" s="24"/>
    </row>
    <row r="99" spans="1:36">
      <c r="A99" s="24"/>
      <c r="B99" s="24" t="s">
        <v>83</v>
      </c>
      <c r="C99" s="87" t="s">
        <v>84</v>
      </c>
      <c r="D99" s="87" t="s">
        <v>85</v>
      </c>
      <c r="E99" s="88">
        <f>DSUM($B$81:$Z$83,E$81,$C$90:$D99)</f>
        <v>7.4787127496493772E-2</v>
      </c>
      <c r="F99" s="88">
        <f ca="1">DSUM($B$81:$Z$83,F$81,$C$90:$D99)</f>
        <v>0.14893072442377853</v>
      </c>
      <c r="G99" s="88">
        <f ca="1">DSUM($B$81:$Z$83,G$81,$C$90:$D99)</f>
        <v>0.22243573397061092</v>
      </c>
      <c r="H99" s="88">
        <f ca="1">DSUM($B$81:$Z$83,H$81,$C$90:$D99)</f>
        <v>0.29530705869507251</v>
      </c>
      <c r="I99" s="88">
        <f ca="1">DSUM($B$81:$Z$83,I$81,$C$90:$D99)</f>
        <v>0.36754956089035057</v>
      </c>
      <c r="J99" s="88">
        <f ca="1">DSUM($B$81:$Z$83,J$81,$C$90:$D99)</f>
        <v>0.43184859523122904</v>
      </c>
      <c r="K99" s="88">
        <f ca="1">DSUM($B$81:$Z$83,K$81,$C$90:$D99)</f>
        <v>0.48247254883602364</v>
      </c>
      <c r="L99" s="88">
        <f ca="1">DSUM($B$81:$Z$83,L$81,$C$90:$D99)</f>
        <v>0.52220666687930439</v>
      </c>
      <c r="M99" s="88">
        <f ca="1">DSUM($B$81:$Z$83,M$81,$C$90:$D99)</f>
        <v>0.55326947931787118</v>
      </c>
      <c r="N99" s="88">
        <f ca="1">DSUM($B$81:$Z$83,N$81,$C$90:$D99)</f>
        <v>0.57742811352994494</v>
      </c>
      <c r="O99" s="88">
        <f ca="1">DSUM($B$81:$Z$83,O$81,$C$90:$D99)</f>
        <v>0.59609014236509428</v>
      </c>
      <c r="P99" s="88">
        <f ca="1">DSUM($B$81:$Z$83,P$81,$C$90:$D99)</f>
        <v>0.61037674260901609</v>
      </c>
      <c r="Q99" s="88">
        <f ca="1">DSUM($B$81:$Z$83,Q$81,$C$90:$D99)</f>
        <v>0.62118096710600856</v>
      </c>
      <c r="R99" s="88">
        <f ca="1">DSUM($B$81:$Z$83,R$81,$C$90:$D99)</f>
        <v>0.62921415979537199</v>
      </c>
      <c r="S99" s="88">
        <f ca="1">DSUM($B$81:$Z$83,S$81,$C$90:$D99)</f>
        <v>0.63504292645227101</v>
      </c>
      <c r="T99" s="88">
        <f ca="1">DSUM($B$81:$Z$83,T$81,$C$90:$D99)</f>
        <v>0.63911858291838086</v>
      </c>
      <c r="U99" s="88">
        <f ca="1">DSUM($B$81:$Z$83,U$81,$C$90:$D99)</f>
        <v>0.63644804216053152</v>
      </c>
      <c r="V99" s="88">
        <f ca="1">DSUM($B$81:$Z$83,V$81,$C$90:$D99)</f>
        <v>0.63376134210464141</v>
      </c>
      <c r="W99" s="88">
        <f ca="1">DSUM($B$81:$Z$83,W$81,$C$90:$D99)</f>
        <v>0.63107737380300732</v>
      </c>
      <c r="X99" s="88">
        <f ca="1">DSUM($B$81:$Z$83,X$81,$C$90:$D99)</f>
        <v>0.62840316086333226</v>
      </c>
      <c r="Y99" s="71">
        <f ca="1">DSUM($B$81:$Z$83,Y$81,$C$90:$D99)</f>
        <v>10.506063002451034</v>
      </c>
      <c r="Z99" s="88"/>
      <c r="AB99" s="24"/>
      <c r="AC99" s="24"/>
      <c r="AD99" s="24"/>
      <c r="AE99" s="24"/>
      <c r="AF99" s="24"/>
      <c r="AG99" s="24"/>
      <c r="AH99" s="24"/>
      <c r="AI99" s="24"/>
      <c r="AJ99" s="24"/>
    </row>
    <row r="100" spans="1:36">
      <c r="A100" s="24"/>
      <c r="B100" s="24" t="s">
        <v>86</v>
      </c>
      <c r="C100" s="87" t="s">
        <v>87</v>
      </c>
      <c r="D100" s="87" t="s">
        <v>88</v>
      </c>
      <c r="E100" s="88">
        <f>DSUM($B$81:$Z$83,E$81,$C$90:$D100)</f>
        <v>7.4787127496493772E-2</v>
      </c>
      <c r="F100" s="88">
        <f ca="1">DSUM($B$81:$Z$83,F$81,$C$90:$D100)</f>
        <v>0.14893072442377853</v>
      </c>
      <c r="G100" s="88">
        <f ca="1">DSUM($B$81:$Z$83,G$81,$C$90:$D100)</f>
        <v>0.22243573397061092</v>
      </c>
      <c r="H100" s="88">
        <f ca="1">DSUM($B$81:$Z$83,H$81,$C$90:$D100)</f>
        <v>0.29530705869507251</v>
      </c>
      <c r="I100" s="88">
        <f ca="1">DSUM($B$81:$Z$83,I$81,$C$90:$D100)</f>
        <v>0.36754956089035057</v>
      </c>
      <c r="J100" s="88">
        <f ca="1">DSUM($B$81:$Z$83,J$81,$C$90:$D100)</f>
        <v>0.43184859523122904</v>
      </c>
      <c r="K100" s="88">
        <f ca="1">DSUM($B$81:$Z$83,K$81,$C$90:$D100)</f>
        <v>0.48247254883602364</v>
      </c>
      <c r="L100" s="88">
        <f ca="1">DSUM($B$81:$Z$83,L$81,$C$90:$D100)</f>
        <v>0.52220666687930439</v>
      </c>
      <c r="M100" s="88">
        <f ca="1">DSUM($B$81:$Z$83,M$81,$C$90:$D100)</f>
        <v>0.55326947931787118</v>
      </c>
      <c r="N100" s="88">
        <f ca="1">DSUM($B$81:$Z$83,N$81,$C$90:$D100)</f>
        <v>0.57742811352994494</v>
      </c>
      <c r="O100" s="88">
        <f ca="1">DSUM($B$81:$Z$83,O$81,$C$90:$D100)</f>
        <v>0.59609014236509428</v>
      </c>
      <c r="P100" s="88">
        <f ca="1">DSUM($B$81:$Z$83,P$81,$C$90:$D100)</f>
        <v>0.61037674260901609</v>
      </c>
      <c r="Q100" s="88">
        <f ca="1">DSUM($B$81:$Z$83,Q$81,$C$90:$D100)</f>
        <v>0.62118096710600856</v>
      </c>
      <c r="R100" s="88">
        <f ca="1">DSUM($B$81:$Z$83,R$81,$C$90:$D100)</f>
        <v>0.62921415979537199</v>
      </c>
      <c r="S100" s="88">
        <f ca="1">DSUM($B$81:$Z$83,S$81,$C$90:$D100)</f>
        <v>0.63504292645227101</v>
      </c>
      <c r="T100" s="88">
        <f ca="1">DSUM($B$81:$Z$83,T$81,$C$90:$D100)</f>
        <v>0.63911858291838086</v>
      </c>
      <c r="U100" s="88">
        <f ca="1">DSUM($B$81:$Z$83,U$81,$C$90:$D100)</f>
        <v>0.63644804216053152</v>
      </c>
      <c r="V100" s="88">
        <f ca="1">DSUM($B$81:$Z$83,V$81,$C$90:$D100)</f>
        <v>0.63376134210464141</v>
      </c>
      <c r="W100" s="88">
        <f ca="1">DSUM($B$81:$Z$83,W$81,$C$90:$D100)</f>
        <v>0.63107737380300732</v>
      </c>
      <c r="X100" s="88">
        <f ca="1">DSUM($B$81:$Z$83,X$81,$C$90:$D100)</f>
        <v>0.62840316086333226</v>
      </c>
      <c r="Y100" s="71">
        <f ca="1">DSUM($B$81:$Z$83,Y$81,$C$90:$D100)</f>
        <v>10.506063002451034</v>
      </c>
      <c r="Z100" s="88"/>
      <c r="AB100" s="24"/>
      <c r="AC100" s="24"/>
      <c r="AD100" s="24"/>
      <c r="AE100" s="24"/>
      <c r="AF100" s="24"/>
      <c r="AG100" s="24"/>
      <c r="AH100" s="24"/>
      <c r="AI100" s="24"/>
      <c r="AJ100" s="24"/>
    </row>
    <row r="101" spans="1:36">
      <c r="A101" s="24"/>
      <c r="B101" s="24" t="s">
        <v>89</v>
      </c>
      <c r="C101" s="87" t="s">
        <v>90</v>
      </c>
      <c r="D101" s="87" t="s">
        <v>91</v>
      </c>
      <c r="E101" s="88">
        <f>DSUM($B$81:$Z$83,E$81,$C$90:$D101)</f>
        <v>7.4787127496493772E-2</v>
      </c>
      <c r="F101" s="88">
        <f ca="1">DSUM($B$81:$Z$83,F$81,$C$90:$D101)</f>
        <v>0.14893072442377853</v>
      </c>
      <c r="G101" s="88">
        <f ca="1">DSUM($B$81:$Z$83,G$81,$C$90:$D101)</f>
        <v>0.22243573397061092</v>
      </c>
      <c r="H101" s="88">
        <f ca="1">DSUM($B$81:$Z$83,H$81,$C$90:$D101)</f>
        <v>0.29530705869507251</v>
      </c>
      <c r="I101" s="88">
        <f ca="1">DSUM($B$81:$Z$83,I$81,$C$90:$D101)</f>
        <v>0.36754956089035057</v>
      </c>
      <c r="J101" s="88">
        <f ca="1">DSUM($B$81:$Z$83,J$81,$C$90:$D101)</f>
        <v>0.43184859523122904</v>
      </c>
      <c r="K101" s="88">
        <f ca="1">DSUM($B$81:$Z$83,K$81,$C$90:$D101)</f>
        <v>0.48247254883602364</v>
      </c>
      <c r="L101" s="88">
        <f ca="1">DSUM($B$81:$Z$83,L$81,$C$90:$D101)</f>
        <v>0.52220666687930439</v>
      </c>
      <c r="M101" s="88">
        <f ca="1">DSUM($B$81:$Z$83,M$81,$C$90:$D101)</f>
        <v>0.55326947931787118</v>
      </c>
      <c r="N101" s="88">
        <f ca="1">DSUM($B$81:$Z$83,N$81,$C$90:$D101)</f>
        <v>0.57742811352994494</v>
      </c>
      <c r="O101" s="88">
        <f ca="1">DSUM($B$81:$Z$83,O$81,$C$90:$D101)</f>
        <v>0.59609014236509428</v>
      </c>
      <c r="P101" s="88">
        <f ca="1">DSUM($B$81:$Z$83,P$81,$C$90:$D101)</f>
        <v>0.61037674260901609</v>
      </c>
      <c r="Q101" s="88">
        <f ca="1">DSUM($B$81:$Z$83,Q$81,$C$90:$D101)</f>
        <v>0.62118096710600856</v>
      </c>
      <c r="R101" s="88">
        <f ca="1">DSUM($B$81:$Z$83,R$81,$C$90:$D101)</f>
        <v>0.62921415979537199</v>
      </c>
      <c r="S101" s="88">
        <f ca="1">DSUM($B$81:$Z$83,S$81,$C$90:$D101)</f>
        <v>0.63504292645227101</v>
      </c>
      <c r="T101" s="88">
        <f ca="1">DSUM($B$81:$Z$83,T$81,$C$90:$D101)</f>
        <v>0.63911858291838086</v>
      </c>
      <c r="U101" s="88">
        <f ca="1">DSUM($B$81:$Z$83,U$81,$C$90:$D101)</f>
        <v>0.63644804216053152</v>
      </c>
      <c r="V101" s="88">
        <f ca="1">DSUM($B$81:$Z$83,V$81,$C$90:$D101)</f>
        <v>0.63376134210464141</v>
      </c>
      <c r="W101" s="88">
        <f ca="1">DSUM($B$81:$Z$83,W$81,$C$90:$D101)</f>
        <v>0.63107737380300732</v>
      </c>
      <c r="X101" s="88">
        <f ca="1">DSUM($B$81:$Z$83,X$81,$C$90:$D101)</f>
        <v>0.62840316086333226</v>
      </c>
      <c r="Y101" s="71">
        <f ca="1">DSUM($B$81:$Z$83,Y$81,$C$90:$D101)</f>
        <v>10.506063002451034</v>
      </c>
      <c r="Z101" s="88"/>
      <c r="AB101" s="24"/>
      <c r="AC101" s="24"/>
      <c r="AD101" s="24"/>
      <c r="AE101" s="24"/>
      <c r="AF101" s="24"/>
      <c r="AG101" s="24"/>
      <c r="AH101" s="24"/>
      <c r="AI101" s="24"/>
      <c r="AJ101" s="24"/>
    </row>
    <row r="102" spans="1:36">
      <c r="A102" s="24"/>
      <c r="B102" s="24" t="s">
        <v>92</v>
      </c>
      <c r="C102" s="87" t="s">
        <v>93</v>
      </c>
      <c r="D102" s="87" t="s">
        <v>94</v>
      </c>
      <c r="E102" s="88">
        <f>DSUM($B$81:$Z$83,E$81,$C$90:$D102)</f>
        <v>7.4787127496493772E-2</v>
      </c>
      <c r="F102" s="88">
        <f ca="1">DSUM($B$81:$Z$83,F$81,$C$90:$D102)</f>
        <v>0.14893072442377853</v>
      </c>
      <c r="G102" s="88">
        <f ca="1">DSUM($B$81:$Z$83,G$81,$C$90:$D102)</f>
        <v>0.22243573397061092</v>
      </c>
      <c r="H102" s="88">
        <f ca="1">DSUM($B$81:$Z$83,H$81,$C$90:$D102)</f>
        <v>0.29530705869507251</v>
      </c>
      <c r="I102" s="88">
        <f ca="1">DSUM($B$81:$Z$83,I$81,$C$90:$D102)</f>
        <v>0.36754956089035057</v>
      </c>
      <c r="J102" s="88">
        <f ca="1">DSUM($B$81:$Z$83,J$81,$C$90:$D102)</f>
        <v>0.43184859523122904</v>
      </c>
      <c r="K102" s="88">
        <f ca="1">DSUM($B$81:$Z$83,K$81,$C$90:$D102)</f>
        <v>0.48247254883602364</v>
      </c>
      <c r="L102" s="88">
        <f ca="1">DSUM($B$81:$Z$83,L$81,$C$90:$D102)</f>
        <v>0.52220666687930439</v>
      </c>
      <c r="M102" s="88">
        <f ca="1">DSUM($B$81:$Z$83,M$81,$C$90:$D102)</f>
        <v>0.55326947931787118</v>
      </c>
      <c r="N102" s="88">
        <f ca="1">DSUM($B$81:$Z$83,N$81,$C$90:$D102)</f>
        <v>0.57742811352994494</v>
      </c>
      <c r="O102" s="88">
        <f ca="1">DSUM($B$81:$Z$83,O$81,$C$90:$D102)</f>
        <v>0.59609014236509428</v>
      </c>
      <c r="P102" s="88">
        <f ca="1">DSUM($B$81:$Z$83,P$81,$C$90:$D102)</f>
        <v>0.61037674260901609</v>
      </c>
      <c r="Q102" s="88">
        <f ca="1">DSUM($B$81:$Z$83,Q$81,$C$90:$D102)</f>
        <v>0.62118096710600856</v>
      </c>
      <c r="R102" s="88">
        <f ca="1">DSUM($B$81:$Z$83,R$81,$C$90:$D102)</f>
        <v>0.62921415979537199</v>
      </c>
      <c r="S102" s="88">
        <f ca="1">DSUM($B$81:$Z$83,S$81,$C$90:$D102)</f>
        <v>0.63504292645227101</v>
      </c>
      <c r="T102" s="88">
        <f ca="1">DSUM($B$81:$Z$83,T$81,$C$90:$D102)</f>
        <v>0.63911858291838086</v>
      </c>
      <c r="U102" s="88">
        <f ca="1">DSUM($B$81:$Z$83,U$81,$C$90:$D102)</f>
        <v>0.63644804216053152</v>
      </c>
      <c r="V102" s="88">
        <f ca="1">DSUM($B$81:$Z$83,V$81,$C$90:$D102)</f>
        <v>0.63376134210464141</v>
      </c>
      <c r="W102" s="88">
        <f ca="1">DSUM($B$81:$Z$83,W$81,$C$90:$D102)</f>
        <v>0.63107737380300732</v>
      </c>
      <c r="X102" s="88">
        <f ca="1">DSUM($B$81:$Z$83,X$81,$C$90:$D102)</f>
        <v>0.62840316086333226</v>
      </c>
      <c r="Y102" s="71">
        <f ca="1">DSUM($B$81:$Z$83,Y$81,$C$90:$D102)</f>
        <v>10.506063002451034</v>
      </c>
      <c r="Z102" s="88"/>
      <c r="AB102" s="24"/>
      <c r="AC102" s="24"/>
      <c r="AD102" s="24"/>
      <c r="AE102" s="24"/>
      <c r="AF102" s="24"/>
      <c r="AG102" s="24"/>
      <c r="AH102" s="24"/>
      <c r="AI102" s="24"/>
      <c r="AJ102" s="24"/>
    </row>
    <row r="103" spans="1:36">
      <c r="A103" s="24"/>
      <c r="B103" s="24" t="s">
        <v>95</v>
      </c>
      <c r="C103" s="87" t="s">
        <v>96</v>
      </c>
      <c r="D103" s="87" t="s">
        <v>97</v>
      </c>
      <c r="E103" s="88">
        <f>DSUM($B$81:$Z$83,E$81,$C$90:$D103)</f>
        <v>7.4787127496493772E-2</v>
      </c>
      <c r="F103" s="88">
        <f ca="1">DSUM($B$81:$Z$83,F$81,$C$90:$D103)</f>
        <v>0.14893072442377853</v>
      </c>
      <c r="G103" s="88">
        <f ca="1">DSUM($B$81:$Z$83,G$81,$C$90:$D103)</f>
        <v>0.22243573397061092</v>
      </c>
      <c r="H103" s="88">
        <f ca="1">DSUM($B$81:$Z$83,H$81,$C$90:$D103)</f>
        <v>0.29530705869507251</v>
      </c>
      <c r="I103" s="88">
        <f ca="1">DSUM($B$81:$Z$83,I$81,$C$90:$D103)</f>
        <v>0.36754956089035057</v>
      </c>
      <c r="J103" s="88">
        <f ca="1">DSUM($B$81:$Z$83,J$81,$C$90:$D103)</f>
        <v>0.43184859523122904</v>
      </c>
      <c r="K103" s="88">
        <f ca="1">DSUM($B$81:$Z$83,K$81,$C$90:$D103)</f>
        <v>0.48247254883602364</v>
      </c>
      <c r="L103" s="88">
        <f ca="1">DSUM($B$81:$Z$83,L$81,$C$90:$D103)</f>
        <v>0.52220666687930439</v>
      </c>
      <c r="M103" s="88">
        <f ca="1">DSUM($B$81:$Z$83,M$81,$C$90:$D103)</f>
        <v>0.55326947931787118</v>
      </c>
      <c r="N103" s="88">
        <f ca="1">DSUM($B$81:$Z$83,N$81,$C$90:$D103)</f>
        <v>0.57742811352994494</v>
      </c>
      <c r="O103" s="88">
        <f ca="1">DSUM($B$81:$Z$83,O$81,$C$90:$D103)</f>
        <v>0.59609014236509428</v>
      </c>
      <c r="P103" s="88">
        <f ca="1">DSUM($B$81:$Z$83,P$81,$C$90:$D103)</f>
        <v>0.61037674260901609</v>
      </c>
      <c r="Q103" s="88">
        <f ca="1">DSUM($B$81:$Z$83,Q$81,$C$90:$D103)</f>
        <v>0.62118096710600856</v>
      </c>
      <c r="R103" s="88">
        <f ca="1">DSUM($B$81:$Z$83,R$81,$C$90:$D103)</f>
        <v>0.62921415979537199</v>
      </c>
      <c r="S103" s="88">
        <f ca="1">DSUM($B$81:$Z$83,S$81,$C$90:$D103)</f>
        <v>0.63504292645227101</v>
      </c>
      <c r="T103" s="88">
        <f ca="1">DSUM($B$81:$Z$83,T$81,$C$90:$D103)</f>
        <v>0.63911858291838086</v>
      </c>
      <c r="U103" s="88">
        <f ca="1">DSUM($B$81:$Z$83,U$81,$C$90:$D103)</f>
        <v>0.63644804216053152</v>
      </c>
      <c r="V103" s="88">
        <f ca="1">DSUM($B$81:$Z$83,V$81,$C$90:$D103)</f>
        <v>0.63376134210464141</v>
      </c>
      <c r="W103" s="88">
        <f ca="1">DSUM($B$81:$Z$83,W$81,$C$90:$D103)</f>
        <v>0.63107737380300732</v>
      </c>
      <c r="X103" s="88">
        <f ca="1">DSUM($B$81:$Z$83,X$81,$C$90:$D103)</f>
        <v>0.62840316086333226</v>
      </c>
      <c r="Y103" s="71">
        <f ca="1">DSUM($B$81:$Z$83,Y$81,$C$90:$D103)</f>
        <v>10.506063002451034</v>
      </c>
      <c r="Z103" s="88"/>
      <c r="AB103" s="24"/>
      <c r="AC103" s="24"/>
      <c r="AD103" s="24"/>
      <c r="AE103" s="24"/>
      <c r="AF103" s="24"/>
      <c r="AG103" s="24"/>
      <c r="AH103" s="24"/>
      <c r="AI103" s="24"/>
      <c r="AJ103" s="24"/>
    </row>
    <row r="104" spans="1:36">
      <c r="A104" s="24"/>
      <c r="B104" s="24" t="s">
        <v>98</v>
      </c>
      <c r="C104" s="87" t="s">
        <v>99</v>
      </c>
      <c r="D104" s="87" t="s">
        <v>100</v>
      </c>
      <c r="E104" s="88">
        <f>DSUM($B$81:$Z$83,E$81,$C$90:$D104)</f>
        <v>7.4787127496493772E-2</v>
      </c>
      <c r="F104" s="88">
        <f ca="1">DSUM($B$81:$Z$83,F$81,$C$90:$D104)</f>
        <v>0.14893072442377853</v>
      </c>
      <c r="G104" s="88">
        <f ca="1">DSUM($B$81:$Z$83,G$81,$C$90:$D104)</f>
        <v>0.22243573397061092</v>
      </c>
      <c r="H104" s="88">
        <f ca="1">DSUM($B$81:$Z$83,H$81,$C$90:$D104)</f>
        <v>0.29530705869507251</v>
      </c>
      <c r="I104" s="88">
        <f ca="1">DSUM($B$81:$Z$83,I$81,$C$90:$D104)</f>
        <v>0.36754956089035057</v>
      </c>
      <c r="J104" s="88">
        <f ca="1">DSUM($B$81:$Z$83,J$81,$C$90:$D104)</f>
        <v>0.43184859523122904</v>
      </c>
      <c r="K104" s="88">
        <f ca="1">DSUM($B$81:$Z$83,K$81,$C$90:$D104)</f>
        <v>0.48247254883602364</v>
      </c>
      <c r="L104" s="88">
        <f ca="1">DSUM($B$81:$Z$83,L$81,$C$90:$D104)</f>
        <v>0.52220666687930439</v>
      </c>
      <c r="M104" s="88">
        <f ca="1">DSUM($B$81:$Z$83,M$81,$C$90:$D104)</f>
        <v>0.55326947931787118</v>
      </c>
      <c r="N104" s="88">
        <f ca="1">DSUM($B$81:$Z$83,N$81,$C$90:$D104)</f>
        <v>0.57742811352994494</v>
      </c>
      <c r="O104" s="88">
        <f ca="1">DSUM($B$81:$Z$83,O$81,$C$90:$D104)</f>
        <v>0.59609014236509428</v>
      </c>
      <c r="P104" s="88">
        <f ca="1">DSUM($B$81:$Z$83,P$81,$C$90:$D104)</f>
        <v>0.61037674260901609</v>
      </c>
      <c r="Q104" s="88">
        <f ca="1">DSUM($B$81:$Z$83,Q$81,$C$90:$D104)</f>
        <v>0.62118096710600856</v>
      </c>
      <c r="R104" s="88">
        <f ca="1">DSUM($B$81:$Z$83,R$81,$C$90:$D104)</f>
        <v>0.62921415979537199</v>
      </c>
      <c r="S104" s="88">
        <f ca="1">DSUM($B$81:$Z$83,S$81,$C$90:$D104)</f>
        <v>0.63504292645227101</v>
      </c>
      <c r="T104" s="88">
        <f ca="1">DSUM($B$81:$Z$83,T$81,$C$90:$D104)</f>
        <v>0.63911858291838086</v>
      </c>
      <c r="U104" s="88">
        <f ca="1">DSUM($B$81:$Z$83,U$81,$C$90:$D104)</f>
        <v>0.63644804216053152</v>
      </c>
      <c r="V104" s="88">
        <f ca="1">DSUM($B$81:$Z$83,V$81,$C$90:$D104)</f>
        <v>0.63376134210464141</v>
      </c>
      <c r="W104" s="88">
        <f ca="1">DSUM($B$81:$Z$83,W$81,$C$90:$D104)</f>
        <v>0.63107737380300732</v>
      </c>
      <c r="X104" s="88">
        <f ca="1">DSUM($B$81:$Z$83,X$81,$C$90:$D104)</f>
        <v>0.62840316086333226</v>
      </c>
      <c r="Y104" s="71">
        <f ca="1">DSUM($B$81:$Z$83,Y$81,$C$90:$D104)</f>
        <v>10.506063002451034</v>
      </c>
      <c r="Z104" s="88"/>
      <c r="AB104" s="24"/>
      <c r="AC104" s="24"/>
      <c r="AD104" s="24"/>
      <c r="AE104" s="24"/>
      <c r="AF104" s="24"/>
      <c r="AG104" s="24"/>
      <c r="AH104" s="24"/>
      <c r="AI104" s="24"/>
      <c r="AJ104" s="24"/>
    </row>
    <row r="105" spans="1:36">
      <c r="A105" s="24"/>
      <c r="B105" s="24" t="s">
        <v>101</v>
      </c>
      <c r="C105" s="87" t="s">
        <v>102</v>
      </c>
      <c r="D105" s="87" t="s">
        <v>103</v>
      </c>
      <c r="E105" s="88">
        <f>DSUM($B$81:$Z$83,E$81,$C$90:$D105)</f>
        <v>7.4787127496493772E-2</v>
      </c>
      <c r="F105" s="88">
        <f ca="1">DSUM($B$81:$Z$83,F$81,$C$90:$D105)</f>
        <v>0.14893072442377853</v>
      </c>
      <c r="G105" s="88">
        <f ca="1">DSUM($B$81:$Z$83,G$81,$C$90:$D105)</f>
        <v>0.22243573397061092</v>
      </c>
      <c r="H105" s="88">
        <f ca="1">DSUM($B$81:$Z$83,H$81,$C$90:$D105)</f>
        <v>0.29530705869507251</v>
      </c>
      <c r="I105" s="88">
        <f ca="1">DSUM($B$81:$Z$83,I$81,$C$90:$D105)</f>
        <v>0.36754956089035057</v>
      </c>
      <c r="J105" s="88">
        <f ca="1">DSUM($B$81:$Z$83,J$81,$C$90:$D105)</f>
        <v>0.43184859523122904</v>
      </c>
      <c r="K105" s="88">
        <f ca="1">DSUM($B$81:$Z$83,K$81,$C$90:$D105)</f>
        <v>0.48247254883602364</v>
      </c>
      <c r="L105" s="88">
        <f ca="1">DSUM($B$81:$Z$83,L$81,$C$90:$D105)</f>
        <v>0.52220666687930439</v>
      </c>
      <c r="M105" s="88">
        <f ca="1">DSUM($B$81:$Z$83,M$81,$C$90:$D105)</f>
        <v>0.55326947931787118</v>
      </c>
      <c r="N105" s="88">
        <f ca="1">DSUM($B$81:$Z$83,N$81,$C$90:$D105)</f>
        <v>0.57742811352994494</v>
      </c>
      <c r="O105" s="88">
        <f ca="1">DSUM($B$81:$Z$83,O$81,$C$90:$D105)</f>
        <v>0.59609014236509428</v>
      </c>
      <c r="P105" s="88">
        <f ca="1">DSUM($B$81:$Z$83,P$81,$C$90:$D105)</f>
        <v>0.61037674260901609</v>
      </c>
      <c r="Q105" s="88">
        <f ca="1">DSUM($B$81:$Z$83,Q$81,$C$90:$D105)</f>
        <v>0.62118096710600856</v>
      </c>
      <c r="R105" s="88">
        <f ca="1">DSUM($B$81:$Z$83,R$81,$C$90:$D105)</f>
        <v>0.62921415979537199</v>
      </c>
      <c r="S105" s="88">
        <f ca="1">DSUM($B$81:$Z$83,S$81,$C$90:$D105)</f>
        <v>0.63504292645227101</v>
      </c>
      <c r="T105" s="88">
        <f ca="1">DSUM($B$81:$Z$83,T$81,$C$90:$D105)</f>
        <v>0.63911858291838086</v>
      </c>
      <c r="U105" s="88">
        <f ca="1">DSUM($B$81:$Z$83,U$81,$C$90:$D105)</f>
        <v>0.63644804216053152</v>
      </c>
      <c r="V105" s="88">
        <f ca="1">DSUM($B$81:$Z$83,V$81,$C$90:$D105)</f>
        <v>0.63376134210464141</v>
      </c>
      <c r="W105" s="88">
        <f ca="1">DSUM($B$81:$Z$83,W$81,$C$90:$D105)</f>
        <v>0.63107737380300732</v>
      </c>
      <c r="X105" s="88">
        <f ca="1">DSUM($B$81:$Z$83,X$81,$C$90:$D105)</f>
        <v>0.62840316086333226</v>
      </c>
      <c r="Y105" s="71">
        <f ca="1">DSUM($B$81:$Z$83,Y$81,$C$90:$D105)</f>
        <v>10.506063002451034</v>
      </c>
      <c r="Z105" s="88"/>
      <c r="AB105" s="24"/>
      <c r="AC105" s="24"/>
      <c r="AD105" s="24"/>
      <c r="AE105" s="24"/>
      <c r="AF105" s="24"/>
      <c r="AG105" s="24"/>
      <c r="AH105" s="24"/>
      <c r="AI105" s="24"/>
      <c r="AJ105" s="24"/>
    </row>
    <row r="106" spans="1:36">
      <c r="A106" s="24"/>
      <c r="B106" s="24" t="s">
        <v>104</v>
      </c>
      <c r="C106" s="87" t="s">
        <v>105</v>
      </c>
      <c r="D106" s="87" t="s">
        <v>106</v>
      </c>
      <c r="E106" s="88">
        <f>DSUM($B$81:$Z$83,E$81,$C$90:$D106)</f>
        <v>7.4787127496493772E-2</v>
      </c>
      <c r="F106" s="88">
        <f ca="1">DSUM($B$81:$Z$83,F$81,$C$90:$D106)</f>
        <v>0.14893072442377853</v>
      </c>
      <c r="G106" s="88">
        <f ca="1">DSUM($B$81:$Z$83,G$81,$C$90:$D106)</f>
        <v>0.22243573397061092</v>
      </c>
      <c r="H106" s="88">
        <f ca="1">DSUM($B$81:$Z$83,H$81,$C$90:$D106)</f>
        <v>0.29530705869507251</v>
      </c>
      <c r="I106" s="88">
        <f ca="1">DSUM($B$81:$Z$83,I$81,$C$90:$D106)</f>
        <v>0.36754956089035057</v>
      </c>
      <c r="J106" s="88">
        <f ca="1">DSUM($B$81:$Z$83,J$81,$C$90:$D106)</f>
        <v>0.43184859523122904</v>
      </c>
      <c r="K106" s="88">
        <f ca="1">DSUM($B$81:$Z$83,K$81,$C$90:$D106)</f>
        <v>0.48247254883602364</v>
      </c>
      <c r="L106" s="88">
        <f ca="1">DSUM($B$81:$Z$83,L$81,$C$90:$D106)</f>
        <v>0.52220666687930439</v>
      </c>
      <c r="M106" s="88">
        <f ca="1">DSUM($B$81:$Z$83,M$81,$C$90:$D106)</f>
        <v>0.55326947931787118</v>
      </c>
      <c r="N106" s="88">
        <f ca="1">DSUM($B$81:$Z$83,N$81,$C$90:$D106)</f>
        <v>0.57742811352994494</v>
      </c>
      <c r="O106" s="88">
        <f ca="1">DSUM($B$81:$Z$83,O$81,$C$90:$D106)</f>
        <v>0.59609014236509428</v>
      </c>
      <c r="P106" s="88">
        <f ca="1">DSUM($B$81:$Z$83,P$81,$C$90:$D106)</f>
        <v>0.61037674260901609</v>
      </c>
      <c r="Q106" s="88">
        <f ca="1">DSUM($B$81:$Z$83,Q$81,$C$90:$D106)</f>
        <v>0.62118096710600856</v>
      </c>
      <c r="R106" s="88">
        <f ca="1">DSUM($B$81:$Z$83,R$81,$C$90:$D106)</f>
        <v>0.62921415979537199</v>
      </c>
      <c r="S106" s="88">
        <f ca="1">DSUM($B$81:$Z$83,S$81,$C$90:$D106)</f>
        <v>0.63504292645227101</v>
      </c>
      <c r="T106" s="88">
        <f ca="1">DSUM($B$81:$Z$83,T$81,$C$90:$D106)</f>
        <v>0.63911858291838086</v>
      </c>
      <c r="U106" s="88">
        <f ca="1">DSUM($B$81:$Z$83,U$81,$C$90:$D106)</f>
        <v>0.63644804216053152</v>
      </c>
      <c r="V106" s="88">
        <f ca="1">DSUM($B$81:$Z$83,V$81,$C$90:$D106)</f>
        <v>0.63376134210464141</v>
      </c>
      <c r="W106" s="88">
        <f ca="1">DSUM($B$81:$Z$83,W$81,$C$90:$D106)</f>
        <v>0.63107737380300732</v>
      </c>
      <c r="X106" s="88">
        <f ca="1">DSUM($B$81:$Z$83,X$81,$C$90:$D106)</f>
        <v>0.62840316086333226</v>
      </c>
      <c r="Y106" s="71">
        <f ca="1">DSUM($B$81:$Z$83,Y$81,$C$90:$D106)</f>
        <v>10.506063002451034</v>
      </c>
      <c r="Z106" s="88"/>
      <c r="AB106" s="24"/>
      <c r="AC106" s="24"/>
      <c r="AD106" s="24"/>
      <c r="AE106" s="24"/>
      <c r="AF106" s="24"/>
      <c r="AG106" s="24"/>
      <c r="AH106" s="24"/>
      <c r="AI106" s="24"/>
      <c r="AJ106" s="24"/>
    </row>
    <row r="107" spans="1:36">
      <c r="A107" s="24"/>
      <c r="B107" s="24" t="s">
        <v>107</v>
      </c>
      <c r="C107" s="87" t="s">
        <v>108</v>
      </c>
      <c r="D107" s="87" t="s">
        <v>109</v>
      </c>
      <c r="E107" s="88">
        <f>DSUM($B$81:$Z$83,E$81,$C$90:$D107)</f>
        <v>8.4413337133880967E-2</v>
      </c>
      <c r="F107" s="88">
        <f ca="1">DSUM($B$81:$Z$83,F$81,$C$90:$D107)</f>
        <v>0.16810031179452556</v>
      </c>
      <c r="G107" s="88">
        <f ca="1">DSUM($B$81:$Z$83,G$81,$C$90:$D107)</f>
        <v>0.25106650343220815</v>
      </c>
      <c r="H107" s="88">
        <f ca="1">DSUM($B$81:$Z$83,H$81,$C$90:$D107)</f>
        <v>0.33331744563675908</v>
      </c>
      <c r="I107" s="88">
        <f ca="1">DSUM($B$81:$Z$83,I$81,$C$90:$D107)</f>
        <v>0.41485862655042693</v>
      </c>
      <c r="J107" s="88">
        <f ca="1">DSUM($B$81:$Z$83,J$81,$C$90:$D107)</f>
        <v>0.48743389778883661</v>
      </c>
      <c r="K107" s="88">
        <f ca="1">DSUM($B$81:$Z$83,K$81,$C$90:$D107)</f>
        <v>0.54457390310448162</v>
      </c>
      <c r="L107" s="88">
        <f ca="1">DSUM($B$81:$Z$83,L$81,$C$90:$D107)</f>
        <v>0.58942238992812834</v>
      </c>
      <c r="M107" s="88">
        <f ca="1">DSUM($B$81:$Z$83,M$81,$C$90:$D107)</f>
        <v>0.62448344584080773</v>
      </c>
      <c r="N107" s="88">
        <f ca="1">DSUM($B$81:$Z$83,N$81,$C$90:$D107)</f>
        <v>0.65175165365549481</v>
      </c>
      <c r="O107" s="88">
        <f ca="1">DSUM($B$81:$Z$83,O$81,$C$90:$D107)</f>
        <v>0.67281576166977208</v>
      </c>
      <c r="P107" s="88">
        <f ca="1">DSUM($B$81:$Z$83,P$81,$C$90:$D107)</f>
        <v>0.68894125870726286</v>
      </c>
      <c r="Q107" s="88">
        <f ca="1">DSUM($B$81:$Z$83,Q$81,$C$90:$D107)</f>
        <v>0.70113614672428848</v>
      </c>
      <c r="R107" s="88">
        <f ca="1">DSUM($B$81:$Z$83,R$81,$C$90:$D107)</f>
        <v>0.71020333014807302</v>
      </c>
      <c r="S107" s="88">
        <f ca="1">DSUM($B$81:$Z$83,S$81,$C$90:$D107)</f>
        <v>0.71678234529886353</v>
      </c>
      <c r="T107" s="88">
        <f ca="1">DSUM($B$81:$Z$83,T$81,$C$90:$D107)</f>
        <v>0.72138259904349011</v>
      </c>
      <c r="U107" s="88">
        <f ca="1">DSUM($B$81:$Z$83,U$81,$C$90:$D107)</f>
        <v>0.71836832018470298</v>
      </c>
      <c r="V107" s="88">
        <f ca="1">DSUM($B$81:$Z$83,V$81,$C$90:$D107)</f>
        <v>0.71533580208717207</v>
      </c>
      <c r="W107" s="88">
        <f ca="1">DSUM($B$81:$Z$83,W$81,$C$90:$D107)</f>
        <v>0.71230636736108077</v>
      </c>
      <c r="X107" s="88">
        <f ca="1">DSUM($B$81:$Z$83,X$81,$C$90:$D107)</f>
        <v>0.70928794365634418</v>
      </c>
      <c r="Y107" s="71">
        <f ca="1">DSUM($B$81:$Z$83,Y$81,$C$90:$D107)</f>
        <v>11.858348727423326</v>
      </c>
      <c r="Z107" s="88"/>
      <c r="AB107" s="24"/>
      <c r="AC107" s="24"/>
      <c r="AD107" s="24"/>
      <c r="AE107" s="24"/>
      <c r="AF107" s="24"/>
      <c r="AG107" s="24"/>
      <c r="AH107" s="24"/>
      <c r="AI107" s="24"/>
      <c r="AJ107" s="24"/>
    </row>
    <row r="108" spans="1:36">
      <c r="A108" s="24"/>
      <c r="B108" s="24" t="s">
        <v>110</v>
      </c>
      <c r="C108" s="87" t="s">
        <v>111</v>
      </c>
      <c r="D108" s="87" t="s">
        <v>112</v>
      </c>
      <c r="E108" s="88">
        <f>DSUM($B$81:$Z$83,E$81,$C$90:$D108)</f>
        <v>8.4413337133880967E-2</v>
      </c>
      <c r="F108" s="88">
        <f ca="1">DSUM($B$81:$Z$83,F$81,$C$90:$D108)</f>
        <v>0.16810031179452556</v>
      </c>
      <c r="G108" s="88">
        <f ca="1">DSUM($B$81:$Z$83,G$81,$C$90:$D108)</f>
        <v>0.25106650343220815</v>
      </c>
      <c r="H108" s="88">
        <f ca="1">DSUM($B$81:$Z$83,H$81,$C$90:$D108)</f>
        <v>0.33331744563675908</v>
      </c>
      <c r="I108" s="88">
        <f ca="1">DSUM($B$81:$Z$83,I$81,$C$90:$D108)</f>
        <v>0.41485862655042693</v>
      </c>
      <c r="J108" s="88">
        <f ca="1">DSUM($B$81:$Z$83,J$81,$C$90:$D108)</f>
        <v>0.48743389778883661</v>
      </c>
      <c r="K108" s="88">
        <f ca="1">DSUM($B$81:$Z$83,K$81,$C$90:$D108)</f>
        <v>0.54457390310448162</v>
      </c>
      <c r="L108" s="88">
        <f ca="1">DSUM($B$81:$Z$83,L$81,$C$90:$D108)</f>
        <v>0.58942238992812834</v>
      </c>
      <c r="M108" s="88">
        <f ca="1">DSUM($B$81:$Z$83,M$81,$C$90:$D108)</f>
        <v>0.62448344584080773</v>
      </c>
      <c r="N108" s="88">
        <f ca="1">DSUM($B$81:$Z$83,N$81,$C$90:$D108)</f>
        <v>0.65175165365549481</v>
      </c>
      <c r="O108" s="88">
        <f ca="1">DSUM($B$81:$Z$83,O$81,$C$90:$D108)</f>
        <v>0.67281576166977208</v>
      </c>
      <c r="P108" s="88">
        <f ca="1">DSUM($B$81:$Z$83,P$81,$C$90:$D108)</f>
        <v>0.68894125870726286</v>
      </c>
      <c r="Q108" s="88">
        <f ca="1">DSUM($B$81:$Z$83,Q$81,$C$90:$D108)</f>
        <v>0.70113614672428848</v>
      </c>
      <c r="R108" s="88">
        <f ca="1">DSUM($B$81:$Z$83,R$81,$C$90:$D108)</f>
        <v>0.71020333014807302</v>
      </c>
      <c r="S108" s="88">
        <f ca="1">DSUM($B$81:$Z$83,S$81,$C$90:$D108)</f>
        <v>0.71678234529886353</v>
      </c>
      <c r="T108" s="88">
        <f ca="1">DSUM($B$81:$Z$83,T$81,$C$90:$D108)</f>
        <v>0.72138259904349011</v>
      </c>
      <c r="U108" s="88">
        <f ca="1">DSUM($B$81:$Z$83,U$81,$C$90:$D108)</f>
        <v>0.71836832018470298</v>
      </c>
      <c r="V108" s="88">
        <f ca="1">DSUM($B$81:$Z$83,V$81,$C$90:$D108)</f>
        <v>0.71533580208717207</v>
      </c>
      <c r="W108" s="88">
        <f ca="1">DSUM($B$81:$Z$83,W$81,$C$90:$D108)</f>
        <v>0.71230636736108077</v>
      </c>
      <c r="X108" s="88">
        <f ca="1">DSUM($B$81:$Z$83,X$81,$C$90:$D108)</f>
        <v>0.70928794365634418</v>
      </c>
      <c r="Y108" s="71">
        <f ca="1">DSUM($B$81:$Z$83,Y$81,$C$90:$D108)</f>
        <v>11.858348727423326</v>
      </c>
      <c r="Z108" s="88"/>
      <c r="AB108" s="24"/>
      <c r="AC108" s="24"/>
      <c r="AD108" s="24"/>
      <c r="AE108" s="24"/>
      <c r="AF108" s="24"/>
      <c r="AG108" s="24"/>
      <c r="AH108" s="24"/>
      <c r="AI108" s="24"/>
      <c r="AJ108" s="24"/>
    </row>
    <row r="109" spans="1:36">
      <c r="A109" s="24"/>
      <c r="B109" s="24" t="s">
        <v>113</v>
      </c>
      <c r="C109" s="87" t="s">
        <v>114</v>
      </c>
      <c r="D109" s="87" t="s">
        <v>115</v>
      </c>
      <c r="E109" s="88">
        <f>DSUM($B$81:$Z$83,E$81,$C$90:$D109)</f>
        <v>8.4413337133880967E-2</v>
      </c>
      <c r="F109" s="88">
        <f ca="1">DSUM($B$81:$Z$83,F$81,$C$90:$D109)</f>
        <v>0.16810031179452556</v>
      </c>
      <c r="G109" s="88">
        <f ca="1">DSUM($B$81:$Z$83,G$81,$C$90:$D109)</f>
        <v>0.25106650343220815</v>
      </c>
      <c r="H109" s="88">
        <f ca="1">DSUM($B$81:$Z$83,H$81,$C$90:$D109)</f>
        <v>0.33331744563675908</v>
      </c>
      <c r="I109" s="88">
        <f ca="1">DSUM($B$81:$Z$83,I$81,$C$90:$D109)</f>
        <v>0.41485862655042693</v>
      </c>
      <c r="J109" s="88">
        <f ca="1">DSUM($B$81:$Z$83,J$81,$C$90:$D109)</f>
        <v>0.48743389778883661</v>
      </c>
      <c r="K109" s="88">
        <f ca="1">DSUM($B$81:$Z$83,K$81,$C$90:$D109)</f>
        <v>0.54457390310448162</v>
      </c>
      <c r="L109" s="88">
        <f ca="1">DSUM($B$81:$Z$83,L$81,$C$90:$D109)</f>
        <v>0.58942238992812834</v>
      </c>
      <c r="M109" s="88">
        <f ca="1">DSUM($B$81:$Z$83,M$81,$C$90:$D109)</f>
        <v>0.62448344584080773</v>
      </c>
      <c r="N109" s="88">
        <f ca="1">DSUM($B$81:$Z$83,N$81,$C$90:$D109)</f>
        <v>0.65175165365549481</v>
      </c>
      <c r="O109" s="88">
        <f ca="1">DSUM($B$81:$Z$83,O$81,$C$90:$D109)</f>
        <v>0.67281576166977208</v>
      </c>
      <c r="P109" s="88">
        <f ca="1">DSUM($B$81:$Z$83,P$81,$C$90:$D109)</f>
        <v>0.68894125870726286</v>
      </c>
      <c r="Q109" s="88">
        <f ca="1">DSUM($B$81:$Z$83,Q$81,$C$90:$D109)</f>
        <v>0.70113614672428848</v>
      </c>
      <c r="R109" s="88">
        <f ca="1">DSUM($B$81:$Z$83,R$81,$C$90:$D109)</f>
        <v>0.71020333014807302</v>
      </c>
      <c r="S109" s="88">
        <f ca="1">DSUM($B$81:$Z$83,S$81,$C$90:$D109)</f>
        <v>0.71678234529886353</v>
      </c>
      <c r="T109" s="88">
        <f ca="1">DSUM($B$81:$Z$83,T$81,$C$90:$D109)</f>
        <v>0.72138259904349011</v>
      </c>
      <c r="U109" s="88">
        <f ca="1">DSUM($B$81:$Z$83,U$81,$C$90:$D109)</f>
        <v>0.71836832018470298</v>
      </c>
      <c r="V109" s="88">
        <f ca="1">DSUM($B$81:$Z$83,V$81,$C$90:$D109)</f>
        <v>0.71533580208717207</v>
      </c>
      <c r="W109" s="88">
        <f ca="1">DSUM($B$81:$Z$83,W$81,$C$90:$D109)</f>
        <v>0.71230636736108077</v>
      </c>
      <c r="X109" s="88">
        <f ca="1">DSUM($B$81:$Z$83,X$81,$C$90:$D109)</f>
        <v>0.70928794365634418</v>
      </c>
      <c r="Y109" s="71">
        <f ca="1">DSUM($B$81:$Z$83,Y$81,$C$90:$D109)</f>
        <v>11.858348727423326</v>
      </c>
      <c r="Z109" s="88"/>
      <c r="AB109" s="24"/>
      <c r="AC109" s="24"/>
      <c r="AD109" s="24"/>
      <c r="AE109" s="24"/>
      <c r="AF109" s="24"/>
      <c r="AG109" s="24"/>
      <c r="AH109" s="24"/>
      <c r="AI109" s="24"/>
      <c r="AJ109" s="24"/>
    </row>
    <row r="110" spans="1:36">
      <c r="A110" s="24"/>
      <c r="B110" s="24" t="s">
        <v>116</v>
      </c>
      <c r="C110" s="87" t="s">
        <v>117</v>
      </c>
      <c r="D110" s="87" t="s">
        <v>118</v>
      </c>
      <c r="E110" s="88">
        <f>DSUM($B$81:$Z$83,E$81,$C$90:$D110)</f>
        <v>8.4413337133880967E-2</v>
      </c>
      <c r="F110" s="88">
        <f ca="1">DSUM($B$81:$Z$83,F$81,$C$90:$D110)</f>
        <v>0.16810031179452556</v>
      </c>
      <c r="G110" s="88">
        <f ca="1">DSUM($B$81:$Z$83,G$81,$C$90:$D110)</f>
        <v>0.25106650343220815</v>
      </c>
      <c r="H110" s="88">
        <f ca="1">DSUM($B$81:$Z$83,H$81,$C$90:$D110)</f>
        <v>0.33331744563675908</v>
      </c>
      <c r="I110" s="88">
        <f ca="1">DSUM($B$81:$Z$83,I$81,$C$90:$D110)</f>
        <v>0.41485862655042693</v>
      </c>
      <c r="J110" s="88">
        <f ca="1">DSUM($B$81:$Z$83,J$81,$C$90:$D110)</f>
        <v>0.48743389778883661</v>
      </c>
      <c r="K110" s="88">
        <f ca="1">DSUM($B$81:$Z$83,K$81,$C$90:$D110)</f>
        <v>0.54457390310448162</v>
      </c>
      <c r="L110" s="88">
        <f ca="1">DSUM($B$81:$Z$83,L$81,$C$90:$D110)</f>
        <v>0.58942238992812834</v>
      </c>
      <c r="M110" s="88">
        <f ca="1">DSUM($B$81:$Z$83,M$81,$C$90:$D110)</f>
        <v>0.62448344584080773</v>
      </c>
      <c r="N110" s="88">
        <f ca="1">DSUM($B$81:$Z$83,N$81,$C$90:$D110)</f>
        <v>0.65175165365549481</v>
      </c>
      <c r="O110" s="88">
        <f ca="1">DSUM($B$81:$Z$83,O$81,$C$90:$D110)</f>
        <v>0.67281576166977208</v>
      </c>
      <c r="P110" s="88">
        <f ca="1">DSUM($B$81:$Z$83,P$81,$C$90:$D110)</f>
        <v>0.68894125870726286</v>
      </c>
      <c r="Q110" s="88">
        <f ca="1">DSUM($B$81:$Z$83,Q$81,$C$90:$D110)</f>
        <v>0.70113614672428848</v>
      </c>
      <c r="R110" s="88">
        <f ca="1">DSUM($B$81:$Z$83,R$81,$C$90:$D110)</f>
        <v>0.71020333014807302</v>
      </c>
      <c r="S110" s="88">
        <f ca="1">DSUM($B$81:$Z$83,S$81,$C$90:$D110)</f>
        <v>0.71678234529886353</v>
      </c>
      <c r="T110" s="88">
        <f ca="1">DSUM($B$81:$Z$83,T$81,$C$90:$D110)</f>
        <v>0.72138259904349011</v>
      </c>
      <c r="U110" s="88">
        <f ca="1">DSUM($B$81:$Z$83,U$81,$C$90:$D110)</f>
        <v>0.71836832018470298</v>
      </c>
      <c r="V110" s="88">
        <f ca="1">DSUM($B$81:$Z$83,V$81,$C$90:$D110)</f>
        <v>0.71533580208717207</v>
      </c>
      <c r="W110" s="88">
        <f ca="1">DSUM($B$81:$Z$83,W$81,$C$90:$D110)</f>
        <v>0.71230636736108077</v>
      </c>
      <c r="X110" s="88">
        <f ca="1">DSUM($B$81:$Z$83,X$81,$C$90:$D110)</f>
        <v>0.70928794365634418</v>
      </c>
      <c r="Y110" s="71">
        <f ca="1">DSUM($B$81:$Z$83,Y$81,$C$90:$D110)</f>
        <v>11.858348727423326</v>
      </c>
      <c r="Z110" s="88"/>
      <c r="AB110" s="24"/>
      <c r="AC110" s="24"/>
      <c r="AD110" s="24"/>
      <c r="AE110" s="24"/>
      <c r="AF110" s="24"/>
      <c r="AG110" s="24"/>
      <c r="AH110" s="24"/>
      <c r="AI110" s="24"/>
      <c r="AJ110" s="24"/>
    </row>
    <row r="111" spans="1:36">
      <c r="A111" s="24"/>
      <c r="B111" s="24" t="s">
        <v>119</v>
      </c>
      <c r="C111" s="87" t="s">
        <v>120</v>
      </c>
      <c r="D111" s="87" t="s">
        <v>121</v>
      </c>
      <c r="E111" s="88">
        <f>DSUM($B$81:$Z$83,E$81,$C$90:$D111)</f>
        <v>8.4413337133880967E-2</v>
      </c>
      <c r="F111" s="88">
        <f ca="1">DSUM($B$81:$Z$83,F$81,$C$90:$D111)</f>
        <v>0.16810031179452556</v>
      </c>
      <c r="G111" s="88">
        <f ca="1">DSUM($B$81:$Z$83,G$81,$C$90:$D111)</f>
        <v>0.25106650343220815</v>
      </c>
      <c r="H111" s="88">
        <f ca="1">DSUM($B$81:$Z$83,H$81,$C$90:$D111)</f>
        <v>0.33331744563675908</v>
      </c>
      <c r="I111" s="88">
        <f ca="1">DSUM($B$81:$Z$83,I$81,$C$90:$D111)</f>
        <v>0.41485862655042693</v>
      </c>
      <c r="J111" s="88">
        <f ca="1">DSUM($B$81:$Z$83,J$81,$C$90:$D111)</f>
        <v>0.48743389778883661</v>
      </c>
      <c r="K111" s="88">
        <f ca="1">DSUM($B$81:$Z$83,K$81,$C$90:$D111)</f>
        <v>0.54457390310448162</v>
      </c>
      <c r="L111" s="88">
        <f ca="1">DSUM($B$81:$Z$83,L$81,$C$90:$D111)</f>
        <v>0.58942238992812834</v>
      </c>
      <c r="M111" s="88">
        <f ca="1">DSUM($B$81:$Z$83,M$81,$C$90:$D111)</f>
        <v>0.62448344584080773</v>
      </c>
      <c r="N111" s="88">
        <f ca="1">DSUM($B$81:$Z$83,N$81,$C$90:$D111)</f>
        <v>0.65175165365549481</v>
      </c>
      <c r="O111" s="88">
        <f ca="1">DSUM($B$81:$Z$83,O$81,$C$90:$D111)</f>
        <v>0.67281576166977208</v>
      </c>
      <c r="P111" s="88">
        <f ca="1">DSUM($B$81:$Z$83,P$81,$C$90:$D111)</f>
        <v>0.68894125870726286</v>
      </c>
      <c r="Q111" s="88">
        <f ca="1">DSUM($B$81:$Z$83,Q$81,$C$90:$D111)</f>
        <v>0.70113614672428848</v>
      </c>
      <c r="R111" s="88">
        <f ca="1">DSUM($B$81:$Z$83,R$81,$C$90:$D111)</f>
        <v>0.71020333014807302</v>
      </c>
      <c r="S111" s="88">
        <f ca="1">DSUM($B$81:$Z$83,S$81,$C$90:$D111)</f>
        <v>0.71678234529886353</v>
      </c>
      <c r="T111" s="88">
        <f ca="1">DSUM($B$81:$Z$83,T$81,$C$90:$D111)</f>
        <v>0.72138259904349011</v>
      </c>
      <c r="U111" s="88">
        <f ca="1">DSUM($B$81:$Z$83,U$81,$C$90:$D111)</f>
        <v>0.71836832018470298</v>
      </c>
      <c r="V111" s="88">
        <f ca="1">DSUM($B$81:$Z$83,V$81,$C$90:$D111)</f>
        <v>0.71533580208717207</v>
      </c>
      <c r="W111" s="88">
        <f ca="1">DSUM($B$81:$Z$83,W$81,$C$90:$D111)</f>
        <v>0.71230636736108077</v>
      </c>
      <c r="X111" s="88">
        <f ca="1">DSUM($B$81:$Z$83,X$81,$C$90:$D111)</f>
        <v>0.70928794365634418</v>
      </c>
      <c r="Y111" s="71">
        <f ca="1">DSUM($B$81:$Z$83,Y$81,$C$90:$D111)</f>
        <v>11.858348727423326</v>
      </c>
      <c r="Z111" s="88"/>
      <c r="AB111" s="24"/>
      <c r="AC111" s="24"/>
      <c r="AD111" s="24"/>
      <c r="AE111" s="24"/>
      <c r="AF111" s="24"/>
      <c r="AG111" s="24"/>
      <c r="AH111" s="24"/>
      <c r="AI111" s="24"/>
      <c r="AJ111" s="24"/>
    </row>
    <row r="112" spans="1:36">
      <c r="A112" s="24"/>
      <c r="B112" s="24" t="s">
        <v>122</v>
      </c>
      <c r="C112" s="87" t="s">
        <v>123</v>
      </c>
      <c r="D112" s="87" t="s">
        <v>124</v>
      </c>
      <c r="E112" s="88">
        <f>DSUM($B$81:$Z$83,E$81,$C$90:$D112)</f>
        <v>8.4413337133880967E-2</v>
      </c>
      <c r="F112" s="88">
        <f ca="1">DSUM($B$81:$Z$83,F$81,$C$90:$D112)</f>
        <v>0.16810031179452556</v>
      </c>
      <c r="G112" s="88">
        <f ca="1">DSUM($B$81:$Z$83,G$81,$C$90:$D112)</f>
        <v>0.25106650343220815</v>
      </c>
      <c r="H112" s="88">
        <f ca="1">DSUM($B$81:$Z$83,H$81,$C$90:$D112)</f>
        <v>0.33331744563675908</v>
      </c>
      <c r="I112" s="88">
        <f ca="1">DSUM($B$81:$Z$83,I$81,$C$90:$D112)</f>
        <v>0.41485862655042693</v>
      </c>
      <c r="J112" s="88">
        <f ca="1">DSUM($B$81:$Z$83,J$81,$C$90:$D112)</f>
        <v>0.48743389778883661</v>
      </c>
      <c r="K112" s="88">
        <f ca="1">DSUM($B$81:$Z$83,K$81,$C$90:$D112)</f>
        <v>0.54457390310448162</v>
      </c>
      <c r="L112" s="88">
        <f ca="1">DSUM($B$81:$Z$83,L$81,$C$90:$D112)</f>
        <v>0.58942238992812834</v>
      </c>
      <c r="M112" s="88">
        <f ca="1">DSUM($B$81:$Z$83,M$81,$C$90:$D112)</f>
        <v>0.62448344584080773</v>
      </c>
      <c r="N112" s="88">
        <f ca="1">DSUM($B$81:$Z$83,N$81,$C$90:$D112)</f>
        <v>0.65175165365549481</v>
      </c>
      <c r="O112" s="88">
        <f ca="1">DSUM($B$81:$Z$83,O$81,$C$90:$D112)</f>
        <v>0.67281576166977208</v>
      </c>
      <c r="P112" s="88">
        <f ca="1">DSUM($B$81:$Z$83,P$81,$C$90:$D112)</f>
        <v>0.68894125870726286</v>
      </c>
      <c r="Q112" s="88">
        <f ca="1">DSUM($B$81:$Z$83,Q$81,$C$90:$D112)</f>
        <v>0.70113614672428848</v>
      </c>
      <c r="R112" s="88">
        <f ca="1">DSUM($B$81:$Z$83,R$81,$C$90:$D112)</f>
        <v>0.71020333014807302</v>
      </c>
      <c r="S112" s="88">
        <f ca="1">DSUM($B$81:$Z$83,S$81,$C$90:$D112)</f>
        <v>0.71678234529886353</v>
      </c>
      <c r="T112" s="88">
        <f ca="1">DSUM($B$81:$Z$83,T$81,$C$90:$D112)</f>
        <v>0.72138259904349011</v>
      </c>
      <c r="U112" s="88">
        <f ca="1">DSUM($B$81:$Z$83,U$81,$C$90:$D112)</f>
        <v>0.71836832018470298</v>
      </c>
      <c r="V112" s="88">
        <f ca="1">DSUM($B$81:$Z$83,V$81,$C$90:$D112)</f>
        <v>0.71533580208717207</v>
      </c>
      <c r="W112" s="88">
        <f ca="1">DSUM($B$81:$Z$83,W$81,$C$90:$D112)</f>
        <v>0.71230636736108077</v>
      </c>
      <c r="X112" s="88">
        <f ca="1">DSUM($B$81:$Z$83,X$81,$C$90:$D112)</f>
        <v>0.70928794365634418</v>
      </c>
      <c r="Y112" s="71">
        <f ca="1">DSUM($B$81:$Z$83,Y$81,$C$90:$D112)</f>
        <v>11.858348727423326</v>
      </c>
      <c r="Z112" s="88"/>
      <c r="AB112" s="24"/>
      <c r="AC112" s="24"/>
      <c r="AD112" s="24"/>
      <c r="AE112" s="24"/>
      <c r="AF112" s="24"/>
      <c r="AG112" s="24"/>
      <c r="AH112" s="24"/>
      <c r="AI112" s="24"/>
      <c r="AJ112" s="24"/>
    </row>
    <row r="113" spans="1:36">
      <c r="A113" s="24"/>
      <c r="B113" s="24" t="s">
        <v>125</v>
      </c>
      <c r="C113" s="87" t="s">
        <v>126</v>
      </c>
      <c r="D113" s="87" t="s">
        <v>127</v>
      </c>
      <c r="E113" s="88">
        <f>DSUM($B$81:$Z$83,E$81,$C$90:$D113)</f>
        <v>8.4413337133880967E-2</v>
      </c>
      <c r="F113" s="88">
        <f ca="1">DSUM($B$81:$Z$83,F$81,$C$90:$D113)</f>
        <v>0.16810031179452556</v>
      </c>
      <c r="G113" s="88">
        <f ca="1">DSUM($B$81:$Z$83,G$81,$C$90:$D113)</f>
        <v>0.25106650343220815</v>
      </c>
      <c r="H113" s="88">
        <f ca="1">DSUM($B$81:$Z$83,H$81,$C$90:$D113)</f>
        <v>0.33331744563675908</v>
      </c>
      <c r="I113" s="88">
        <f ca="1">DSUM($B$81:$Z$83,I$81,$C$90:$D113)</f>
        <v>0.41485862655042693</v>
      </c>
      <c r="J113" s="88">
        <f ca="1">DSUM($B$81:$Z$83,J$81,$C$90:$D113)</f>
        <v>0.48743389778883661</v>
      </c>
      <c r="K113" s="88">
        <f ca="1">DSUM($B$81:$Z$83,K$81,$C$90:$D113)</f>
        <v>0.54457390310448162</v>
      </c>
      <c r="L113" s="88">
        <f ca="1">DSUM($B$81:$Z$83,L$81,$C$90:$D113)</f>
        <v>0.58942238992812834</v>
      </c>
      <c r="M113" s="88">
        <f ca="1">DSUM($B$81:$Z$83,M$81,$C$90:$D113)</f>
        <v>0.62448344584080773</v>
      </c>
      <c r="N113" s="88">
        <f ca="1">DSUM($B$81:$Z$83,N$81,$C$90:$D113)</f>
        <v>0.65175165365549481</v>
      </c>
      <c r="O113" s="88">
        <f ca="1">DSUM($B$81:$Z$83,O$81,$C$90:$D113)</f>
        <v>0.67281576166977208</v>
      </c>
      <c r="P113" s="88">
        <f ca="1">DSUM($B$81:$Z$83,P$81,$C$90:$D113)</f>
        <v>0.68894125870726286</v>
      </c>
      <c r="Q113" s="88">
        <f ca="1">DSUM($B$81:$Z$83,Q$81,$C$90:$D113)</f>
        <v>0.70113614672428848</v>
      </c>
      <c r="R113" s="88">
        <f ca="1">DSUM($B$81:$Z$83,R$81,$C$90:$D113)</f>
        <v>0.71020333014807302</v>
      </c>
      <c r="S113" s="88">
        <f ca="1">DSUM($B$81:$Z$83,S$81,$C$90:$D113)</f>
        <v>0.71678234529886353</v>
      </c>
      <c r="T113" s="88">
        <f ca="1">DSUM($B$81:$Z$83,T$81,$C$90:$D113)</f>
        <v>0.72138259904349011</v>
      </c>
      <c r="U113" s="88">
        <f ca="1">DSUM($B$81:$Z$83,U$81,$C$90:$D113)</f>
        <v>0.71836832018470298</v>
      </c>
      <c r="V113" s="88">
        <f ca="1">DSUM($B$81:$Z$83,V$81,$C$90:$D113)</f>
        <v>0.71533580208717207</v>
      </c>
      <c r="W113" s="88">
        <f ca="1">DSUM($B$81:$Z$83,W$81,$C$90:$D113)</f>
        <v>0.71230636736108077</v>
      </c>
      <c r="X113" s="88">
        <f ca="1">DSUM($B$81:$Z$83,X$81,$C$90:$D113)</f>
        <v>0.70928794365634418</v>
      </c>
      <c r="Y113" s="71">
        <f ca="1">DSUM($B$81:$Z$83,Y$81,$C$90:$D113)</f>
        <v>11.858348727423326</v>
      </c>
      <c r="Z113" s="88"/>
      <c r="AB113" s="24"/>
      <c r="AC113" s="24"/>
      <c r="AD113" s="24"/>
      <c r="AE113" s="24"/>
      <c r="AF113" s="24"/>
      <c r="AG113" s="24"/>
      <c r="AH113" s="24"/>
      <c r="AI113" s="24"/>
      <c r="AJ113" s="24"/>
    </row>
    <row r="114" spans="1:36">
      <c r="A114" s="24"/>
      <c r="B114" s="24" t="s">
        <v>128</v>
      </c>
      <c r="C114" s="87" t="s">
        <v>129</v>
      </c>
      <c r="D114" s="87" t="s">
        <v>130</v>
      </c>
      <c r="E114" s="88">
        <f>DSUM($B$81:$Z$83,E$81,$C$90:$D114)</f>
        <v>8.4413337133880967E-2</v>
      </c>
      <c r="F114" s="88">
        <f ca="1">DSUM($B$81:$Z$83,F$81,$C$90:$D114)</f>
        <v>0.16810031179452556</v>
      </c>
      <c r="G114" s="88">
        <f ca="1">DSUM($B$81:$Z$83,G$81,$C$90:$D114)</f>
        <v>0.25106650343220815</v>
      </c>
      <c r="H114" s="88">
        <f ca="1">DSUM($B$81:$Z$83,H$81,$C$90:$D114)</f>
        <v>0.33331744563675908</v>
      </c>
      <c r="I114" s="88">
        <f ca="1">DSUM($B$81:$Z$83,I$81,$C$90:$D114)</f>
        <v>0.41485862655042693</v>
      </c>
      <c r="J114" s="88">
        <f ca="1">DSUM($B$81:$Z$83,J$81,$C$90:$D114)</f>
        <v>0.48743389778883661</v>
      </c>
      <c r="K114" s="88">
        <f ca="1">DSUM($B$81:$Z$83,K$81,$C$90:$D114)</f>
        <v>0.54457390310448162</v>
      </c>
      <c r="L114" s="88">
        <f ca="1">DSUM($B$81:$Z$83,L$81,$C$90:$D114)</f>
        <v>0.58942238992812834</v>
      </c>
      <c r="M114" s="88">
        <f ca="1">DSUM($B$81:$Z$83,M$81,$C$90:$D114)</f>
        <v>0.62448344584080773</v>
      </c>
      <c r="N114" s="88">
        <f ca="1">DSUM($B$81:$Z$83,N$81,$C$90:$D114)</f>
        <v>0.65175165365549481</v>
      </c>
      <c r="O114" s="88">
        <f ca="1">DSUM($B$81:$Z$83,O$81,$C$90:$D114)</f>
        <v>0.67281576166977208</v>
      </c>
      <c r="P114" s="88">
        <f ca="1">DSUM($B$81:$Z$83,P$81,$C$90:$D114)</f>
        <v>0.68894125870726286</v>
      </c>
      <c r="Q114" s="88">
        <f ca="1">DSUM($B$81:$Z$83,Q$81,$C$90:$D114)</f>
        <v>0.70113614672428848</v>
      </c>
      <c r="R114" s="88">
        <f ca="1">DSUM($B$81:$Z$83,R$81,$C$90:$D114)</f>
        <v>0.71020333014807302</v>
      </c>
      <c r="S114" s="88">
        <f ca="1">DSUM($B$81:$Z$83,S$81,$C$90:$D114)</f>
        <v>0.71678234529886353</v>
      </c>
      <c r="T114" s="88">
        <f ca="1">DSUM($B$81:$Z$83,T$81,$C$90:$D114)</f>
        <v>0.72138259904349011</v>
      </c>
      <c r="U114" s="88">
        <f ca="1">DSUM($B$81:$Z$83,U$81,$C$90:$D114)</f>
        <v>0.71836832018470298</v>
      </c>
      <c r="V114" s="88">
        <f ca="1">DSUM($B$81:$Z$83,V$81,$C$90:$D114)</f>
        <v>0.71533580208717207</v>
      </c>
      <c r="W114" s="88">
        <f ca="1">DSUM($B$81:$Z$83,W$81,$C$90:$D114)</f>
        <v>0.71230636736108077</v>
      </c>
      <c r="X114" s="88">
        <f ca="1">DSUM($B$81:$Z$83,X$81,$C$90:$D114)</f>
        <v>0.70928794365634418</v>
      </c>
      <c r="Y114" s="71">
        <f ca="1">DSUM($B$81:$Z$83,Y$81,$C$90:$D114)</f>
        <v>11.858348727423326</v>
      </c>
      <c r="Z114" s="88"/>
      <c r="AB114" s="24"/>
      <c r="AC114" s="24"/>
      <c r="AD114" s="24"/>
      <c r="AE114" s="24"/>
      <c r="AF114" s="24"/>
      <c r="AG114" s="24"/>
      <c r="AH114" s="24"/>
      <c r="AI114" s="24"/>
      <c r="AJ114" s="24"/>
    </row>
    <row r="115" spans="1:36">
      <c r="A115" s="24"/>
      <c r="B115" s="24" t="s">
        <v>131</v>
      </c>
      <c r="C115" s="87" t="s">
        <v>132</v>
      </c>
      <c r="D115" s="87" t="s">
        <v>133</v>
      </c>
      <c r="E115" s="88">
        <f>DSUM($B$81:$Z$83,E$81,$C$90:$D115)</f>
        <v>8.4413337133880967E-2</v>
      </c>
      <c r="F115" s="88">
        <f ca="1">DSUM($B$81:$Z$83,F$81,$C$90:$D115)</f>
        <v>0.16810031179452556</v>
      </c>
      <c r="G115" s="88">
        <f ca="1">DSUM($B$81:$Z$83,G$81,$C$90:$D115)</f>
        <v>0.25106650343220815</v>
      </c>
      <c r="H115" s="88">
        <f ca="1">DSUM($B$81:$Z$83,H$81,$C$90:$D115)</f>
        <v>0.33331744563675908</v>
      </c>
      <c r="I115" s="88">
        <f ca="1">DSUM($B$81:$Z$83,I$81,$C$90:$D115)</f>
        <v>0.41485862655042693</v>
      </c>
      <c r="J115" s="88">
        <f ca="1">DSUM($B$81:$Z$83,J$81,$C$90:$D115)</f>
        <v>0.48743389778883661</v>
      </c>
      <c r="K115" s="88">
        <f ca="1">DSUM($B$81:$Z$83,K$81,$C$90:$D115)</f>
        <v>0.54457390310448162</v>
      </c>
      <c r="L115" s="88">
        <f ca="1">DSUM($B$81:$Z$83,L$81,$C$90:$D115)</f>
        <v>0.58942238992812834</v>
      </c>
      <c r="M115" s="88">
        <f ca="1">DSUM($B$81:$Z$83,M$81,$C$90:$D115)</f>
        <v>0.62448344584080773</v>
      </c>
      <c r="N115" s="88">
        <f ca="1">DSUM($B$81:$Z$83,N$81,$C$90:$D115)</f>
        <v>0.65175165365549481</v>
      </c>
      <c r="O115" s="88">
        <f ca="1">DSUM($B$81:$Z$83,O$81,$C$90:$D115)</f>
        <v>0.67281576166977208</v>
      </c>
      <c r="P115" s="88">
        <f ca="1">DSUM($B$81:$Z$83,P$81,$C$90:$D115)</f>
        <v>0.68894125870726286</v>
      </c>
      <c r="Q115" s="88">
        <f ca="1">DSUM($B$81:$Z$83,Q$81,$C$90:$D115)</f>
        <v>0.70113614672428848</v>
      </c>
      <c r="R115" s="88">
        <f ca="1">DSUM($B$81:$Z$83,R$81,$C$90:$D115)</f>
        <v>0.71020333014807302</v>
      </c>
      <c r="S115" s="88">
        <f ca="1">DSUM($B$81:$Z$83,S$81,$C$90:$D115)</f>
        <v>0.71678234529886353</v>
      </c>
      <c r="T115" s="88">
        <f ca="1">DSUM($B$81:$Z$83,T$81,$C$90:$D115)</f>
        <v>0.72138259904349011</v>
      </c>
      <c r="U115" s="88">
        <f ca="1">DSUM($B$81:$Z$83,U$81,$C$90:$D115)</f>
        <v>0.71836832018470298</v>
      </c>
      <c r="V115" s="88">
        <f ca="1">DSUM($B$81:$Z$83,V$81,$C$90:$D115)</f>
        <v>0.71533580208717207</v>
      </c>
      <c r="W115" s="88">
        <f ca="1">DSUM($B$81:$Z$83,W$81,$C$90:$D115)</f>
        <v>0.71230636736108077</v>
      </c>
      <c r="X115" s="88">
        <f ca="1">DSUM($B$81:$Z$83,X$81,$C$90:$D115)</f>
        <v>0.70928794365634418</v>
      </c>
      <c r="Y115" s="71">
        <f ca="1">DSUM($B$81:$Z$83,Y$81,$C$90:$D115)</f>
        <v>11.858348727423326</v>
      </c>
      <c r="Z115" s="88"/>
      <c r="AB115" s="24"/>
      <c r="AC115" s="24"/>
      <c r="AD115" s="24"/>
      <c r="AE115" s="24"/>
      <c r="AF115" s="24"/>
      <c r="AG115" s="24"/>
      <c r="AH115" s="24"/>
      <c r="AI115" s="24"/>
      <c r="AJ115" s="24"/>
    </row>
    <row r="116" spans="1:36">
      <c r="A116" s="24"/>
      <c r="B116" s="24" t="s">
        <v>134</v>
      </c>
      <c r="C116" s="87" t="s">
        <v>135</v>
      </c>
      <c r="D116" s="87" t="s">
        <v>136</v>
      </c>
      <c r="E116" s="88">
        <f>DSUM($B$81:$Z$83,E$81,$C$90:$D116)</f>
        <v>8.4413337133880967E-2</v>
      </c>
      <c r="F116" s="88">
        <f ca="1">DSUM($B$81:$Z$83,F$81,$C$90:$D116)</f>
        <v>0.16810031179452556</v>
      </c>
      <c r="G116" s="88">
        <f ca="1">DSUM($B$81:$Z$83,G$81,$C$90:$D116)</f>
        <v>0.25106650343220815</v>
      </c>
      <c r="H116" s="88">
        <f ca="1">DSUM($B$81:$Z$83,H$81,$C$90:$D116)</f>
        <v>0.33331744563675908</v>
      </c>
      <c r="I116" s="88">
        <f ca="1">DSUM($B$81:$Z$83,I$81,$C$90:$D116)</f>
        <v>0.41485862655042693</v>
      </c>
      <c r="J116" s="88">
        <f ca="1">DSUM($B$81:$Z$83,J$81,$C$90:$D116)</f>
        <v>0.48743389778883661</v>
      </c>
      <c r="K116" s="88">
        <f ca="1">DSUM($B$81:$Z$83,K$81,$C$90:$D116)</f>
        <v>0.54457390310448162</v>
      </c>
      <c r="L116" s="88">
        <f ca="1">DSUM($B$81:$Z$83,L$81,$C$90:$D116)</f>
        <v>0.58942238992812834</v>
      </c>
      <c r="M116" s="88">
        <f ca="1">DSUM($B$81:$Z$83,M$81,$C$90:$D116)</f>
        <v>0.62448344584080773</v>
      </c>
      <c r="N116" s="88">
        <f ca="1">DSUM($B$81:$Z$83,N$81,$C$90:$D116)</f>
        <v>0.65175165365549481</v>
      </c>
      <c r="O116" s="88">
        <f ca="1">DSUM($B$81:$Z$83,O$81,$C$90:$D116)</f>
        <v>0.67281576166977208</v>
      </c>
      <c r="P116" s="88">
        <f ca="1">DSUM($B$81:$Z$83,P$81,$C$90:$D116)</f>
        <v>0.68894125870726286</v>
      </c>
      <c r="Q116" s="88">
        <f ca="1">DSUM($B$81:$Z$83,Q$81,$C$90:$D116)</f>
        <v>0.70113614672428848</v>
      </c>
      <c r="R116" s="88">
        <f ca="1">DSUM($B$81:$Z$83,R$81,$C$90:$D116)</f>
        <v>0.71020333014807302</v>
      </c>
      <c r="S116" s="88">
        <f ca="1">DSUM($B$81:$Z$83,S$81,$C$90:$D116)</f>
        <v>0.71678234529886353</v>
      </c>
      <c r="T116" s="88">
        <f ca="1">DSUM($B$81:$Z$83,T$81,$C$90:$D116)</f>
        <v>0.72138259904349011</v>
      </c>
      <c r="U116" s="88">
        <f ca="1">DSUM($B$81:$Z$83,U$81,$C$90:$D116)</f>
        <v>0.71836832018470298</v>
      </c>
      <c r="V116" s="88">
        <f ca="1">DSUM($B$81:$Z$83,V$81,$C$90:$D116)</f>
        <v>0.71533580208717207</v>
      </c>
      <c r="W116" s="88">
        <f ca="1">DSUM($B$81:$Z$83,W$81,$C$90:$D116)</f>
        <v>0.71230636736108077</v>
      </c>
      <c r="X116" s="88">
        <f ca="1">DSUM($B$81:$Z$83,X$81,$C$90:$D116)</f>
        <v>0.70928794365634418</v>
      </c>
      <c r="Y116" s="71">
        <f ca="1">DSUM($B$81:$Z$83,Y$81,$C$90:$D116)</f>
        <v>11.858348727423326</v>
      </c>
      <c r="Z116" s="88"/>
      <c r="AB116" s="24"/>
      <c r="AC116" s="24"/>
      <c r="AD116" s="24"/>
      <c r="AE116" s="24"/>
      <c r="AF116" s="24"/>
      <c r="AG116" s="24"/>
      <c r="AH116" s="24"/>
      <c r="AI116" s="24"/>
      <c r="AJ116" s="24"/>
    </row>
    <row r="117" spans="1:36">
      <c r="A117" s="24"/>
      <c r="B117" s="24" t="s">
        <v>137</v>
      </c>
      <c r="C117" s="87" t="s">
        <v>138</v>
      </c>
      <c r="D117" s="87" t="s">
        <v>139</v>
      </c>
      <c r="E117" s="88">
        <f>DSUM($B$81:$Z$83,E$81,$C$90:$D117)</f>
        <v>8.4413337133880967E-2</v>
      </c>
      <c r="F117" s="88">
        <f ca="1">DSUM($B$81:$Z$83,F$81,$C$90:$D117)</f>
        <v>0.16810031179452556</v>
      </c>
      <c r="G117" s="88">
        <f ca="1">DSUM($B$81:$Z$83,G$81,$C$90:$D117)</f>
        <v>0.25106650343220815</v>
      </c>
      <c r="H117" s="88">
        <f ca="1">DSUM($B$81:$Z$83,H$81,$C$90:$D117)</f>
        <v>0.33331744563675908</v>
      </c>
      <c r="I117" s="88">
        <f ca="1">DSUM($B$81:$Z$83,I$81,$C$90:$D117)</f>
        <v>0.41485862655042693</v>
      </c>
      <c r="J117" s="88">
        <f ca="1">DSUM($B$81:$Z$83,J$81,$C$90:$D117)</f>
        <v>0.48743389778883661</v>
      </c>
      <c r="K117" s="88">
        <f ca="1">DSUM($B$81:$Z$83,K$81,$C$90:$D117)</f>
        <v>0.54457390310448162</v>
      </c>
      <c r="L117" s="88">
        <f ca="1">DSUM($B$81:$Z$83,L$81,$C$90:$D117)</f>
        <v>0.58942238992812834</v>
      </c>
      <c r="M117" s="88">
        <f ca="1">DSUM($B$81:$Z$83,M$81,$C$90:$D117)</f>
        <v>0.62448344584080773</v>
      </c>
      <c r="N117" s="88">
        <f ca="1">DSUM($B$81:$Z$83,N$81,$C$90:$D117)</f>
        <v>0.65175165365549481</v>
      </c>
      <c r="O117" s="88">
        <f ca="1">DSUM($B$81:$Z$83,O$81,$C$90:$D117)</f>
        <v>0.67281576166977208</v>
      </c>
      <c r="P117" s="88">
        <f ca="1">DSUM($B$81:$Z$83,P$81,$C$90:$D117)</f>
        <v>0.68894125870726286</v>
      </c>
      <c r="Q117" s="88">
        <f ca="1">DSUM($B$81:$Z$83,Q$81,$C$90:$D117)</f>
        <v>0.70113614672428848</v>
      </c>
      <c r="R117" s="88">
        <f ca="1">DSUM($B$81:$Z$83,R$81,$C$90:$D117)</f>
        <v>0.71020333014807302</v>
      </c>
      <c r="S117" s="88">
        <f ca="1">DSUM($B$81:$Z$83,S$81,$C$90:$D117)</f>
        <v>0.71678234529886353</v>
      </c>
      <c r="T117" s="88">
        <f ca="1">DSUM($B$81:$Z$83,T$81,$C$90:$D117)</f>
        <v>0.72138259904349011</v>
      </c>
      <c r="U117" s="88">
        <f ca="1">DSUM($B$81:$Z$83,U$81,$C$90:$D117)</f>
        <v>0.71836832018470298</v>
      </c>
      <c r="V117" s="88">
        <f ca="1">DSUM($B$81:$Z$83,V$81,$C$90:$D117)</f>
        <v>0.71533580208717207</v>
      </c>
      <c r="W117" s="88">
        <f ca="1">DSUM($B$81:$Z$83,W$81,$C$90:$D117)</f>
        <v>0.71230636736108077</v>
      </c>
      <c r="X117" s="88">
        <f ca="1">DSUM($B$81:$Z$83,X$81,$C$90:$D117)</f>
        <v>0.70928794365634418</v>
      </c>
      <c r="Y117" s="71">
        <f ca="1">DSUM($B$81:$Z$83,Y$81,$C$90:$D117)</f>
        <v>11.858348727423326</v>
      </c>
      <c r="Z117" s="88"/>
      <c r="AB117" s="24"/>
      <c r="AC117" s="24"/>
      <c r="AD117" s="24"/>
      <c r="AE117" s="24"/>
      <c r="AF117" s="24"/>
      <c r="AG117" s="24"/>
      <c r="AH117" s="24"/>
      <c r="AI117" s="24"/>
      <c r="AJ117" s="24"/>
    </row>
    <row r="118" spans="1:36">
      <c r="A118" s="24"/>
      <c r="B118" s="24" t="s">
        <v>140</v>
      </c>
      <c r="C118" s="87" t="s">
        <v>141</v>
      </c>
      <c r="D118" s="87" t="s">
        <v>142</v>
      </c>
      <c r="E118" s="88">
        <f>DSUM($B$81:$Z$83,E$81,$C$90:$D118)</f>
        <v>8.4413337133880967E-2</v>
      </c>
      <c r="F118" s="88">
        <f ca="1">DSUM($B$81:$Z$83,F$81,$C$90:$D118)</f>
        <v>0.16810031179452556</v>
      </c>
      <c r="G118" s="88">
        <f ca="1">DSUM($B$81:$Z$83,G$81,$C$90:$D118)</f>
        <v>0.25106650343220815</v>
      </c>
      <c r="H118" s="88">
        <f ca="1">DSUM($B$81:$Z$83,H$81,$C$90:$D118)</f>
        <v>0.33331744563675908</v>
      </c>
      <c r="I118" s="88">
        <f ca="1">DSUM($B$81:$Z$83,I$81,$C$90:$D118)</f>
        <v>0.41485862655042693</v>
      </c>
      <c r="J118" s="88">
        <f ca="1">DSUM($B$81:$Z$83,J$81,$C$90:$D118)</f>
        <v>0.48743389778883661</v>
      </c>
      <c r="K118" s="88">
        <f ca="1">DSUM($B$81:$Z$83,K$81,$C$90:$D118)</f>
        <v>0.54457390310448162</v>
      </c>
      <c r="L118" s="88">
        <f ca="1">DSUM($B$81:$Z$83,L$81,$C$90:$D118)</f>
        <v>0.58942238992812834</v>
      </c>
      <c r="M118" s="88">
        <f ca="1">DSUM($B$81:$Z$83,M$81,$C$90:$D118)</f>
        <v>0.62448344584080773</v>
      </c>
      <c r="N118" s="88">
        <f ca="1">DSUM($B$81:$Z$83,N$81,$C$90:$D118)</f>
        <v>0.65175165365549481</v>
      </c>
      <c r="O118" s="88">
        <f ca="1">DSUM($B$81:$Z$83,O$81,$C$90:$D118)</f>
        <v>0.67281576166977208</v>
      </c>
      <c r="P118" s="88">
        <f ca="1">DSUM($B$81:$Z$83,P$81,$C$90:$D118)</f>
        <v>0.68894125870726286</v>
      </c>
      <c r="Q118" s="88">
        <f ca="1">DSUM($B$81:$Z$83,Q$81,$C$90:$D118)</f>
        <v>0.70113614672428848</v>
      </c>
      <c r="R118" s="88">
        <f ca="1">DSUM($B$81:$Z$83,R$81,$C$90:$D118)</f>
        <v>0.71020333014807302</v>
      </c>
      <c r="S118" s="88">
        <f ca="1">DSUM($B$81:$Z$83,S$81,$C$90:$D118)</f>
        <v>0.71678234529886353</v>
      </c>
      <c r="T118" s="88">
        <f ca="1">DSUM($B$81:$Z$83,T$81,$C$90:$D118)</f>
        <v>0.72138259904349011</v>
      </c>
      <c r="U118" s="88">
        <f ca="1">DSUM($B$81:$Z$83,U$81,$C$90:$D118)</f>
        <v>0.71836832018470298</v>
      </c>
      <c r="V118" s="88">
        <f ca="1">DSUM($B$81:$Z$83,V$81,$C$90:$D118)</f>
        <v>0.71533580208717207</v>
      </c>
      <c r="W118" s="88">
        <f ca="1">DSUM($B$81:$Z$83,W$81,$C$90:$D118)</f>
        <v>0.71230636736108077</v>
      </c>
      <c r="X118" s="88">
        <f ca="1">DSUM($B$81:$Z$83,X$81,$C$90:$D118)</f>
        <v>0.70928794365634418</v>
      </c>
      <c r="Y118" s="71">
        <f ca="1">DSUM($B$81:$Z$83,Y$81,$C$90:$D118)</f>
        <v>11.858348727423326</v>
      </c>
      <c r="Z118" s="88"/>
      <c r="AB118" s="24"/>
      <c r="AC118" s="24"/>
      <c r="AD118" s="24"/>
      <c r="AE118" s="24"/>
      <c r="AF118" s="24"/>
      <c r="AG118" s="24"/>
      <c r="AH118" s="24"/>
      <c r="AI118" s="24"/>
      <c r="AJ118" s="24"/>
    </row>
    <row r="119" spans="1:36">
      <c r="A119" s="24"/>
      <c r="B119" s="24" t="s">
        <v>143</v>
      </c>
      <c r="C119" s="87" t="s">
        <v>144</v>
      </c>
      <c r="D119" s="87" t="s">
        <v>145</v>
      </c>
      <c r="E119" s="88">
        <f>DSUM($B$81:$Z$83,E$81,$C$90:$D119)</f>
        <v>8.4413337133880967E-2</v>
      </c>
      <c r="F119" s="88">
        <f ca="1">DSUM($B$81:$Z$83,F$81,$C$90:$D119)</f>
        <v>0.16810031179452556</v>
      </c>
      <c r="G119" s="88">
        <f ca="1">DSUM($B$81:$Z$83,G$81,$C$90:$D119)</f>
        <v>0.25106650343220815</v>
      </c>
      <c r="H119" s="88">
        <f ca="1">DSUM($B$81:$Z$83,H$81,$C$90:$D119)</f>
        <v>0.33331744563675908</v>
      </c>
      <c r="I119" s="88">
        <f ca="1">DSUM($B$81:$Z$83,I$81,$C$90:$D119)</f>
        <v>0.41485862655042693</v>
      </c>
      <c r="J119" s="88">
        <f ca="1">DSUM($B$81:$Z$83,J$81,$C$90:$D119)</f>
        <v>0.48743389778883661</v>
      </c>
      <c r="K119" s="88">
        <f ca="1">DSUM($B$81:$Z$83,K$81,$C$90:$D119)</f>
        <v>0.54457390310448162</v>
      </c>
      <c r="L119" s="88">
        <f ca="1">DSUM($B$81:$Z$83,L$81,$C$90:$D119)</f>
        <v>0.58942238992812834</v>
      </c>
      <c r="M119" s="88">
        <f ca="1">DSUM($B$81:$Z$83,M$81,$C$90:$D119)</f>
        <v>0.62448344584080773</v>
      </c>
      <c r="N119" s="88">
        <f ca="1">DSUM($B$81:$Z$83,N$81,$C$90:$D119)</f>
        <v>0.65175165365549481</v>
      </c>
      <c r="O119" s="88">
        <f ca="1">DSUM($B$81:$Z$83,O$81,$C$90:$D119)</f>
        <v>0.67281576166977208</v>
      </c>
      <c r="P119" s="88">
        <f ca="1">DSUM($B$81:$Z$83,P$81,$C$90:$D119)</f>
        <v>0.68894125870726286</v>
      </c>
      <c r="Q119" s="88">
        <f ca="1">DSUM($B$81:$Z$83,Q$81,$C$90:$D119)</f>
        <v>0.70113614672428848</v>
      </c>
      <c r="R119" s="88">
        <f ca="1">DSUM($B$81:$Z$83,R$81,$C$90:$D119)</f>
        <v>0.71020333014807302</v>
      </c>
      <c r="S119" s="88">
        <f ca="1">DSUM($B$81:$Z$83,S$81,$C$90:$D119)</f>
        <v>0.71678234529886353</v>
      </c>
      <c r="T119" s="88">
        <f ca="1">DSUM($B$81:$Z$83,T$81,$C$90:$D119)</f>
        <v>0.72138259904349011</v>
      </c>
      <c r="U119" s="88">
        <f ca="1">DSUM($B$81:$Z$83,U$81,$C$90:$D119)</f>
        <v>0.71836832018470298</v>
      </c>
      <c r="V119" s="88">
        <f ca="1">DSUM($B$81:$Z$83,V$81,$C$90:$D119)</f>
        <v>0.71533580208717207</v>
      </c>
      <c r="W119" s="88">
        <f ca="1">DSUM($B$81:$Z$83,W$81,$C$90:$D119)</f>
        <v>0.71230636736108077</v>
      </c>
      <c r="X119" s="88">
        <f ca="1">DSUM($B$81:$Z$83,X$81,$C$90:$D119)</f>
        <v>0.70928794365634418</v>
      </c>
      <c r="Y119" s="71">
        <f ca="1">DSUM($B$81:$Z$83,Y$81,$C$90:$D119)</f>
        <v>11.858348727423326</v>
      </c>
      <c r="Z119" s="88"/>
      <c r="AB119" s="24"/>
      <c r="AC119" s="24"/>
      <c r="AD119" s="24"/>
      <c r="AE119" s="24"/>
      <c r="AF119" s="24"/>
      <c r="AG119" s="24"/>
      <c r="AH119" s="24"/>
      <c r="AI119" s="24"/>
      <c r="AJ119" s="24"/>
    </row>
    <row r="120" spans="1:36">
      <c r="A120" s="24"/>
      <c r="B120" s="24" t="s">
        <v>146</v>
      </c>
      <c r="C120" s="87" t="s">
        <v>147</v>
      </c>
      <c r="D120" s="87" t="s">
        <v>148</v>
      </c>
      <c r="E120" s="88">
        <f>DSUM($B$81:$Z$83,E$81,$C$90:$D120)</f>
        <v>8.4413337133880967E-2</v>
      </c>
      <c r="F120" s="88">
        <f ca="1">DSUM($B$81:$Z$83,F$81,$C$90:$D120)</f>
        <v>0.16810031179452556</v>
      </c>
      <c r="G120" s="88">
        <f ca="1">DSUM($B$81:$Z$83,G$81,$C$90:$D120)</f>
        <v>0.25106650343220815</v>
      </c>
      <c r="H120" s="88">
        <f ca="1">DSUM($B$81:$Z$83,H$81,$C$90:$D120)</f>
        <v>0.33331744563675908</v>
      </c>
      <c r="I120" s="88">
        <f ca="1">DSUM($B$81:$Z$83,I$81,$C$90:$D120)</f>
        <v>0.41485862655042693</v>
      </c>
      <c r="J120" s="88">
        <f ca="1">DSUM($B$81:$Z$83,J$81,$C$90:$D120)</f>
        <v>0.48743389778883661</v>
      </c>
      <c r="K120" s="88">
        <f ca="1">DSUM($B$81:$Z$83,K$81,$C$90:$D120)</f>
        <v>0.54457390310448162</v>
      </c>
      <c r="L120" s="88">
        <f ca="1">DSUM($B$81:$Z$83,L$81,$C$90:$D120)</f>
        <v>0.58942238992812834</v>
      </c>
      <c r="M120" s="88">
        <f ca="1">DSUM($B$81:$Z$83,M$81,$C$90:$D120)</f>
        <v>0.62448344584080773</v>
      </c>
      <c r="N120" s="88">
        <f ca="1">DSUM($B$81:$Z$83,N$81,$C$90:$D120)</f>
        <v>0.65175165365549481</v>
      </c>
      <c r="O120" s="88">
        <f ca="1">DSUM($B$81:$Z$83,O$81,$C$90:$D120)</f>
        <v>0.67281576166977208</v>
      </c>
      <c r="P120" s="88">
        <f ca="1">DSUM($B$81:$Z$83,P$81,$C$90:$D120)</f>
        <v>0.68894125870726286</v>
      </c>
      <c r="Q120" s="88">
        <f ca="1">DSUM($B$81:$Z$83,Q$81,$C$90:$D120)</f>
        <v>0.70113614672428848</v>
      </c>
      <c r="R120" s="88">
        <f ca="1">DSUM($B$81:$Z$83,R$81,$C$90:$D120)</f>
        <v>0.71020333014807302</v>
      </c>
      <c r="S120" s="88">
        <f ca="1">DSUM($B$81:$Z$83,S$81,$C$90:$D120)</f>
        <v>0.71678234529886353</v>
      </c>
      <c r="T120" s="88">
        <f ca="1">DSUM($B$81:$Z$83,T$81,$C$90:$D120)</f>
        <v>0.72138259904349011</v>
      </c>
      <c r="U120" s="88">
        <f ca="1">DSUM($B$81:$Z$83,U$81,$C$90:$D120)</f>
        <v>0.71836832018470298</v>
      </c>
      <c r="V120" s="88">
        <f ca="1">DSUM($B$81:$Z$83,V$81,$C$90:$D120)</f>
        <v>0.71533580208717207</v>
      </c>
      <c r="W120" s="88">
        <f ca="1">DSUM($B$81:$Z$83,W$81,$C$90:$D120)</f>
        <v>0.71230636736108077</v>
      </c>
      <c r="X120" s="88">
        <f ca="1">DSUM($B$81:$Z$83,X$81,$C$90:$D120)</f>
        <v>0.70928794365634418</v>
      </c>
      <c r="Y120" s="71">
        <f ca="1">DSUM($B$81:$Z$83,Y$81,$C$90:$D120)</f>
        <v>11.858348727423326</v>
      </c>
      <c r="Z120" s="88"/>
      <c r="AB120" s="24"/>
      <c r="AC120" s="24"/>
      <c r="AD120" s="24"/>
      <c r="AE120" s="24"/>
      <c r="AF120" s="24"/>
      <c r="AG120" s="24"/>
      <c r="AH120" s="24"/>
      <c r="AI120" s="24"/>
      <c r="AJ120" s="24"/>
    </row>
    <row r="121" spans="1:36">
      <c r="A121" s="24"/>
      <c r="B121" s="24" t="s">
        <v>149</v>
      </c>
      <c r="C121" s="87" t="s">
        <v>150</v>
      </c>
      <c r="D121" s="87" t="s">
        <v>151</v>
      </c>
      <c r="E121" s="88">
        <f>DSUM($B$81:$Z$83,E$81,$C$90:$D121)</f>
        <v>8.4413337133880967E-2</v>
      </c>
      <c r="F121" s="88">
        <f ca="1">DSUM($B$81:$Z$83,F$81,$C$90:$D121)</f>
        <v>0.16810031179452556</v>
      </c>
      <c r="G121" s="88">
        <f ca="1">DSUM($B$81:$Z$83,G$81,$C$90:$D121)</f>
        <v>0.25106650343220815</v>
      </c>
      <c r="H121" s="88">
        <f ca="1">DSUM($B$81:$Z$83,H$81,$C$90:$D121)</f>
        <v>0.33331744563675908</v>
      </c>
      <c r="I121" s="88">
        <f ca="1">DSUM($B$81:$Z$83,I$81,$C$90:$D121)</f>
        <v>0.41485862655042693</v>
      </c>
      <c r="J121" s="88">
        <f ca="1">DSUM($B$81:$Z$83,J$81,$C$90:$D121)</f>
        <v>0.48743389778883661</v>
      </c>
      <c r="K121" s="88">
        <f ca="1">DSUM($B$81:$Z$83,K$81,$C$90:$D121)</f>
        <v>0.54457390310448162</v>
      </c>
      <c r="L121" s="88">
        <f ca="1">DSUM($B$81:$Z$83,L$81,$C$90:$D121)</f>
        <v>0.58942238992812834</v>
      </c>
      <c r="M121" s="88">
        <f ca="1">DSUM($B$81:$Z$83,M$81,$C$90:$D121)</f>
        <v>0.62448344584080773</v>
      </c>
      <c r="N121" s="88">
        <f ca="1">DSUM($B$81:$Z$83,N$81,$C$90:$D121)</f>
        <v>0.65175165365549481</v>
      </c>
      <c r="O121" s="88">
        <f ca="1">DSUM($B$81:$Z$83,O$81,$C$90:$D121)</f>
        <v>0.67281576166977208</v>
      </c>
      <c r="P121" s="88">
        <f ca="1">DSUM($B$81:$Z$83,P$81,$C$90:$D121)</f>
        <v>0.68894125870726286</v>
      </c>
      <c r="Q121" s="88">
        <f ca="1">DSUM($B$81:$Z$83,Q$81,$C$90:$D121)</f>
        <v>0.70113614672428848</v>
      </c>
      <c r="R121" s="88">
        <f ca="1">DSUM($B$81:$Z$83,R$81,$C$90:$D121)</f>
        <v>0.71020333014807302</v>
      </c>
      <c r="S121" s="88">
        <f ca="1">DSUM($B$81:$Z$83,S$81,$C$90:$D121)</f>
        <v>0.71678234529886353</v>
      </c>
      <c r="T121" s="88">
        <f ca="1">DSUM($B$81:$Z$83,T$81,$C$90:$D121)</f>
        <v>0.72138259904349011</v>
      </c>
      <c r="U121" s="88">
        <f ca="1">DSUM($B$81:$Z$83,U$81,$C$90:$D121)</f>
        <v>0.71836832018470298</v>
      </c>
      <c r="V121" s="88">
        <f ca="1">DSUM($B$81:$Z$83,V$81,$C$90:$D121)</f>
        <v>0.71533580208717207</v>
      </c>
      <c r="W121" s="88">
        <f ca="1">DSUM($B$81:$Z$83,W$81,$C$90:$D121)</f>
        <v>0.71230636736108077</v>
      </c>
      <c r="X121" s="88">
        <f ca="1">DSUM($B$81:$Z$83,X$81,$C$90:$D121)</f>
        <v>0.70928794365634418</v>
      </c>
      <c r="Y121" s="71">
        <f ca="1">DSUM($B$81:$Z$83,Y$81,$C$90:$D121)</f>
        <v>11.858348727423326</v>
      </c>
      <c r="Z121" s="88"/>
      <c r="AB121" s="24"/>
      <c r="AC121" s="24"/>
      <c r="AD121" s="24"/>
      <c r="AE121" s="24"/>
      <c r="AF121" s="24"/>
      <c r="AG121" s="24"/>
      <c r="AH121" s="24"/>
      <c r="AI121" s="24"/>
      <c r="AJ121" s="24"/>
    </row>
    <row r="122" spans="1:36">
      <c r="A122" s="24"/>
      <c r="B122" s="24" t="s">
        <v>152</v>
      </c>
      <c r="C122" s="87" t="s">
        <v>153</v>
      </c>
      <c r="D122" s="87" t="s">
        <v>154</v>
      </c>
      <c r="E122" s="88">
        <f>DSUM($B$81:$Z$83,E$81,$C$90:$D122)</f>
        <v>8.4413337133880967E-2</v>
      </c>
      <c r="F122" s="88">
        <f ca="1">DSUM($B$81:$Z$83,F$81,$C$90:$D122)</f>
        <v>0.16810031179452556</v>
      </c>
      <c r="G122" s="88">
        <f ca="1">DSUM($B$81:$Z$83,G$81,$C$90:$D122)</f>
        <v>0.25106650343220815</v>
      </c>
      <c r="H122" s="88">
        <f ca="1">DSUM($B$81:$Z$83,H$81,$C$90:$D122)</f>
        <v>0.33331744563675908</v>
      </c>
      <c r="I122" s="88">
        <f ca="1">DSUM($B$81:$Z$83,I$81,$C$90:$D122)</f>
        <v>0.41485862655042693</v>
      </c>
      <c r="J122" s="88">
        <f ca="1">DSUM($B$81:$Z$83,J$81,$C$90:$D122)</f>
        <v>0.48743389778883661</v>
      </c>
      <c r="K122" s="88">
        <f ca="1">DSUM($B$81:$Z$83,K$81,$C$90:$D122)</f>
        <v>0.54457390310448162</v>
      </c>
      <c r="L122" s="88">
        <f ca="1">DSUM($B$81:$Z$83,L$81,$C$90:$D122)</f>
        <v>0.58942238992812834</v>
      </c>
      <c r="M122" s="88">
        <f ca="1">DSUM($B$81:$Z$83,M$81,$C$90:$D122)</f>
        <v>0.62448344584080773</v>
      </c>
      <c r="N122" s="88">
        <f ca="1">DSUM($B$81:$Z$83,N$81,$C$90:$D122)</f>
        <v>0.65175165365549481</v>
      </c>
      <c r="O122" s="88">
        <f ca="1">DSUM($B$81:$Z$83,O$81,$C$90:$D122)</f>
        <v>0.67281576166977208</v>
      </c>
      <c r="P122" s="88">
        <f ca="1">DSUM($B$81:$Z$83,P$81,$C$90:$D122)</f>
        <v>0.68894125870726286</v>
      </c>
      <c r="Q122" s="88">
        <f ca="1">DSUM($B$81:$Z$83,Q$81,$C$90:$D122)</f>
        <v>0.70113614672428848</v>
      </c>
      <c r="R122" s="88">
        <f ca="1">DSUM($B$81:$Z$83,R$81,$C$90:$D122)</f>
        <v>0.71020333014807302</v>
      </c>
      <c r="S122" s="88">
        <f ca="1">DSUM($B$81:$Z$83,S$81,$C$90:$D122)</f>
        <v>0.71678234529886353</v>
      </c>
      <c r="T122" s="88">
        <f ca="1">DSUM($B$81:$Z$83,T$81,$C$90:$D122)</f>
        <v>0.72138259904349011</v>
      </c>
      <c r="U122" s="88">
        <f ca="1">DSUM($B$81:$Z$83,U$81,$C$90:$D122)</f>
        <v>0.71836832018470298</v>
      </c>
      <c r="V122" s="88">
        <f ca="1">DSUM($B$81:$Z$83,V$81,$C$90:$D122)</f>
        <v>0.71533580208717207</v>
      </c>
      <c r="W122" s="88">
        <f ca="1">DSUM($B$81:$Z$83,W$81,$C$90:$D122)</f>
        <v>0.71230636736108077</v>
      </c>
      <c r="X122" s="88">
        <f ca="1">DSUM($B$81:$Z$83,X$81,$C$90:$D122)</f>
        <v>0.70928794365634418</v>
      </c>
      <c r="Y122" s="71">
        <f ca="1">DSUM($B$81:$Z$83,Y$81,$C$90:$D122)</f>
        <v>11.858348727423326</v>
      </c>
      <c r="Z122" s="88"/>
      <c r="AB122" s="24"/>
      <c r="AC122" s="24"/>
      <c r="AD122" s="24"/>
      <c r="AE122" s="24"/>
      <c r="AF122" s="24"/>
      <c r="AG122" s="24"/>
      <c r="AH122" s="24"/>
      <c r="AI122" s="24"/>
      <c r="AJ122" s="24"/>
    </row>
    <row r="123" spans="1:36">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B123" s="24"/>
      <c r="AC123" s="24"/>
      <c r="AD123" s="24"/>
      <c r="AE123" s="24"/>
      <c r="AF123" s="24"/>
      <c r="AG123" s="24"/>
      <c r="AH123" s="24"/>
      <c r="AI123" s="24"/>
      <c r="AJ123" s="24"/>
    </row>
    <row r="124" spans="1:36">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B124" s="24"/>
      <c r="AC124" s="24"/>
      <c r="AD124" s="24"/>
      <c r="AE124" s="24"/>
      <c r="AF124" s="24"/>
      <c r="AG124" s="24"/>
      <c r="AH124" s="24"/>
      <c r="AI124" s="24"/>
      <c r="AJ124" s="24"/>
    </row>
    <row r="125" spans="1:36" ht="15">
      <c r="A125" s="102" t="s">
        <v>155</v>
      </c>
      <c r="B125" s="102"/>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B125" s="24"/>
      <c r="AC125" s="24"/>
      <c r="AD125" s="24"/>
      <c r="AE125" s="24"/>
      <c r="AF125" s="24"/>
      <c r="AG125" s="24"/>
      <c r="AH125" s="24"/>
      <c r="AI125" s="24"/>
      <c r="AJ125" s="24"/>
    </row>
    <row r="126" spans="1:36" ht="15">
      <c r="A126" s="24"/>
      <c r="B126" s="24"/>
      <c r="C126" s="66" t="s">
        <v>178</v>
      </c>
      <c r="D126" s="66" t="str">
        <f>$C$8</f>
        <v>Bi-Level Stairwell Lighting-NR</v>
      </c>
      <c r="E126" s="81">
        <f>E11</f>
        <v>2016</v>
      </c>
      <c r="F126" s="81">
        <f t="shared" ref="F126:X126" si="33">F11</f>
        <v>2017</v>
      </c>
      <c r="G126" s="81">
        <f t="shared" si="33"/>
        <v>2018</v>
      </c>
      <c r="H126" s="81">
        <f t="shared" si="33"/>
        <v>2019</v>
      </c>
      <c r="I126" s="81">
        <f t="shared" si="33"/>
        <v>2020</v>
      </c>
      <c r="J126" s="81">
        <f t="shared" si="33"/>
        <v>2021</v>
      </c>
      <c r="K126" s="81">
        <f t="shared" si="33"/>
        <v>2022</v>
      </c>
      <c r="L126" s="81">
        <f t="shared" si="33"/>
        <v>2023</v>
      </c>
      <c r="M126" s="81">
        <f t="shared" si="33"/>
        <v>2024</v>
      </c>
      <c r="N126" s="81">
        <f t="shared" si="33"/>
        <v>2025</v>
      </c>
      <c r="O126" s="81">
        <f t="shared" si="33"/>
        <v>2026</v>
      </c>
      <c r="P126" s="81">
        <f t="shared" si="33"/>
        <v>2027</v>
      </c>
      <c r="Q126" s="81">
        <f t="shared" si="33"/>
        <v>2028</v>
      </c>
      <c r="R126" s="81">
        <f t="shared" si="33"/>
        <v>2029</v>
      </c>
      <c r="S126" s="81">
        <f t="shared" si="33"/>
        <v>2030</v>
      </c>
      <c r="T126" s="81">
        <f t="shared" si="33"/>
        <v>2031</v>
      </c>
      <c r="U126" s="81">
        <f t="shared" si="33"/>
        <v>2032</v>
      </c>
      <c r="V126" s="81">
        <f t="shared" si="33"/>
        <v>2033</v>
      </c>
      <c r="W126" s="81">
        <f t="shared" si="33"/>
        <v>2034</v>
      </c>
      <c r="X126" s="81">
        <f t="shared" si="33"/>
        <v>2035</v>
      </c>
      <c r="Y126" s="24"/>
      <c r="Z126" s="66"/>
      <c r="AB126" s="24"/>
      <c r="AC126" s="24"/>
      <c r="AD126" s="24"/>
      <c r="AE126" s="24"/>
      <c r="AF126" s="24"/>
      <c r="AG126" s="24"/>
      <c r="AH126" s="24"/>
      <c r="AI126" s="24"/>
      <c r="AJ126" s="24"/>
    </row>
    <row r="127" spans="1:36" ht="15">
      <c r="A127" s="24"/>
      <c r="B127" s="24"/>
      <c r="C127" s="66">
        <f>C9</f>
        <v>2035</v>
      </c>
      <c r="D127" s="66"/>
      <c r="E127" s="82" t="str">
        <f>CONCATENATE("aMW_",E$11)</f>
        <v>aMW_2016</v>
      </c>
      <c r="F127" s="82" t="str">
        <f t="shared" ref="F127:X127" si="34">CONCATENATE("aMW_",F$11)</f>
        <v>aMW_2017</v>
      </c>
      <c r="G127" s="82" t="str">
        <f t="shared" si="34"/>
        <v>aMW_2018</v>
      </c>
      <c r="H127" s="82" t="str">
        <f t="shared" si="34"/>
        <v>aMW_2019</v>
      </c>
      <c r="I127" s="82" t="str">
        <f t="shared" si="34"/>
        <v>aMW_2020</v>
      </c>
      <c r="J127" s="82" t="str">
        <f t="shared" si="34"/>
        <v>aMW_2021</v>
      </c>
      <c r="K127" s="82" t="str">
        <f t="shared" si="34"/>
        <v>aMW_2022</v>
      </c>
      <c r="L127" s="82" t="str">
        <f t="shared" si="34"/>
        <v>aMW_2023</v>
      </c>
      <c r="M127" s="82" t="str">
        <f t="shared" si="34"/>
        <v>aMW_2024</v>
      </c>
      <c r="N127" s="82" t="str">
        <f t="shared" si="34"/>
        <v>aMW_2025</v>
      </c>
      <c r="O127" s="82" t="str">
        <f t="shared" si="34"/>
        <v>aMW_2026</v>
      </c>
      <c r="P127" s="82" t="str">
        <f t="shared" si="34"/>
        <v>aMW_2027</v>
      </c>
      <c r="Q127" s="82" t="str">
        <f t="shared" si="34"/>
        <v>aMW_2028</v>
      </c>
      <c r="R127" s="82" t="str">
        <f t="shared" si="34"/>
        <v>aMW_2029</v>
      </c>
      <c r="S127" s="82" t="str">
        <f t="shared" si="34"/>
        <v>aMW_2030</v>
      </c>
      <c r="T127" s="82" t="str">
        <f t="shared" si="34"/>
        <v>aMW_2031</v>
      </c>
      <c r="U127" s="82" t="str">
        <f t="shared" si="34"/>
        <v>aMW_2032</v>
      </c>
      <c r="V127" s="82" t="str">
        <f t="shared" si="34"/>
        <v>aMW_2033</v>
      </c>
      <c r="W127" s="82" t="str">
        <f t="shared" si="34"/>
        <v>aMW_2034</v>
      </c>
      <c r="X127" s="82" t="str">
        <f t="shared" si="34"/>
        <v>aMW_2035</v>
      </c>
      <c r="Y127" s="69" t="s">
        <v>49</v>
      </c>
      <c r="Z127" s="103"/>
      <c r="AB127" s="24"/>
      <c r="AC127" s="24"/>
      <c r="AD127" s="24"/>
      <c r="AE127" s="24"/>
      <c r="AF127" s="24"/>
      <c r="AG127" s="24"/>
      <c r="AH127" s="24"/>
      <c r="AI127" s="24"/>
      <c r="AJ127" s="24"/>
    </row>
    <row r="128" spans="1:36">
      <c r="A128" s="24"/>
      <c r="B128" s="24"/>
      <c r="C128" s="24" t="s">
        <v>59</v>
      </c>
      <c r="D128" s="24"/>
      <c r="E128" s="89">
        <f t="shared" ref="E128:X128" si="35">E91</f>
        <v>0</v>
      </c>
      <c r="F128" s="89">
        <f t="shared" si="35"/>
        <v>0</v>
      </c>
      <c r="G128" s="89">
        <f t="shared" si="35"/>
        <v>0</v>
      </c>
      <c r="H128" s="89">
        <f t="shared" si="35"/>
        <v>0</v>
      </c>
      <c r="I128" s="89">
        <f t="shared" si="35"/>
        <v>0</v>
      </c>
      <c r="J128" s="89">
        <f t="shared" si="35"/>
        <v>0</v>
      </c>
      <c r="K128" s="89">
        <f t="shared" si="35"/>
        <v>0</v>
      </c>
      <c r="L128" s="89">
        <f t="shared" si="35"/>
        <v>0</v>
      </c>
      <c r="M128" s="89">
        <f t="shared" si="35"/>
        <v>0</v>
      </c>
      <c r="N128" s="89">
        <f t="shared" si="35"/>
        <v>0</v>
      </c>
      <c r="O128" s="89">
        <f t="shared" si="35"/>
        <v>0</v>
      </c>
      <c r="P128" s="89">
        <f t="shared" si="35"/>
        <v>0</v>
      </c>
      <c r="Q128" s="89">
        <f t="shared" si="35"/>
        <v>0</v>
      </c>
      <c r="R128" s="89">
        <f t="shared" si="35"/>
        <v>0</v>
      </c>
      <c r="S128" s="89">
        <f t="shared" si="35"/>
        <v>0</v>
      </c>
      <c r="T128" s="89">
        <f t="shared" si="35"/>
        <v>0</v>
      </c>
      <c r="U128" s="89">
        <f t="shared" si="35"/>
        <v>0</v>
      </c>
      <c r="V128" s="89">
        <f t="shared" si="35"/>
        <v>0</v>
      </c>
      <c r="W128" s="89">
        <f t="shared" si="35"/>
        <v>0</v>
      </c>
      <c r="X128" s="89">
        <f t="shared" si="35"/>
        <v>0</v>
      </c>
      <c r="Y128" s="89">
        <f t="shared" ref="Y128" si="36">Y91</f>
        <v>0</v>
      </c>
      <c r="Z128" s="89"/>
      <c r="AB128" s="24"/>
      <c r="AC128" s="24"/>
      <c r="AD128" s="24"/>
      <c r="AE128" s="24"/>
      <c r="AF128" s="24"/>
      <c r="AG128" s="24"/>
      <c r="AH128" s="24"/>
      <c r="AI128" s="24"/>
      <c r="AJ128" s="24"/>
    </row>
    <row r="129" spans="1:36">
      <c r="A129" s="24"/>
      <c r="B129" s="24"/>
      <c r="C129" s="24" t="s">
        <v>62</v>
      </c>
      <c r="D129" s="24"/>
      <c r="E129" s="89">
        <f t="shared" ref="E129:X141" si="37">E92-E91</f>
        <v>0</v>
      </c>
      <c r="F129" s="89">
        <f t="shared" si="37"/>
        <v>0</v>
      </c>
      <c r="G129" s="89">
        <f t="shared" si="37"/>
        <v>0</v>
      </c>
      <c r="H129" s="89">
        <f t="shared" si="37"/>
        <v>0</v>
      </c>
      <c r="I129" s="89">
        <f t="shared" si="37"/>
        <v>0</v>
      </c>
      <c r="J129" s="89">
        <f t="shared" si="37"/>
        <v>0</v>
      </c>
      <c r="K129" s="89">
        <f t="shared" si="37"/>
        <v>0</v>
      </c>
      <c r="L129" s="89">
        <f t="shared" si="37"/>
        <v>0</v>
      </c>
      <c r="M129" s="89">
        <f t="shared" si="37"/>
        <v>0</v>
      </c>
      <c r="N129" s="89">
        <f t="shared" si="37"/>
        <v>0</v>
      </c>
      <c r="O129" s="89">
        <f t="shared" si="37"/>
        <v>0</v>
      </c>
      <c r="P129" s="89">
        <f t="shared" si="37"/>
        <v>0</v>
      </c>
      <c r="Q129" s="89">
        <f t="shared" si="37"/>
        <v>0</v>
      </c>
      <c r="R129" s="89">
        <f t="shared" si="37"/>
        <v>0</v>
      </c>
      <c r="S129" s="89">
        <f t="shared" si="37"/>
        <v>0</v>
      </c>
      <c r="T129" s="89">
        <f t="shared" si="37"/>
        <v>0</v>
      </c>
      <c r="U129" s="89">
        <f t="shared" si="37"/>
        <v>0</v>
      </c>
      <c r="V129" s="89">
        <f t="shared" si="37"/>
        <v>0</v>
      </c>
      <c r="W129" s="89">
        <f t="shared" si="37"/>
        <v>0</v>
      </c>
      <c r="X129" s="89">
        <f t="shared" si="37"/>
        <v>0</v>
      </c>
      <c r="Y129" s="89">
        <f t="shared" ref="Y129:Y159" si="38">Y92-Y91</f>
        <v>0</v>
      </c>
      <c r="Z129" s="89"/>
      <c r="AB129" s="24"/>
      <c r="AC129" s="24"/>
      <c r="AD129" s="24"/>
      <c r="AE129" s="24"/>
      <c r="AF129" s="24"/>
      <c r="AG129" s="24"/>
      <c r="AH129" s="24"/>
      <c r="AI129" s="24"/>
      <c r="AJ129" s="24"/>
    </row>
    <row r="130" spans="1:36">
      <c r="A130" s="24"/>
      <c r="B130" s="24"/>
      <c r="C130" s="24" t="s">
        <v>65</v>
      </c>
      <c r="D130" s="24"/>
      <c r="E130" s="89">
        <f t="shared" si="37"/>
        <v>0</v>
      </c>
      <c r="F130" s="89">
        <f t="shared" si="37"/>
        <v>0</v>
      </c>
      <c r="G130" s="89">
        <f t="shared" si="37"/>
        <v>0</v>
      </c>
      <c r="H130" s="89">
        <f t="shared" si="37"/>
        <v>0</v>
      </c>
      <c r="I130" s="89">
        <f t="shared" si="37"/>
        <v>0</v>
      </c>
      <c r="J130" s="89">
        <f t="shared" si="37"/>
        <v>0</v>
      </c>
      <c r="K130" s="89">
        <f t="shared" si="37"/>
        <v>0</v>
      </c>
      <c r="L130" s="89">
        <f t="shared" si="37"/>
        <v>0</v>
      </c>
      <c r="M130" s="89">
        <f t="shared" si="37"/>
        <v>0</v>
      </c>
      <c r="N130" s="89">
        <f t="shared" si="37"/>
        <v>0</v>
      </c>
      <c r="O130" s="89">
        <f t="shared" si="37"/>
        <v>0</v>
      </c>
      <c r="P130" s="89">
        <f t="shared" si="37"/>
        <v>0</v>
      </c>
      <c r="Q130" s="89">
        <f t="shared" si="37"/>
        <v>0</v>
      </c>
      <c r="R130" s="89">
        <f t="shared" si="37"/>
        <v>0</v>
      </c>
      <c r="S130" s="89">
        <f t="shared" si="37"/>
        <v>0</v>
      </c>
      <c r="T130" s="89">
        <f t="shared" si="37"/>
        <v>0</v>
      </c>
      <c r="U130" s="89">
        <f t="shared" si="37"/>
        <v>0</v>
      </c>
      <c r="V130" s="89">
        <f t="shared" si="37"/>
        <v>0</v>
      </c>
      <c r="W130" s="89">
        <f t="shared" si="37"/>
        <v>0</v>
      </c>
      <c r="X130" s="89">
        <f t="shared" si="37"/>
        <v>0</v>
      </c>
      <c r="Y130" s="89">
        <f t="shared" si="38"/>
        <v>0</v>
      </c>
      <c r="Z130" s="89"/>
      <c r="AB130" s="24"/>
      <c r="AC130" s="24"/>
      <c r="AD130" s="24"/>
      <c r="AE130" s="24"/>
      <c r="AF130" s="24"/>
      <c r="AG130" s="24"/>
      <c r="AH130" s="24"/>
      <c r="AI130" s="24"/>
      <c r="AJ130" s="24"/>
    </row>
    <row r="131" spans="1:36">
      <c r="A131" s="24"/>
      <c r="B131" s="24"/>
      <c r="C131" s="24" t="s">
        <v>68</v>
      </c>
      <c r="D131" s="24"/>
      <c r="E131" s="89">
        <f t="shared" si="37"/>
        <v>0</v>
      </c>
      <c r="F131" s="89">
        <f t="shared" si="37"/>
        <v>0</v>
      </c>
      <c r="G131" s="89">
        <f t="shared" si="37"/>
        <v>0</v>
      </c>
      <c r="H131" s="89">
        <f t="shared" si="37"/>
        <v>0</v>
      </c>
      <c r="I131" s="89">
        <f t="shared" si="37"/>
        <v>0</v>
      </c>
      <c r="J131" s="89">
        <f t="shared" si="37"/>
        <v>0</v>
      </c>
      <c r="K131" s="89">
        <f t="shared" si="37"/>
        <v>0</v>
      </c>
      <c r="L131" s="89">
        <f t="shared" si="37"/>
        <v>0</v>
      </c>
      <c r="M131" s="89">
        <f t="shared" si="37"/>
        <v>0</v>
      </c>
      <c r="N131" s="89">
        <f t="shared" si="37"/>
        <v>0</v>
      </c>
      <c r="O131" s="89">
        <f t="shared" si="37"/>
        <v>0</v>
      </c>
      <c r="P131" s="89">
        <f t="shared" si="37"/>
        <v>0</v>
      </c>
      <c r="Q131" s="89">
        <f t="shared" si="37"/>
        <v>0</v>
      </c>
      <c r="R131" s="89">
        <f t="shared" si="37"/>
        <v>0</v>
      </c>
      <c r="S131" s="89">
        <f t="shared" si="37"/>
        <v>0</v>
      </c>
      <c r="T131" s="89">
        <f t="shared" si="37"/>
        <v>0</v>
      </c>
      <c r="U131" s="89">
        <f t="shared" si="37"/>
        <v>0</v>
      </c>
      <c r="V131" s="89">
        <f t="shared" si="37"/>
        <v>0</v>
      </c>
      <c r="W131" s="89">
        <f t="shared" si="37"/>
        <v>0</v>
      </c>
      <c r="X131" s="89">
        <f t="shared" si="37"/>
        <v>0</v>
      </c>
      <c r="Y131" s="89">
        <f t="shared" si="38"/>
        <v>0</v>
      </c>
      <c r="Z131" s="89"/>
      <c r="AB131" s="24"/>
      <c r="AC131" s="24"/>
      <c r="AD131" s="24"/>
      <c r="AE131" s="24"/>
      <c r="AF131" s="24"/>
      <c r="AG131" s="24"/>
      <c r="AH131" s="24"/>
      <c r="AI131" s="24"/>
      <c r="AJ131" s="24"/>
    </row>
    <row r="132" spans="1:36">
      <c r="A132" s="24"/>
      <c r="B132" s="24"/>
      <c r="C132" s="24" t="s">
        <v>71</v>
      </c>
      <c r="D132" s="24"/>
      <c r="E132" s="89">
        <f t="shared" si="37"/>
        <v>0</v>
      </c>
      <c r="F132" s="89">
        <f t="shared" si="37"/>
        <v>0</v>
      </c>
      <c r="G132" s="89">
        <f t="shared" si="37"/>
        <v>0</v>
      </c>
      <c r="H132" s="89">
        <f t="shared" si="37"/>
        <v>0</v>
      </c>
      <c r="I132" s="89">
        <f t="shared" si="37"/>
        <v>0</v>
      </c>
      <c r="J132" s="89">
        <f t="shared" si="37"/>
        <v>0</v>
      </c>
      <c r="K132" s="89">
        <f t="shared" si="37"/>
        <v>0</v>
      </c>
      <c r="L132" s="89">
        <f t="shared" si="37"/>
        <v>0</v>
      </c>
      <c r="M132" s="89">
        <f t="shared" si="37"/>
        <v>0</v>
      </c>
      <c r="N132" s="89">
        <f t="shared" si="37"/>
        <v>0</v>
      </c>
      <c r="O132" s="89">
        <f t="shared" si="37"/>
        <v>0</v>
      </c>
      <c r="P132" s="89">
        <f t="shared" si="37"/>
        <v>0</v>
      </c>
      <c r="Q132" s="89">
        <f t="shared" si="37"/>
        <v>0</v>
      </c>
      <c r="R132" s="89">
        <f t="shared" si="37"/>
        <v>0</v>
      </c>
      <c r="S132" s="89">
        <f t="shared" si="37"/>
        <v>0</v>
      </c>
      <c r="T132" s="89">
        <f t="shared" si="37"/>
        <v>0</v>
      </c>
      <c r="U132" s="89">
        <f t="shared" si="37"/>
        <v>0</v>
      </c>
      <c r="V132" s="89">
        <f t="shared" si="37"/>
        <v>0</v>
      </c>
      <c r="W132" s="89">
        <f t="shared" si="37"/>
        <v>0</v>
      </c>
      <c r="X132" s="89">
        <f t="shared" si="37"/>
        <v>0</v>
      </c>
      <c r="Y132" s="89">
        <f t="shared" si="38"/>
        <v>0</v>
      </c>
      <c r="Z132" s="89"/>
      <c r="AB132" s="24"/>
      <c r="AC132" s="24"/>
      <c r="AD132" s="24"/>
      <c r="AE132" s="24"/>
      <c r="AF132" s="24"/>
      <c r="AG132" s="24"/>
      <c r="AH132" s="24"/>
      <c r="AI132" s="24"/>
      <c r="AJ132" s="24"/>
    </row>
    <row r="133" spans="1:36">
      <c r="A133" s="24"/>
      <c r="B133" s="24"/>
      <c r="C133" s="24" t="s">
        <v>74</v>
      </c>
      <c r="D133" s="24"/>
      <c r="E133" s="89">
        <f t="shared" si="37"/>
        <v>0</v>
      </c>
      <c r="F133" s="89">
        <f t="shared" si="37"/>
        <v>0</v>
      </c>
      <c r="G133" s="89">
        <f t="shared" si="37"/>
        <v>0</v>
      </c>
      <c r="H133" s="89">
        <f t="shared" si="37"/>
        <v>0</v>
      </c>
      <c r="I133" s="89">
        <f t="shared" si="37"/>
        <v>0</v>
      </c>
      <c r="J133" s="89">
        <f t="shared" si="37"/>
        <v>0</v>
      </c>
      <c r="K133" s="89">
        <f t="shared" si="37"/>
        <v>0</v>
      </c>
      <c r="L133" s="89">
        <f t="shared" si="37"/>
        <v>0</v>
      </c>
      <c r="M133" s="89">
        <f t="shared" si="37"/>
        <v>0</v>
      </c>
      <c r="N133" s="89">
        <f t="shared" si="37"/>
        <v>0</v>
      </c>
      <c r="O133" s="89">
        <f t="shared" si="37"/>
        <v>0</v>
      </c>
      <c r="P133" s="89">
        <f t="shared" si="37"/>
        <v>0</v>
      </c>
      <c r="Q133" s="89">
        <f t="shared" si="37"/>
        <v>0</v>
      </c>
      <c r="R133" s="89">
        <f t="shared" si="37"/>
        <v>0</v>
      </c>
      <c r="S133" s="89">
        <f t="shared" si="37"/>
        <v>0</v>
      </c>
      <c r="T133" s="89">
        <f t="shared" si="37"/>
        <v>0</v>
      </c>
      <c r="U133" s="89">
        <f t="shared" si="37"/>
        <v>0</v>
      </c>
      <c r="V133" s="89">
        <f t="shared" si="37"/>
        <v>0</v>
      </c>
      <c r="W133" s="89">
        <f t="shared" si="37"/>
        <v>0</v>
      </c>
      <c r="X133" s="89">
        <f t="shared" si="37"/>
        <v>0</v>
      </c>
      <c r="Y133" s="89">
        <f t="shared" si="38"/>
        <v>0</v>
      </c>
      <c r="Z133" s="89"/>
      <c r="AB133" s="24"/>
      <c r="AC133" s="24"/>
      <c r="AD133" s="24"/>
      <c r="AE133" s="24"/>
      <c r="AF133" s="24"/>
      <c r="AG133" s="24"/>
      <c r="AH133" s="24"/>
      <c r="AI133" s="24"/>
      <c r="AJ133" s="24"/>
    </row>
    <row r="134" spans="1:36">
      <c r="A134" s="24"/>
      <c r="B134" s="24"/>
      <c r="C134" s="24" t="s">
        <v>77</v>
      </c>
      <c r="D134" s="24"/>
      <c r="E134" s="89">
        <f t="shared" si="37"/>
        <v>0</v>
      </c>
      <c r="F134" s="89">
        <f t="shared" si="37"/>
        <v>0</v>
      </c>
      <c r="G134" s="89">
        <f t="shared" si="37"/>
        <v>0</v>
      </c>
      <c r="H134" s="89">
        <f t="shared" si="37"/>
        <v>0</v>
      </c>
      <c r="I134" s="89">
        <f t="shared" si="37"/>
        <v>0</v>
      </c>
      <c r="J134" s="89">
        <f t="shared" si="37"/>
        <v>0</v>
      </c>
      <c r="K134" s="89">
        <f t="shared" si="37"/>
        <v>0</v>
      </c>
      <c r="L134" s="89">
        <f t="shared" si="37"/>
        <v>0</v>
      </c>
      <c r="M134" s="89">
        <f t="shared" si="37"/>
        <v>0</v>
      </c>
      <c r="N134" s="89">
        <f t="shared" si="37"/>
        <v>0</v>
      </c>
      <c r="O134" s="89">
        <f t="shared" si="37"/>
        <v>0</v>
      </c>
      <c r="P134" s="89">
        <f t="shared" si="37"/>
        <v>0</v>
      </c>
      <c r="Q134" s="89">
        <f t="shared" si="37"/>
        <v>0</v>
      </c>
      <c r="R134" s="89">
        <f t="shared" si="37"/>
        <v>0</v>
      </c>
      <c r="S134" s="89">
        <f t="shared" si="37"/>
        <v>0</v>
      </c>
      <c r="T134" s="89">
        <f t="shared" si="37"/>
        <v>0</v>
      </c>
      <c r="U134" s="89">
        <f t="shared" si="37"/>
        <v>0</v>
      </c>
      <c r="V134" s="89">
        <f t="shared" si="37"/>
        <v>0</v>
      </c>
      <c r="W134" s="89">
        <f t="shared" si="37"/>
        <v>0</v>
      </c>
      <c r="X134" s="89">
        <f t="shared" si="37"/>
        <v>0</v>
      </c>
      <c r="Y134" s="89">
        <f t="shared" si="38"/>
        <v>0</v>
      </c>
      <c r="Z134" s="89"/>
      <c r="AB134" s="24"/>
      <c r="AC134" s="24"/>
      <c r="AD134" s="24"/>
      <c r="AE134" s="24"/>
      <c r="AF134" s="24"/>
      <c r="AG134" s="24"/>
      <c r="AH134" s="24"/>
      <c r="AI134" s="24"/>
      <c r="AJ134" s="24"/>
    </row>
    <row r="135" spans="1:36">
      <c r="A135" s="24"/>
      <c r="B135" s="24"/>
      <c r="C135" s="24" t="s">
        <v>80</v>
      </c>
      <c r="D135" s="24"/>
      <c r="E135" s="89">
        <f t="shared" si="37"/>
        <v>7.4787127496493772E-2</v>
      </c>
      <c r="F135" s="89">
        <f t="shared" ca="1" si="37"/>
        <v>0.14893072442377853</v>
      </c>
      <c r="G135" s="89">
        <f t="shared" ca="1" si="37"/>
        <v>0.22243573397061092</v>
      </c>
      <c r="H135" s="89">
        <f t="shared" ca="1" si="37"/>
        <v>0.29530705869507251</v>
      </c>
      <c r="I135" s="89">
        <f t="shared" ca="1" si="37"/>
        <v>0.36754956089035057</v>
      </c>
      <c r="J135" s="89">
        <f t="shared" ca="1" si="37"/>
        <v>0.43184859523122904</v>
      </c>
      <c r="K135" s="89">
        <f t="shared" ca="1" si="37"/>
        <v>0.48247254883602364</v>
      </c>
      <c r="L135" s="89">
        <f t="shared" ca="1" si="37"/>
        <v>0.52220666687930439</v>
      </c>
      <c r="M135" s="89">
        <f t="shared" ca="1" si="37"/>
        <v>0.55326947931787118</v>
      </c>
      <c r="N135" s="89">
        <f t="shared" ca="1" si="37"/>
        <v>0.57742811352994494</v>
      </c>
      <c r="O135" s="89">
        <f t="shared" ca="1" si="37"/>
        <v>0.59609014236509428</v>
      </c>
      <c r="P135" s="89">
        <f t="shared" ca="1" si="37"/>
        <v>0.61037674260901609</v>
      </c>
      <c r="Q135" s="89">
        <f t="shared" ca="1" si="37"/>
        <v>0.62118096710600856</v>
      </c>
      <c r="R135" s="89">
        <f t="shared" ca="1" si="37"/>
        <v>0.62921415979537199</v>
      </c>
      <c r="S135" s="89">
        <f t="shared" ca="1" si="37"/>
        <v>0.63504292645227101</v>
      </c>
      <c r="T135" s="89">
        <f t="shared" ca="1" si="37"/>
        <v>0.63911858291838086</v>
      </c>
      <c r="U135" s="89">
        <f t="shared" ca="1" si="37"/>
        <v>0.63644804216053152</v>
      </c>
      <c r="V135" s="89">
        <f t="shared" ca="1" si="37"/>
        <v>0.63376134210464141</v>
      </c>
      <c r="W135" s="89">
        <f t="shared" ca="1" si="37"/>
        <v>0.63107737380300732</v>
      </c>
      <c r="X135" s="89">
        <f t="shared" ca="1" si="37"/>
        <v>0.62840316086333226</v>
      </c>
      <c r="Y135" s="89">
        <f t="shared" ca="1" si="38"/>
        <v>10.506063002451034</v>
      </c>
      <c r="Z135" s="89"/>
      <c r="AB135" s="24"/>
      <c r="AC135" s="24"/>
      <c r="AD135" s="24"/>
      <c r="AE135" s="24"/>
      <c r="AF135" s="24"/>
      <c r="AG135" s="24"/>
      <c r="AH135" s="24"/>
      <c r="AI135" s="24"/>
      <c r="AJ135" s="24"/>
    </row>
    <row r="136" spans="1:36">
      <c r="A136" s="24"/>
      <c r="B136" s="24"/>
      <c r="C136" s="24" t="s">
        <v>83</v>
      </c>
      <c r="D136" s="24"/>
      <c r="E136" s="89">
        <f t="shared" si="37"/>
        <v>0</v>
      </c>
      <c r="F136" s="89">
        <f t="shared" ca="1" si="37"/>
        <v>0</v>
      </c>
      <c r="G136" s="89">
        <f t="shared" ca="1" si="37"/>
        <v>0</v>
      </c>
      <c r="H136" s="89">
        <f t="shared" ca="1" si="37"/>
        <v>0</v>
      </c>
      <c r="I136" s="89">
        <f t="shared" ca="1" si="37"/>
        <v>0</v>
      </c>
      <c r="J136" s="89">
        <f t="shared" ca="1" si="37"/>
        <v>0</v>
      </c>
      <c r="K136" s="89">
        <f t="shared" ca="1" si="37"/>
        <v>0</v>
      </c>
      <c r="L136" s="89">
        <f t="shared" ca="1" si="37"/>
        <v>0</v>
      </c>
      <c r="M136" s="89">
        <f t="shared" ca="1" si="37"/>
        <v>0</v>
      </c>
      <c r="N136" s="89">
        <f t="shared" ca="1" si="37"/>
        <v>0</v>
      </c>
      <c r="O136" s="89">
        <f t="shared" ca="1" si="37"/>
        <v>0</v>
      </c>
      <c r="P136" s="89">
        <f t="shared" ca="1" si="37"/>
        <v>0</v>
      </c>
      <c r="Q136" s="89">
        <f t="shared" ca="1" si="37"/>
        <v>0</v>
      </c>
      <c r="R136" s="89">
        <f t="shared" ca="1" si="37"/>
        <v>0</v>
      </c>
      <c r="S136" s="89">
        <f t="shared" ca="1" si="37"/>
        <v>0</v>
      </c>
      <c r="T136" s="89">
        <f t="shared" ca="1" si="37"/>
        <v>0</v>
      </c>
      <c r="U136" s="89">
        <f t="shared" ca="1" si="37"/>
        <v>0</v>
      </c>
      <c r="V136" s="89">
        <f t="shared" ca="1" si="37"/>
        <v>0</v>
      </c>
      <c r="W136" s="89">
        <f t="shared" ca="1" si="37"/>
        <v>0</v>
      </c>
      <c r="X136" s="89">
        <f t="shared" ca="1" si="37"/>
        <v>0</v>
      </c>
      <c r="Y136" s="89">
        <f t="shared" ca="1" si="38"/>
        <v>0</v>
      </c>
      <c r="Z136" s="89"/>
      <c r="AB136" s="24"/>
      <c r="AC136" s="24"/>
      <c r="AD136" s="24"/>
      <c r="AE136" s="24"/>
      <c r="AF136" s="24"/>
      <c r="AG136" s="24"/>
      <c r="AH136" s="24"/>
      <c r="AI136" s="24"/>
      <c r="AJ136" s="24"/>
    </row>
    <row r="137" spans="1:36">
      <c r="A137" s="24"/>
      <c r="B137" s="24"/>
      <c r="C137" s="24" t="s">
        <v>86</v>
      </c>
      <c r="D137" s="24"/>
      <c r="E137" s="89">
        <f t="shared" si="37"/>
        <v>0</v>
      </c>
      <c r="F137" s="89">
        <f t="shared" ca="1" si="37"/>
        <v>0</v>
      </c>
      <c r="G137" s="89">
        <f t="shared" ca="1" si="37"/>
        <v>0</v>
      </c>
      <c r="H137" s="89">
        <f t="shared" ca="1" si="37"/>
        <v>0</v>
      </c>
      <c r="I137" s="89">
        <f t="shared" ca="1" si="37"/>
        <v>0</v>
      </c>
      <c r="J137" s="89">
        <f t="shared" ca="1" si="37"/>
        <v>0</v>
      </c>
      <c r="K137" s="89">
        <f t="shared" ca="1" si="37"/>
        <v>0</v>
      </c>
      <c r="L137" s="89">
        <f t="shared" ca="1" si="37"/>
        <v>0</v>
      </c>
      <c r="M137" s="89">
        <f t="shared" ca="1" si="37"/>
        <v>0</v>
      </c>
      <c r="N137" s="89">
        <f t="shared" ca="1" si="37"/>
        <v>0</v>
      </c>
      <c r="O137" s="89">
        <f t="shared" ca="1" si="37"/>
        <v>0</v>
      </c>
      <c r="P137" s="89">
        <f t="shared" ca="1" si="37"/>
        <v>0</v>
      </c>
      <c r="Q137" s="89">
        <f t="shared" ca="1" si="37"/>
        <v>0</v>
      </c>
      <c r="R137" s="89">
        <f t="shared" ca="1" si="37"/>
        <v>0</v>
      </c>
      <c r="S137" s="89">
        <f t="shared" ca="1" si="37"/>
        <v>0</v>
      </c>
      <c r="T137" s="89">
        <f t="shared" ca="1" si="37"/>
        <v>0</v>
      </c>
      <c r="U137" s="89">
        <f t="shared" ca="1" si="37"/>
        <v>0</v>
      </c>
      <c r="V137" s="89">
        <f t="shared" ca="1" si="37"/>
        <v>0</v>
      </c>
      <c r="W137" s="89">
        <f t="shared" ca="1" si="37"/>
        <v>0</v>
      </c>
      <c r="X137" s="89">
        <f t="shared" ca="1" si="37"/>
        <v>0</v>
      </c>
      <c r="Y137" s="89">
        <f t="shared" ca="1" si="38"/>
        <v>0</v>
      </c>
      <c r="Z137" s="89"/>
      <c r="AB137" s="24"/>
      <c r="AC137" s="24"/>
      <c r="AD137" s="24"/>
      <c r="AE137" s="24"/>
      <c r="AF137" s="24"/>
      <c r="AG137" s="24"/>
      <c r="AH137" s="24"/>
      <c r="AI137" s="24"/>
      <c r="AJ137" s="24"/>
    </row>
    <row r="138" spans="1:36">
      <c r="A138" s="24"/>
      <c r="B138" s="24"/>
      <c r="C138" s="24" t="s">
        <v>89</v>
      </c>
      <c r="D138" s="24"/>
      <c r="E138" s="89">
        <f t="shared" si="37"/>
        <v>0</v>
      </c>
      <c r="F138" s="89">
        <f t="shared" ca="1" si="37"/>
        <v>0</v>
      </c>
      <c r="G138" s="89">
        <f t="shared" ca="1" si="37"/>
        <v>0</v>
      </c>
      <c r="H138" s="89">
        <f t="shared" ca="1" si="37"/>
        <v>0</v>
      </c>
      <c r="I138" s="89">
        <f t="shared" ca="1" si="37"/>
        <v>0</v>
      </c>
      <c r="J138" s="89">
        <f t="shared" ca="1" si="37"/>
        <v>0</v>
      </c>
      <c r="K138" s="89">
        <f t="shared" ca="1" si="37"/>
        <v>0</v>
      </c>
      <c r="L138" s="89">
        <f t="shared" ca="1" si="37"/>
        <v>0</v>
      </c>
      <c r="M138" s="89">
        <f t="shared" ca="1" si="37"/>
        <v>0</v>
      </c>
      <c r="N138" s="89">
        <f t="shared" ca="1" si="37"/>
        <v>0</v>
      </c>
      <c r="O138" s="89">
        <f t="shared" ca="1" si="37"/>
        <v>0</v>
      </c>
      <c r="P138" s="89">
        <f t="shared" ca="1" si="37"/>
        <v>0</v>
      </c>
      <c r="Q138" s="89">
        <f t="shared" ca="1" si="37"/>
        <v>0</v>
      </c>
      <c r="R138" s="89">
        <f t="shared" ca="1" si="37"/>
        <v>0</v>
      </c>
      <c r="S138" s="89">
        <f t="shared" ca="1" si="37"/>
        <v>0</v>
      </c>
      <c r="T138" s="89">
        <f t="shared" ca="1" si="37"/>
        <v>0</v>
      </c>
      <c r="U138" s="89">
        <f t="shared" ca="1" si="37"/>
        <v>0</v>
      </c>
      <c r="V138" s="89">
        <f t="shared" ca="1" si="37"/>
        <v>0</v>
      </c>
      <c r="W138" s="89">
        <f t="shared" ca="1" si="37"/>
        <v>0</v>
      </c>
      <c r="X138" s="89">
        <f t="shared" ca="1" si="37"/>
        <v>0</v>
      </c>
      <c r="Y138" s="89">
        <f t="shared" ca="1" si="38"/>
        <v>0</v>
      </c>
      <c r="Z138" s="89"/>
      <c r="AB138" s="24"/>
      <c r="AC138" s="24"/>
      <c r="AD138" s="24"/>
      <c r="AE138" s="24"/>
      <c r="AF138" s="24"/>
      <c r="AG138" s="24"/>
      <c r="AH138" s="24"/>
      <c r="AI138" s="24"/>
      <c r="AJ138" s="24"/>
    </row>
    <row r="139" spans="1:36">
      <c r="A139" s="24"/>
      <c r="B139" s="24"/>
      <c r="C139" s="24" t="s">
        <v>92</v>
      </c>
      <c r="D139" s="24"/>
      <c r="E139" s="89">
        <f t="shared" si="37"/>
        <v>0</v>
      </c>
      <c r="F139" s="89">
        <f t="shared" ca="1" si="37"/>
        <v>0</v>
      </c>
      <c r="G139" s="89">
        <f t="shared" ca="1" si="37"/>
        <v>0</v>
      </c>
      <c r="H139" s="89">
        <f t="shared" ca="1" si="37"/>
        <v>0</v>
      </c>
      <c r="I139" s="89">
        <f t="shared" ca="1" si="37"/>
        <v>0</v>
      </c>
      <c r="J139" s="89">
        <f t="shared" ca="1" si="37"/>
        <v>0</v>
      </c>
      <c r="K139" s="89">
        <f t="shared" ca="1" si="37"/>
        <v>0</v>
      </c>
      <c r="L139" s="89">
        <f t="shared" ca="1" si="37"/>
        <v>0</v>
      </c>
      <c r="M139" s="89">
        <f t="shared" ca="1" si="37"/>
        <v>0</v>
      </c>
      <c r="N139" s="89">
        <f t="shared" ca="1" si="37"/>
        <v>0</v>
      </c>
      <c r="O139" s="89">
        <f t="shared" ca="1" si="37"/>
        <v>0</v>
      </c>
      <c r="P139" s="89">
        <f t="shared" ca="1" si="37"/>
        <v>0</v>
      </c>
      <c r="Q139" s="89">
        <f t="shared" ca="1" si="37"/>
        <v>0</v>
      </c>
      <c r="R139" s="89">
        <f t="shared" ca="1" si="37"/>
        <v>0</v>
      </c>
      <c r="S139" s="89">
        <f t="shared" ca="1" si="37"/>
        <v>0</v>
      </c>
      <c r="T139" s="89">
        <f t="shared" ca="1" si="37"/>
        <v>0</v>
      </c>
      <c r="U139" s="89">
        <f t="shared" ca="1" si="37"/>
        <v>0</v>
      </c>
      <c r="V139" s="89">
        <f t="shared" ca="1" si="37"/>
        <v>0</v>
      </c>
      <c r="W139" s="89">
        <f t="shared" ca="1" si="37"/>
        <v>0</v>
      </c>
      <c r="X139" s="89">
        <f t="shared" ca="1" si="37"/>
        <v>0</v>
      </c>
      <c r="Y139" s="89">
        <f t="shared" ca="1" si="38"/>
        <v>0</v>
      </c>
      <c r="Z139" s="89"/>
      <c r="AB139" s="24"/>
      <c r="AC139" s="24"/>
      <c r="AD139" s="24"/>
      <c r="AE139" s="24"/>
      <c r="AF139" s="24"/>
      <c r="AG139" s="24"/>
      <c r="AH139" s="24"/>
      <c r="AI139" s="24"/>
      <c r="AJ139" s="24"/>
    </row>
    <row r="140" spans="1:36">
      <c r="A140" s="24"/>
      <c r="B140" s="24"/>
      <c r="C140" s="24" t="s">
        <v>95</v>
      </c>
      <c r="D140" s="24"/>
      <c r="E140" s="89">
        <f t="shared" si="37"/>
        <v>0</v>
      </c>
      <c r="F140" s="89">
        <f t="shared" ca="1" si="37"/>
        <v>0</v>
      </c>
      <c r="G140" s="89">
        <f t="shared" ca="1" si="37"/>
        <v>0</v>
      </c>
      <c r="H140" s="89">
        <f t="shared" ca="1" si="37"/>
        <v>0</v>
      </c>
      <c r="I140" s="89">
        <f t="shared" ca="1" si="37"/>
        <v>0</v>
      </c>
      <c r="J140" s="89">
        <f t="shared" ca="1" si="37"/>
        <v>0</v>
      </c>
      <c r="K140" s="89">
        <f t="shared" ca="1" si="37"/>
        <v>0</v>
      </c>
      <c r="L140" s="89">
        <f t="shared" ca="1" si="37"/>
        <v>0</v>
      </c>
      <c r="M140" s="89">
        <f t="shared" ca="1" si="37"/>
        <v>0</v>
      </c>
      <c r="N140" s="89">
        <f t="shared" ca="1" si="37"/>
        <v>0</v>
      </c>
      <c r="O140" s="89">
        <f t="shared" ca="1" si="37"/>
        <v>0</v>
      </c>
      <c r="P140" s="89">
        <f t="shared" ca="1" si="37"/>
        <v>0</v>
      </c>
      <c r="Q140" s="89">
        <f t="shared" ca="1" si="37"/>
        <v>0</v>
      </c>
      <c r="R140" s="89">
        <f t="shared" ca="1" si="37"/>
        <v>0</v>
      </c>
      <c r="S140" s="89">
        <f t="shared" ca="1" si="37"/>
        <v>0</v>
      </c>
      <c r="T140" s="89">
        <f t="shared" ca="1" si="37"/>
        <v>0</v>
      </c>
      <c r="U140" s="89">
        <f t="shared" ca="1" si="37"/>
        <v>0</v>
      </c>
      <c r="V140" s="89">
        <f t="shared" ca="1" si="37"/>
        <v>0</v>
      </c>
      <c r="W140" s="89">
        <f t="shared" ca="1" si="37"/>
        <v>0</v>
      </c>
      <c r="X140" s="89">
        <f t="shared" ca="1" si="37"/>
        <v>0</v>
      </c>
      <c r="Y140" s="89">
        <f t="shared" ca="1" si="38"/>
        <v>0</v>
      </c>
      <c r="Z140" s="89"/>
      <c r="AB140" s="24"/>
      <c r="AC140" s="24"/>
      <c r="AD140" s="24"/>
      <c r="AE140" s="24"/>
      <c r="AF140" s="24"/>
      <c r="AG140" s="24"/>
      <c r="AH140" s="24"/>
      <c r="AI140" s="24"/>
      <c r="AJ140" s="24"/>
    </row>
    <row r="141" spans="1:36">
      <c r="A141" s="24"/>
      <c r="B141" s="24"/>
      <c r="C141" s="24" t="s">
        <v>98</v>
      </c>
      <c r="D141" s="24"/>
      <c r="E141" s="89">
        <f t="shared" si="37"/>
        <v>0</v>
      </c>
      <c r="F141" s="89">
        <f t="shared" ca="1" si="37"/>
        <v>0</v>
      </c>
      <c r="G141" s="89">
        <f t="shared" ca="1" si="37"/>
        <v>0</v>
      </c>
      <c r="H141" s="89">
        <f t="shared" ca="1" si="37"/>
        <v>0</v>
      </c>
      <c r="I141" s="89">
        <f t="shared" ca="1" si="37"/>
        <v>0</v>
      </c>
      <c r="J141" s="89">
        <f t="shared" ca="1" si="37"/>
        <v>0</v>
      </c>
      <c r="K141" s="89">
        <f t="shared" ca="1" si="37"/>
        <v>0</v>
      </c>
      <c r="L141" s="89">
        <f t="shared" ca="1" si="37"/>
        <v>0</v>
      </c>
      <c r="M141" s="89">
        <f t="shared" ca="1" si="37"/>
        <v>0</v>
      </c>
      <c r="N141" s="89">
        <f t="shared" ca="1" si="37"/>
        <v>0</v>
      </c>
      <c r="O141" s="89">
        <f t="shared" ca="1" si="37"/>
        <v>0</v>
      </c>
      <c r="P141" s="89">
        <f t="shared" ca="1" si="37"/>
        <v>0</v>
      </c>
      <c r="Q141" s="89">
        <f t="shared" ca="1" si="37"/>
        <v>0</v>
      </c>
      <c r="R141" s="89">
        <f t="shared" ca="1" si="37"/>
        <v>0</v>
      </c>
      <c r="S141" s="89">
        <f t="shared" ca="1" si="37"/>
        <v>0</v>
      </c>
      <c r="T141" s="89">
        <f t="shared" ref="T141:X141" ca="1" si="39">T104-T103</f>
        <v>0</v>
      </c>
      <c r="U141" s="89">
        <f t="shared" ca="1" si="39"/>
        <v>0</v>
      </c>
      <c r="V141" s="89">
        <f t="shared" ca="1" si="39"/>
        <v>0</v>
      </c>
      <c r="W141" s="89">
        <f t="shared" ca="1" si="39"/>
        <v>0</v>
      </c>
      <c r="X141" s="89">
        <f t="shared" ca="1" si="39"/>
        <v>0</v>
      </c>
      <c r="Y141" s="89">
        <f t="shared" ca="1" si="38"/>
        <v>0</v>
      </c>
      <c r="Z141" s="89"/>
      <c r="AB141" s="24"/>
      <c r="AC141" s="24"/>
      <c r="AD141" s="24"/>
      <c r="AE141" s="24"/>
      <c r="AF141" s="24"/>
      <c r="AG141" s="24"/>
      <c r="AH141" s="24"/>
      <c r="AI141" s="24"/>
      <c r="AJ141" s="24"/>
    </row>
    <row r="142" spans="1:36">
      <c r="A142" s="24"/>
      <c r="B142" s="24"/>
      <c r="C142" s="24" t="s">
        <v>101</v>
      </c>
      <c r="D142" s="24"/>
      <c r="E142" s="89">
        <f t="shared" ref="E142:X154" si="40">E105-E104</f>
        <v>0</v>
      </c>
      <c r="F142" s="89">
        <f t="shared" ca="1" si="40"/>
        <v>0</v>
      </c>
      <c r="G142" s="89">
        <f t="shared" ca="1" si="40"/>
        <v>0</v>
      </c>
      <c r="H142" s="89">
        <f t="shared" ca="1" si="40"/>
        <v>0</v>
      </c>
      <c r="I142" s="89">
        <f t="shared" ca="1" si="40"/>
        <v>0</v>
      </c>
      <c r="J142" s="89">
        <f t="shared" ca="1" si="40"/>
        <v>0</v>
      </c>
      <c r="K142" s="89">
        <f t="shared" ca="1" si="40"/>
        <v>0</v>
      </c>
      <c r="L142" s="89">
        <f t="shared" ca="1" si="40"/>
        <v>0</v>
      </c>
      <c r="M142" s="89">
        <f t="shared" ca="1" si="40"/>
        <v>0</v>
      </c>
      <c r="N142" s="89">
        <f t="shared" ca="1" si="40"/>
        <v>0</v>
      </c>
      <c r="O142" s="89">
        <f t="shared" ca="1" si="40"/>
        <v>0</v>
      </c>
      <c r="P142" s="89">
        <f t="shared" ca="1" si="40"/>
        <v>0</v>
      </c>
      <c r="Q142" s="89">
        <f t="shared" ca="1" si="40"/>
        <v>0</v>
      </c>
      <c r="R142" s="89">
        <f t="shared" ca="1" si="40"/>
        <v>0</v>
      </c>
      <c r="S142" s="89">
        <f t="shared" ca="1" si="40"/>
        <v>0</v>
      </c>
      <c r="T142" s="89">
        <f t="shared" ca="1" si="40"/>
        <v>0</v>
      </c>
      <c r="U142" s="89">
        <f t="shared" ca="1" si="40"/>
        <v>0</v>
      </c>
      <c r="V142" s="89">
        <f t="shared" ca="1" si="40"/>
        <v>0</v>
      </c>
      <c r="W142" s="89">
        <f t="shared" ca="1" si="40"/>
        <v>0</v>
      </c>
      <c r="X142" s="89">
        <f t="shared" ca="1" si="40"/>
        <v>0</v>
      </c>
      <c r="Y142" s="89">
        <f t="shared" ca="1" si="38"/>
        <v>0</v>
      </c>
      <c r="Z142" s="89"/>
      <c r="AB142" s="24"/>
      <c r="AC142" s="24"/>
      <c r="AD142" s="24"/>
      <c r="AE142" s="24"/>
      <c r="AF142" s="24"/>
      <c r="AG142" s="24"/>
      <c r="AH142" s="24"/>
      <c r="AI142" s="24"/>
      <c r="AJ142" s="24"/>
    </row>
    <row r="143" spans="1:36">
      <c r="A143" s="24"/>
      <c r="B143" s="24"/>
      <c r="C143" s="24" t="s">
        <v>104</v>
      </c>
      <c r="D143" s="24"/>
      <c r="E143" s="89">
        <f t="shared" si="40"/>
        <v>0</v>
      </c>
      <c r="F143" s="89">
        <f t="shared" ca="1" si="40"/>
        <v>0</v>
      </c>
      <c r="G143" s="89">
        <f t="shared" ca="1" si="40"/>
        <v>0</v>
      </c>
      <c r="H143" s="89">
        <f t="shared" ca="1" si="40"/>
        <v>0</v>
      </c>
      <c r="I143" s="89">
        <f t="shared" ca="1" si="40"/>
        <v>0</v>
      </c>
      <c r="J143" s="89">
        <f t="shared" ca="1" si="40"/>
        <v>0</v>
      </c>
      <c r="K143" s="89">
        <f t="shared" ca="1" si="40"/>
        <v>0</v>
      </c>
      <c r="L143" s="89">
        <f t="shared" ca="1" si="40"/>
        <v>0</v>
      </c>
      <c r="M143" s="89">
        <f t="shared" ca="1" si="40"/>
        <v>0</v>
      </c>
      <c r="N143" s="89">
        <f t="shared" ca="1" si="40"/>
        <v>0</v>
      </c>
      <c r="O143" s="89">
        <f t="shared" ca="1" si="40"/>
        <v>0</v>
      </c>
      <c r="P143" s="89">
        <f t="shared" ca="1" si="40"/>
        <v>0</v>
      </c>
      <c r="Q143" s="89">
        <f t="shared" ca="1" si="40"/>
        <v>0</v>
      </c>
      <c r="R143" s="89">
        <f t="shared" ca="1" si="40"/>
        <v>0</v>
      </c>
      <c r="S143" s="89">
        <f t="shared" ca="1" si="40"/>
        <v>0</v>
      </c>
      <c r="T143" s="89">
        <f t="shared" ca="1" si="40"/>
        <v>0</v>
      </c>
      <c r="U143" s="89">
        <f t="shared" ca="1" si="40"/>
        <v>0</v>
      </c>
      <c r="V143" s="89">
        <f t="shared" ca="1" si="40"/>
        <v>0</v>
      </c>
      <c r="W143" s="89">
        <f t="shared" ca="1" si="40"/>
        <v>0</v>
      </c>
      <c r="X143" s="89">
        <f t="shared" ca="1" si="40"/>
        <v>0</v>
      </c>
      <c r="Y143" s="89">
        <f t="shared" ca="1" si="38"/>
        <v>0</v>
      </c>
      <c r="Z143" s="89"/>
      <c r="AB143" s="24"/>
      <c r="AC143" s="24"/>
      <c r="AD143" s="24"/>
      <c r="AE143" s="24"/>
      <c r="AF143" s="24"/>
      <c r="AG143" s="24"/>
      <c r="AH143" s="24"/>
      <c r="AI143" s="24"/>
      <c r="AJ143" s="24"/>
    </row>
    <row r="144" spans="1:36">
      <c r="A144" s="24"/>
      <c r="B144" s="24"/>
      <c r="C144" s="24" t="s">
        <v>107</v>
      </c>
      <c r="D144" s="24"/>
      <c r="E144" s="89">
        <f t="shared" si="40"/>
        <v>9.6262096373871953E-3</v>
      </c>
      <c r="F144" s="89">
        <f t="shared" ca="1" si="40"/>
        <v>1.9169587370747032E-2</v>
      </c>
      <c r="G144" s="89">
        <f t="shared" ca="1" si="40"/>
        <v>2.8630769461597233E-2</v>
      </c>
      <c r="H144" s="89">
        <f t="shared" ca="1" si="40"/>
        <v>3.8010386941686569E-2</v>
      </c>
      <c r="I144" s="89">
        <f t="shared" ca="1" si="40"/>
        <v>4.7309065660076366E-2</v>
      </c>
      <c r="J144" s="89">
        <f t="shared" ca="1" si="40"/>
        <v>5.5585302557607574E-2</v>
      </c>
      <c r="K144" s="89">
        <f t="shared" ca="1" si="40"/>
        <v>6.2101354268457976E-2</v>
      </c>
      <c r="L144" s="89">
        <f t="shared" ca="1" si="40"/>
        <v>6.721572304882395E-2</v>
      </c>
      <c r="M144" s="89">
        <f t="shared" ca="1" si="40"/>
        <v>7.1213966522936545E-2</v>
      </c>
      <c r="N144" s="89">
        <f t="shared" ca="1" si="40"/>
        <v>7.432354012554987E-2</v>
      </c>
      <c r="O144" s="89">
        <f t="shared" ca="1" si="40"/>
        <v>7.6725619304677806E-2</v>
      </c>
      <c r="P144" s="89">
        <f t="shared" ca="1" si="40"/>
        <v>7.8564516098246773E-2</v>
      </c>
      <c r="Q144" s="89">
        <f t="shared" ca="1" si="40"/>
        <v>7.9955179618279915E-2</v>
      </c>
      <c r="R144" s="89">
        <f t="shared" ca="1" si="40"/>
        <v>8.0989170352701034E-2</v>
      </c>
      <c r="S144" s="89">
        <f t="shared" ca="1" si="40"/>
        <v>8.1739418846592526E-2</v>
      </c>
      <c r="T144" s="89">
        <f t="shared" ca="1" si="40"/>
        <v>8.2264016125109252E-2</v>
      </c>
      <c r="U144" s="89">
        <f t="shared" ca="1" si="40"/>
        <v>8.1920278024171456E-2</v>
      </c>
      <c r="V144" s="89">
        <f t="shared" ca="1" si="40"/>
        <v>8.1574459982530656E-2</v>
      </c>
      <c r="W144" s="89">
        <f t="shared" ca="1" si="40"/>
        <v>8.1228993558073448E-2</v>
      </c>
      <c r="X144" s="89">
        <f t="shared" ca="1" si="40"/>
        <v>8.0884782793011922E-2</v>
      </c>
      <c r="Y144" s="89">
        <f t="shared" ca="1" si="38"/>
        <v>1.3522857249722922</v>
      </c>
      <c r="Z144" s="89"/>
      <c r="AB144" s="24"/>
      <c r="AC144" s="24"/>
      <c r="AD144" s="24"/>
      <c r="AE144" s="24"/>
      <c r="AF144" s="24"/>
      <c r="AG144" s="24"/>
      <c r="AH144" s="24"/>
      <c r="AI144" s="24"/>
      <c r="AJ144" s="24"/>
    </row>
    <row r="145" spans="1:36">
      <c r="A145" s="24"/>
      <c r="B145" s="24"/>
      <c r="C145" s="24" t="s">
        <v>110</v>
      </c>
      <c r="D145" s="24"/>
      <c r="E145" s="89">
        <f t="shared" si="40"/>
        <v>0</v>
      </c>
      <c r="F145" s="89">
        <f t="shared" ca="1" si="40"/>
        <v>0</v>
      </c>
      <c r="G145" s="89">
        <f t="shared" ca="1" si="40"/>
        <v>0</v>
      </c>
      <c r="H145" s="89">
        <f t="shared" ca="1" si="40"/>
        <v>0</v>
      </c>
      <c r="I145" s="89">
        <f t="shared" ca="1" si="40"/>
        <v>0</v>
      </c>
      <c r="J145" s="89">
        <f t="shared" ca="1" si="40"/>
        <v>0</v>
      </c>
      <c r="K145" s="89">
        <f t="shared" ca="1" si="40"/>
        <v>0</v>
      </c>
      <c r="L145" s="89">
        <f t="shared" ca="1" si="40"/>
        <v>0</v>
      </c>
      <c r="M145" s="89">
        <f t="shared" ca="1" si="40"/>
        <v>0</v>
      </c>
      <c r="N145" s="89">
        <f t="shared" ca="1" si="40"/>
        <v>0</v>
      </c>
      <c r="O145" s="89">
        <f t="shared" ca="1" si="40"/>
        <v>0</v>
      </c>
      <c r="P145" s="89">
        <f t="shared" ca="1" si="40"/>
        <v>0</v>
      </c>
      <c r="Q145" s="89">
        <f t="shared" ca="1" si="40"/>
        <v>0</v>
      </c>
      <c r="R145" s="89">
        <f t="shared" ca="1" si="40"/>
        <v>0</v>
      </c>
      <c r="S145" s="89">
        <f t="shared" ca="1" si="40"/>
        <v>0</v>
      </c>
      <c r="T145" s="89">
        <f t="shared" ca="1" si="40"/>
        <v>0</v>
      </c>
      <c r="U145" s="89">
        <f t="shared" ca="1" si="40"/>
        <v>0</v>
      </c>
      <c r="V145" s="89">
        <f t="shared" ca="1" si="40"/>
        <v>0</v>
      </c>
      <c r="W145" s="89">
        <f t="shared" ca="1" si="40"/>
        <v>0</v>
      </c>
      <c r="X145" s="89">
        <f t="shared" ca="1" si="40"/>
        <v>0</v>
      </c>
      <c r="Y145" s="89">
        <f t="shared" ca="1" si="38"/>
        <v>0</v>
      </c>
      <c r="Z145" s="89"/>
      <c r="AB145" s="24"/>
      <c r="AC145" s="24"/>
      <c r="AD145" s="24"/>
      <c r="AE145" s="24"/>
      <c r="AF145" s="24"/>
      <c r="AG145" s="24"/>
      <c r="AH145" s="24"/>
      <c r="AI145" s="24"/>
      <c r="AJ145" s="24"/>
    </row>
    <row r="146" spans="1:36">
      <c r="A146" s="24"/>
      <c r="B146" s="24"/>
      <c r="C146" s="24" t="s">
        <v>113</v>
      </c>
      <c r="D146" s="24"/>
      <c r="E146" s="89">
        <f t="shared" si="40"/>
        <v>0</v>
      </c>
      <c r="F146" s="89">
        <f t="shared" ca="1" si="40"/>
        <v>0</v>
      </c>
      <c r="G146" s="89">
        <f t="shared" ca="1" si="40"/>
        <v>0</v>
      </c>
      <c r="H146" s="89">
        <f t="shared" ca="1" si="40"/>
        <v>0</v>
      </c>
      <c r="I146" s="89">
        <f t="shared" ca="1" si="40"/>
        <v>0</v>
      </c>
      <c r="J146" s="89">
        <f t="shared" ca="1" si="40"/>
        <v>0</v>
      </c>
      <c r="K146" s="89">
        <f t="shared" ca="1" si="40"/>
        <v>0</v>
      </c>
      <c r="L146" s="89">
        <f t="shared" ca="1" si="40"/>
        <v>0</v>
      </c>
      <c r="M146" s="89">
        <f t="shared" ca="1" si="40"/>
        <v>0</v>
      </c>
      <c r="N146" s="89">
        <f t="shared" ca="1" si="40"/>
        <v>0</v>
      </c>
      <c r="O146" s="89">
        <f t="shared" ca="1" si="40"/>
        <v>0</v>
      </c>
      <c r="P146" s="89">
        <f t="shared" ca="1" si="40"/>
        <v>0</v>
      </c>
      <c r="Q146" s="89">
        <f t="shared" ca="1" si="40"/>
        <v>0</v>
      </c>
      <c r="R146" s="89">
        <f t="shared" ca="1" si="40"/>
        <v>0</v>
      </c>
      <c r="S146" s="89">
        <f t="shared" ca="1" si="40"/>
        <v>0</v>
      </c>
      <c r="T146" s="89">
        <f t="shared" ca="1" si="40"/>
        <v>0</v>
      </c>
      <c r="U146" s="89">
        <f t="shared" ca="1" si="40"/>
        <v>0</v>
      </c>
      <c r="V146" s="89">
        <f t="shared" ca="1" si="40"/>
        <v>0</v>
      </c>
      <c r="W146" s="89">
        <f t="shared" ca="1" si="40"/>
        <v>0</v>
      </c>
      <c r="X146" s="89">
        <f t="shared" ca="1" si="40"/>
        <v>0</v>
      </c>
      <c r="Y146" s="89">
        <f t="shared" ca="1" si="38"/>
        <v>0</v>
      </c>
      <c r="Z146" s="89"/>
      <c r="AB146" s="24"/>
      <c r="AC146" s="24"/>
      <c r="AD146" s="24"/>
      <c r="AE146" s="24"/>
      <c r="AF146" s="24"/>
      <c r="AG146" s="24"/>
      <c r="AH146" s="24"/>
      <c r="AI146" s="24"/>
      <c r="AJ146" s="24"/>
    </row>
    <row r="147" spans="1:36">
      <c r="A147" s="24"/>
      <c r="B147" s="24"/>
      <c r="C147" s="24" t="s">
        <v>116</v>
      </c>
      <c r="D147" s="24"/>
      <c r="E147" s="89">
        <f t="shared" si="40"/>
        <v>0</v>
      </c>
      <c r="F147" s="89">
        <f t="shared" ca="1" si="40"/>
        <v>0</v>
      </c>
      <c r="G147" s="89">
        <f t="shared" ca="1" si="40"/>
        <v>0</v>
      </c>
      <c r="H147" s="89">
        <f t="shared" ca="1" si="40"/>
        <v>0</v>
      </c>
      <c r="I147" s="89">
        <f t="shared" ca="1" si="40"/>
        <v>0</v>
      </c>
      <c r="J147" s="89">
        <f t="shared" ca="1" si="40"/>
        <v>0</v>
      </c>
      <c r="K147" s="89">
        <f t="shared" ca="1" si="40"/>
        <v>0</v>
      </c>
      <c r="L147" s="89">
        <f t="shared" ca="1" si="40"/>
        <v>0</v>
      </c>
      <c r="M147" s="89">
        <f t="shared" ca="1" si="40"/>
        <v>0</v>
      </c>
      <c r="N147" s="89">
        <f t="shared" ca="1" si="40"/>
        <v>0</v>
      </c>
      <c r="O147" s="89">
        <f t="shared" ca="1" si="40"/>
        <v>0</v>
      </c>
      <c r="P147" s="89">
        <f t="shared" ca="1" si="40"/>
        <v>0</v>
      </c>
      <c r="Q147" s="89">
        <f t="shared" ca="1" si="40"/>
        <v>0</v>
      </c>
      <c r="R147" s="89">
        <f t="shared" ca="1" si="40"/>
        <v>0</v>
      </c>
      <c r="S147" s="89">
        <f t="shared" ca="1" si="40"/>
        <v>0</v>
      </c>
      <c r="T147" s="89">
        <f t="shared" ca="1" si="40"/>
        <v>0</v>
      </c>
      <c r="U147" s="89">
        <f t="shared" ca="1" si="40"/>
        <v>0</v>
      </c>
      <c r="V147" s="89">
        <f t="shared" ca="1" si="40"/>
        <v>0</v>
      </c>
      <c r="W147" s="89">
        <f t="shared" ca="1" si="40"/>
        <v>0</v>
      </c>
      <c r="X147" s="89">
        <f t="shared" ca="1" si="40"/>
        <v>0</v>
      </c>
      <c r="Y147" s="89">
        <f t="shared" ca="1" si="38"/>
        <v>0</v>
      </c>
      <c r="Z147" s="89"/>
      <c r="AB147" s="24"/>
      <c r="AC147" s="24"/>
      <c r="AD147" s="24"/>
      <c r="AE147" s="24"/>
      <c r="AF147" s="24"/>
      <c r="AG147" s="24"/>
      <c r="AH147" s="24"/>
      <c r="AI147" s="24"/>
      <c r="AJ147" s="24"/>
    </row>
    <row r="148" spans="1:36">
      <c r="A148" s="24"/>
      <c r="B148" s="24"/>
      <c r="C148" s="24" t="s">
        <v>119</v>
      </c>
      <c r="D148" s="24"/>
      <c r="E148" s="89">
        <f t="shared" si="40"/>
        <v>0</v>
      </c>
      <c r="F148" s="89">
        <f t="shared" ca="1" si="40"/>
        <v>0</v>
      </c>
      <c r="G148" s="89">
        <f t="shared" ca="1" si="40"/>
        <v>0</v>
      </c>
      <c r="H148" s="89">
        <f t="shared" ca="1" si="40"/>
        <v>0</v>
      </c>
      <c r="I148" s="89">
        <f t="shared" ca="1" si="40"/>
        <v>0</v>
      </c>
      <c r="J148" s="89">
        <f t="shared" ca="1" si="40"/>
        <v>0</v>
      </c>
      <c r="K148" s="89">
        <f t="shared" ca="1" si="40"/>
        <v>0</v>
      </c>
      <c r="L148" s="89">
        <f t="shared" ca="1" si="40"/>
        <v>0</v>
      </c>
      <c r="M148" s="89">
        <f t="shared" ca="1" si="40"/>
        <v>0</v>
      </c>
      <c r="N148" s="89">
        <f t="shared" ca="1" si="40"/>
        <v>0</v>
      </c>
      <c r="O148" s="89">
        <f t="shared" ca="1" si="40"/>
        <v>0</v>
      </c>
      <c r="P148" s="89">
        <f t="shared" ca="1" si="40"/>
        <v>0</v>
      </c>
      <c r="Q148" s="89">
        <f t="shared" ca="1" si="40"/>
        <v>0</v>
      </c>
      <c r="R148" s="89">
        <f t="shared" ca="1" si="40"/>
        <v>0</v>
      </c>
      <c r="S148" s="89">
        <f t="shared" ca="1" si="40"/>
        <v>0</v>
      </c>
      <c r="T148" s="89">
        <f t="shared" ca="1" si="40"/>
        <v>0</v>
      </c>
      <c r="U148" s="89">
        <f t="shared" ca="1" si="40"/>
        <v>0</v>
      </c>
      <c r="V148" s="89">
        <f t="shared" ca="1" si="40"/>
        <v>0</v>
      </c>
      <c r="W148" s="89">
        <f t="shared" ca="1" si="40"/>
        <v>0</v>
      </c>
      <c r="X148" s="89">
        <f t="shared" ca="1" si="40"/>
        <v>0</v>
      </c>
      <c r="Y148" s="89">
        <f t="shared" ca="1" si="38"/>
        <v>0</v>
      </c>
      <c r="Z148" s="89"/>
      <c r="AB148" s="24"/>
      <c r="AC148" s="24"/>
      <c r="AD148" s="24"/>
      <c r="AE148" s="24"/>
      <c r="AF148" s="24"/>
      <c r="AG148" s="24"/>
      <c r="AH148" s="24"/>
      <c r="AI148" s="24"/>
      <c r="AJ148" s="24"/>
    </row>
    <row r="149" spans="1:36">
      <c r="A149" s="24"/>
      <c r="B149" s="24"/>
      <c r="C149" s="24" t="s">
        <v>122</v>
      </c>
      <c r="D149" s="24"/>
      <c r="E149" s="89">
        <f t="shared" si="40"/>
        <v>0</v>
      </c>
      <c r="F149" s="89">
        <f t="shared" ca="1" si="40"/>
        <v>0</v>
      </c>
      <c r="G149" s="89">
        <f t="shared" ca="1" si="40"/>
        <v>0</v>
      </c>
      <c r="H149" s="89">
        <f t="shared" ca="1" si="40"/>
        <v>0</v>
      </c>
      <c r="I149" s="89">
        <f t="shared" ca="1" si="40"/>
        <v>0</v>
      </c>
      <c r="J149" s="89">
        <f t="shared" ca="1" si="40"/>
        <v>0</v>
      </c>
      <c r="K149" s="89">
        <f t="shared" ca="1" si="40"/>
        <v>0</v>
      </c>
      <c r="L149" s="89">
        <f t="shared" ca="1" si="40"/>
        <v>0</v>
      </c>
      <c r="M149" s="89">
        <f t="shared" ca="1" si="40"/>
        <v>0</v>
      </c>
      <c r="N149" s="89">
        <f t="shared" ca="1" si="40"/>
        <v>0</v>
      </c>
      <c r="O149" s="89">
        <f t="shared" ca="1" si="40"/>
        <v>0</v>
      </c>
      <c r="P149" s="89">
        <f t="shared" ca="1" si="40"/>
        <v>0</v>
      </c>
      <c r="Q149" s="89">
        <f t="shared" ca="1" si="40"/>
        <v>0</v>
      </c>
      <c r="R149" s="89">
        <f t="shared" ca="1" si="40"/>
        <v>0</v>
      </c>
      <c r="S149" s="89">
        <f t="shared" ca="1" si="40"/>
        <v>0</v>
      </c>
      <c r="T149" s="89">
        <f t="shared" ca="1" si="40"/>
        <v>0</v>
      </c>
      <c r="U149" s="89">
        <f t="shared" ca="1" si="40"/>
        <v>0</v>
      </c>
      <c r="V149" s="89">
        <f t="shared" ca="1" si="40"/>
        <v>0</v>
      </c>
      <c r="W149" s="89">
        <f t="shared" ca="1" si="40"/>
        <v>0</v>
      </c>
      <c r="X149" s="89">
        <f t="shared" ca="1" si="40"/>
        <v>0</v>
      </c>
      <c r="Y149" s="89">
        <f t="shared" ca="1" si="38"/>
        <v>0</v>
      </c>
      <c r="Z149" s="89"/>
      <c r="AB149" s="24"/>
      <c r="AC149" s="24"/>
      <c r="AD149" s="24"/>
      <c r="AE149" s="24"/>
      <c r="AF149" s="24"/>
      <c r="AG149" s="24"/>
      <c r="AH149" s="24"/>
      <c r="AI149" s="24"/>
      <c r="AJ149" s="24"/>
    </row>
    <row r="150" spans="1:36">
      <c r="A150" s="24"/>
      <c r="B150" s="24"/>
      <c r="C150" s="24" t="s">
        <v>125</v>
      </c>
      <c r="D150" s="24"/>
      <c r="E150" s="89">
        <f t="shared" si="40"/>
        <v>0</v>
      </c>
      <c r="F150" s="89">
        <f t="shared" ca="1" si="40"/>
        <v>0</v>
      </c>
      <c r="G150" s="89">
        <f t="shared" ca="1" si="40"/>
        <v>0</v>
      </c>
      <c r="H150" s="89">
        <f t="shared" ca="1" si="40"/>
        <v>0</v>
      </c>
      <c r="I150" s="89">
        <f t="shared" ca="1" si="40"/>
        <v>0</v>
      </c>
      <c r="J150" s="89">
        <f t="shared" ca="1" si="40"/>
        <v>0</v>
      </c>
      <c r="K150" s="89">
        <f t="shared" ca="1" si="40"/>
        <v>0</v>
      </c>
      <c r="L150" s="89">
        <f t="shared" ca="1" si="40"/>
        <v>0</v>
      </c>
      <c r="M150" s="89">
        <f t="shared" ca="1" si="40"/>
        <v>0</v>
      </c>
      <c r="N150" s="89">
        <f t="shared" ca="1" si="40"/>
        <v>0</v>
      </c>
      <c r="O150" s="89">
        <f t="shared" ca="1" si="40"/>
        <v>0</v>
      </c>
      <c r="P150" s="89">
        <f t="shared" ca="1" si="40"/>
        <v>0</v>
      </c>
      <c r="Q150" s="89">
        <f t="shared" ca="1" si="40"/>
        <v>0</v>
      </c>
      <c r="R150" s="89">
        <f t="shared" ca="1" si="40"/>
        <v>0</v>
      </c>
      <c r="S150" s="89">
        <f t="shared" ca="1" si="40"/>
        <v>0</v>
      </c>
      <c r="T150" s="89">
        <f t="shared" ca="1" si="40"/>
        <v>0</v>
      </c>
      <c r="U150" s="89">
        <f t="shared" ca="1" si="40"/>
        <v>0</v>
      </c>
      <c r="V150" s="89">
        <f t="shared" ca="1" si="40"/>
        <v>0</v>
      </c>
      <c r="W150" s="89">
        <f t="shared" ca="1" si="40"/>
        <v>0</v>
      </c>
      <c r="X150" s="89">
        <f t="shared" ca="1" si="40"/>
        <v>0</v>
      </c>
      <c r="Y150" s="89">
        <f t="shared" ca="1" si="38"/>
        <v>0</v>
      </c>
      <c r="Z150" s="89"/>
      <c r="AB150" s="24"/>
      <c r="AC150" s="24"/>
      <c r="AD150" s="24"/>
      <c r="AE150" s="24"/>
      <c r="AF150" s="24"/>
      <c r="AG150" s="24"/>
      <c r="AH150" s="24"/>
      <c r="AI150" s="24"/>
      <c r="AJ150" s="24"/>
    </row>
    <row r="151" spans="1:36">
      <c r="A151" s="24"/>
      <c r="B151" s="24"/>
      <c r="C151" s="24" t="s">
        <v>128</v>
      </c>
      <c r="D151" s="24"/>
      <c r="E151" s="89">
        <f t="shared" si="40"/>
        <v>0</v>
      </c>
      <c r="F151" s="89">
        <f t="shared" ca="1" si="40"/>
        <v>0</v>
      </c>
      <c r="G151" s="89">
        <f t="shared" ca="1" si="40"/>
        <v>0</v>
      </c>
      <c r="H151" s="89">
        <f t="shared" ca="1" si="40"/>
        <v>0</v>
      </c>
      <c r="I151" s="89">
        <f t="shared" ca="1" si="40"/>
        <v>0</v>
      </c>
      <c r="J151" s="89">
        <f t="shared" ca="1" si="40"/>
        <v>0</v>
      </c>
      <c r="K151" s="89">
        <f t="shared" ca="1" si="40"/>
        <v>0</v>
      </c>
      <c r="L151" s="89">
        <f t="shared" ca="1" si="40"/>
        <v>0</v>
      </c>
      <c r="M151" s="89">
        <f t="shared" ca="1" si="40"/>
        <v>0</v>
      </c>
      <c r="N151" s="89">
        <f t="shared" ca="1" si="40"/>
        <v>0</v>
      </c>
      <c r="O151" s="89">
        <f t="shared" ca="1" si="40"/>
        <v>0</v>
      </c>
      <c r="P151" s="89">
        <f t="shared" ca="1" si="40"/>
        <v>0</v>
      </c>
      <c r="Q151" s="89">
        <f t="shared" ca="1" si="40"/>
        <v>0</v>
      </c>
      <c r="R151" s="89">
        <f t="shared" ca="1" si="40"/>
        <v>0</v>
      </c>
      <c r="S151" s="89">
        <f t="shared" ca="1" si="40"/>
        <v>0</v>
      </c>
      <c r="T151" s="89">
        <f t="shared" ca="1" si="40"/>
        <v>0</v>
      </c>
      <c r="U151" s="89">
        <f t="shared" ca="1" si="40"/>
        <v>0</v>
      </c>
      <c r="V151" s="89">
        <f t="shared" ca="1" si="40"/>
        <v>0</v>
      </c>
      <c r="W151" s="89">
        <f t="shared" ca="1" si="40"/>
        <v>0</v>
      </c>
      <c r="X151" s="89">
        <f t="shared" ca="1" si="40"/>
        <v>0</v>
      </c>
      <c r="Y151" s="89">
        <f t="shared" ca="1" si="38"/>
        <v>0</v>
      </c>
      <c r="Z151" s="89"/>
      <c r="AB151" s="24"/>
      <c r="AC151" s="24"/>
      <c r="AD151" s="24"/>
      <c r="AE151" s="24"/>
      <c r="AF151" s="24"/>
      <c r="AG151" s="24"/>
      <c r="AH151" s="24"/>
      <c r="AI151" s="24"/>
      <c r="AJ151" s="24"/>
    </row>
    <row r="152" spans="1:36">
      <c r="A152" s="24"/>
      <c r="B152" s="24"/>
      <c r="C152" s="24" t="s">
        <v>131</v>
      </c>
      <c r="D152" s="24"/>
      <c r="E152" s="89">
        <f t="shared" si="40"/>
        <v>0</v>
      </c>
      <c r="F152" s="89">
        <f t="shared" ca="1" si="40"/>
        <v>0</v>
      </c>
      <c r="G152" s="89">
        <f t="shared" ca="1" si="40"/>
        <v>0</v>
      </c>
      <c r="H152" s="89">
        <f t="shared" ca="1" si="40"/>
        <v>0</v>
      </c>
      <c r="I152" s="89">
        <f t="shared" ca="1" si="40"/>
        <v>0</v>
      </c>
      <c r="J152" s="89">
        <f t="shared" ca="1" si="40"/>
        <v>0</v>
      </c>
      <c r="K152" s="89">
        <f t="shared" ca="1" si="40"/>
        <v>0</v>
      </c>
      <c r="L152" s="89">
        <f t="shared" ca="1" si="40"/>
        <v>0</v>
      </c>
      <c r="M152" s="89">
        <f t="shared" ca="1" si="40"/>
        <v>0</v>
      </c>
      <c r="N152" s="89">
        <f t="shared" ca="1" si="40"/>
        <v>0</v>
      </c>
      <c r="O152" s="89">
        <f t="shared" ca="1" si="40"/>
        <v>0</v>
      </c>
      <c r="P152" s="89">
        <f t="shared" ca="1" si="40"/>
        <v>0</v>
      </c>
      <c r="Q152" s="89">
        <f t="shared" ca="1" si="40"/>
        <v>0</v>
      </c>
      <c r="R152" s="89">
        <f t="shared" ca="1" si="40"/>
        <v>0</v>
      </c>
      <c r="S152" s="89">
        <f t="shared" ca="1" si="40"/>
        <v>0</v>
      </c>
      <c r="T152" s="89">
        <f t="shared" ca="1" si="40"/>
        <v>0</v>
      </c>
      <c r="U152" s="89">
        <f t="shared" ca="1" si="40"/>
        <v>0</v>
      </c>
      <c r="V152" s="89">
        <f t="shared" ca="1" si="40"/>
        <v>0</v>
      </c>
      <c r="W152" s="89">
        <f t="shared" ca="1" si="40"/>
        <v>0</v>
      </c>
      <c r="X152" s="89">
        <f t="shared" ca="1" si="40"/>
        <v>0</v>
      </c>
      <c r="Y152" s="89">
        <f t="shared" ca="1" si="38"/>
        <v>0</v>
      </c>
      <c r="Z152" s="89"/>
      <c r="AB152" s="24"/>
      <c r="AC152" s="24"/>
      <c r="AD152" s="24"/>
      <c r="AE152" s="24"/>
      <c r="AF152" s="24"/>
      <c r="AG152" s="24"/>
      <c r="AH152" s="24"/>
      <c r="AI152" s="24"/>
      <c r="AJ152" s="24"/>
    </row>
    <row r="153" spans="1:36">
      <c r="A153" s="24"/>
      <c r="B153" s="24"/>
      <c r="C153" s="24" t="s">
        <v>134</v>
      </c>
      <c r="D153" s="24"/>
      <c r="E153" s="89">
        <f t="shared" si="40"/>
        <v>0</v>
      </c>
      <c r="F153" s="89">
        <f t="shared" ca="1" si="40"/>
        <v>0</v>
      </c>
      <c r="G153" s="89">
        <f t="shared" ca="1" si="40"/>
        <v>0</v>
      </c>
      <c r="H153" s="89">
        <f t="shared" ca="1" si="40"/>
        <v>0</v>
      </c>
      <c r="I153" s="89">
        <f t="shared" ca="1" si="40"/>
        <v>0</v>
      </c>
      <c r="J153" s="89">
        <f t="shared" ca="1" si="40"/>
        <v>0</v>
      </c>
      <c r="K153" s="89">
        <f t="shared" ca="1" si="40"/>
        <v>0</v>
      </c>
      <c r="L153" s="89">
        <f t="shared" ca="1" si="40"/>
        <v>0</v>
      </c>
      <c r="M153" s="89">
        <f t="shared" ca="1" si="40"/>
        <v>0</v>
      </c>
      <c r="N153" s="89">
        <f t="shared" ca="1" si="40"/>
        <v>0</v>
      </c>
      <c r="O153" s="89">
        <f t="shared" ca="1" si="40"/>
        <v>0</v>
      </c>
      <c r="P153" s="89">
        <f t="shared" ca="1" si="40"/>
        <v>0</v>
      </c>
      <c r="Q153" s="89">
        <f t="shared" ca="1" si="40"/>
        <v>0</v>
      </c>
      <c r="R153" s="89">
        <f t="shared" ca="1" si="40"/>
        <v>0</v>
      </c>
      <c r="S153" s="89">
        <f t="shared" ca="1" si="40"/>
        <v>0</v>
      </c>
      <c r="T153" s="89">
        <f t="shared" ca="1" si="40"/>
        <v>0</v>
      </c>
      <c r="U153" s="89">
        <f t="shared" ca="1" si="40"/>
        <v>0</v>
      </c>
      <c r="V153" s="89">
        <f t="shared" ca="1" si="40"/>
        <v>0</v>
      </c>
      <c r="W153" s="89">
        <f t="shared" ca="1" si="40"/>
        <v>0</v>
      </c>
      <c r="X153" s="89">
        <f t="shared" ca="1" si="40"/>
        <v>0</v>
      </c>
      <c r="Y153" s="89">
        <f t="shared" ca="1" si="38"/>
        <v>0</v>
      </c>
      <c r="Z153" s="89"/>
      <c r="AB153" s="24"/>
      <c r="AC153" s="24"/>
      <c r="AD153" s="24"/>
      <c r="AE153" s="24"/>
      <c r="AF153" s="24"/>
      <c r="AG153" s="24"/>
      <c r="AH153" s="24"/>
      <c r="AI153" s="24"/>
      <c r="AJ153" s="24"/>
    </row>
    <row r="154" spans="1:36">
      <c r="A154" s="24"/>
      <c r="B154" s="24"/>
      <c r="C154" s="24" t="s">
        <v>137</v>
      </c>
      <c r="D154" s="24"/>
      <c r="E154" s="89">
        <f t="shared" si="40"/>
        <v>0</v>
      </c>
      <c r="F154" s="89">
        <f t="shared" ca="1" si="40"/>
        <v>0</v>
      </c>
      <c r="G154" s="89">
        <f t="shared" ca="1" si="40"/>
        <v>0</v>
      </c>
      <c r="H154" s="89">
        <f t="shared" ca="1" si="40"/>
        <v>0</v>
      </c>
      <c r="I154" s="89">
        <f t="shared" ca="1" si="40"/>
        <v>0</v>
      </c>
      <c r="J154" s="89">
        <f t="shared" ca="1" si="40"/>
        <v>0</v>
      </c>
      <c r="K154" s="89">
        <f t="shared" ca="1" si="40"/>
        <v>0</v>
      </c>
      <c r="L154" s="89">
        <f t="shared" ca="1" si="40"/>
        <v>0</v>
      </c>
      <c r="M154" s="89">
        <f t="shared" ca="1" si="40"/>
        <v>0</v>
      </c>
      <c r="N154" s="89">
        <f t="shared" ca="1" si="40"/>
        <v>0</v>
      </c>
      <c r="O154" s="89">
        <f t="shared" ca="1" si="40"/>
        <v>0</v>
      </c>
      <c r="P154" s="89">
        <f t="shared" ca="1" si="40"/>
        <v>0</v>
      </c>
      <c r="Q154" s="89">
        <f t="shared" ca="1" si="40"/>
        <v>0</v>
      </c>
      <c r="R154" s="89">
        <f t="shared" ca="1" si="40"/>
        <v>0</v>
      </c>
      <c r="S154" s="89">
        <f t="shared" ca="1" si="40"/>
        <v>0</v>
      </c>
      <c r="T154" s="89">
        <f t="shared" ref="T154:X154" ca="1" si="41">T117-T116</f>
        <v>0</v>
      </c>
      <c r="U154" s="89">
        <f t="shared" ca="1" si="41"/>
        <v>0</v>
      </c>
      <c r="V154" s="89">
        <f t="shared" ca="1" si="41"/>
        <v>0</v>
      </c>
      <c r="W154" s="89">
        <f t="shared" ca="1" si="41"/>
        <v>0</v>
      </c>
      <c r="X154" s="89">
        <f t="shared" ca="1" si="41"/>
        <v>0</v>
      </c>
      <c r="Y154" s="89">
        <f t="shared" ca="1" si="38"/>
        <v>0</v>
      </c>
      <c r="Z154" s="89"/>
      <c r="AB154" s="24"/>
      <c r="AC154" s="24"/>
      <c r="AD154" s="24"/>
      <c r="AE154" s="24"/>
      <c r="AF154" s="24"/>
      <c r="AG154" s="24"/>
      <c r="AH154" s="24"/>
      <c r="AI154" s="24"/>
      <c r="AJ154" s="24"/>
    </row>
    <row r="155" spans="1:36">
      <c r="A155" s="24"/>
      <c r="B155" s="24"/>
      <c r="C155" s="24" t="s">
        <v>140</v>
      </c>
      <c r="D155" s="24"/>
      <c r="E155" s="89">
        <f t="shared" ref="E155:X159" si="42">E118-E117</f>
        <v>0</v>
      </c>
      <c r="F155" s="89">
        <f t="shared" ca="1" si="42"/>
        <v>0</v>
      </c>
      <c r="G155" s="89">
        <f t="shared" ca="1" si="42"/>
        <v>0</v>
      </c>
      <c r="H155" s="89">
        <f t="shared" ca="1" si="42"/>
        <v>0</v>
      </c>
      <c r="I155" s="89">
        <f t="shared" ca="1" si="42"/>
        <v>0</v>
      </c>
      <c r="J155" s="89">
        <f t="shared" ca="1" si="42"/>
        <v>0</v>
      </c>
      <c r="K155" s="89">
        <f t="shared" ca="1" si="42"/>
        <v>0</v>
      </c>
      <c r="L155" s="89">
        <f t="shared" ca="1" si="42"/>
        <v>0</v>
      </c>
      <c r="M155" s="89">
        <f t="shared" ca="1" si="42"/>
        <v>0</v>
      </c>
      <c r="N155" s="89">
        <f t="shared" ca="1" si="42"/>
        <v>0</v>
      </c>
      <c r="O155" s="89">
        <f t="shared" ca="1" si="42"/>
        <v>0</v>
      </c>
      <c r="P155" s="89">
        <f t="shared" ca="1" si="42"/>
        <v>0</v>
      </c>
      <c r="Q155" s="89">
        <f t="shared" ca="1" si="42"/>
        <v>0</v>
      </c>
      <c r="R155" s="89">
        <f t="shared" ca="1" si="42"/>
        <v>0</v>
      </c>
      <c r="S155" s="89">
        <f t="shared" ca="1" si="42"/>
        <v>0</v>
      </c>
      <c r="T155" s="89">
        <f t="shared" ca="1" si="42"/>
        <v>0</v>
      </c>
      <c r="U155" s="89">
        <f t="shared" ca="1" si="42"/>
        <v>0</v>
      </c>
      <c r="V155" s="89">
        <f t="shared" ca="1" si="42"/>
        <v>0</v>
      </c>
      <c r="W155" s="89">
        <f t="shared" ca="1" si="42"/>
        <v>0</v>
      </c>
      <c r="X155" s="89">
        <f t="shared" ca="1" si="42"/>
        <v>0</v>
      </c>
      <c r="Y155" s="89">
        <f t="shared" ca="1" si="38"/>
        <v>0</v>
      </c>
      <c r="Z155" s="89"/>
      <c r="AB155" s="24"/>
      <c r="AC155" s="24"/>
      <c r="AD155" s="24"/>
      <c r="AE155" s="24"/>
      <c r="AF155" s="24"/>
      <c r="AG155" s="24"/>
      <c r="AH155" s="24"/>
      <c r="AI155" s="24"/>
      <c r="AJ155" s="24"/>
    </row>
    <row r="156" spans="1:36">
      <c r="A156" s="24"/>
      <c r="B156" s="24"/>
      <c r="C156" s="24" t="s">
        <v>143</v>
      </c>
      <c r="D156" s="24"/>
      <c r="E156" s="89">
        <f t="shared" si="42"/>
        <v>0</v>
      </c>
      <c r="F156" s="89">
        <f t="shared" ca="1" si="42"/>
        <v>0</v>
      </c>
      <c r="G156" s="89">
        <f t="shared" ca="1" si="42"/>
        <v>0</v>
      </c>
      <c r="H156" s="89">
        <f t="shared" ca="1" si="42"/>
        <v>0</v>
      </c>
      <c r="I156" s="89">
        <f t="shared" ca="1" si="42"/>
        <v>0</v>
      </c>
      <c r="J156" s="89">
        <f t="shared" ca="1" si="42"/>
        <v>0</v>
      </c>
      <c r="K156" s="89">
        <f t="shared" ca="1" si="42"/>
        <v>0</v>
      </c>
      <c r="L156" s="89">
        <f t="shared" ca="1" si="42"/>
        <v>0</v>
      </c>
      <c r="M156" s="89">
        <f t="shared" ca="1" si="42"/>
        <v>0</v>
      </c>
      <c r="N156" s="89">
        <f t="shared" ca="1" si="42"/>
        <v>0</v>
      </c>
      <c r="O156" s="89">
        <f t="shared" ca="1" si="42"/>
        <v>0</v>
      </c>
      <c r="P156" s="89">
        <f t="shared" ca="1" si="42"/>
        <v>0</v>
      </c>
      <c r="Q156" s="89">
        <f t="shared" ca="1" si="42"/>
        <v>0</v>
      </c>
      <c r="R156" s="89">
        <f t="shared" ca="1" si="42"/>
        <v>0</v>
      </c>
      <c r="S156" s="89">
        <f t="shared" ca="1" si="42"/>
        <v>0</v>
      </c>
      <c r="T156" s="89">
        <f t="shared" ca="1" si="42"/>
        <v>0</v>
      </c>
      <c r="U156" s="89">
        <f t="shared" ca="1" si="42"/>
        <v>0</v>
      </c>
      <c r="V156" s="89">
        <f t="shared" ca="1" si="42"/>
        <v>0</v>
      </c>
      <c r="W156" s="89">
        <f t="shared" ca="1" si="42"/>
        <v>0</v>
      </c>
      <c r="X156" s="89">
        <f t="shared" ca="1" si="42"/>
        <v>0</v>
      </c>
      <c r="Y156" s="89">
        <f t="shared" ca="1" si="38"/>
        <v>0</v>
      </c>
      <c r="Z156" s="89"/>
      <c r="AB156" s="24"/>
      <c r="AC156" s="24"/>
      <c r="AD156" s="24"/>
      <c r="AE156" s="24"/>
      <c r="AF156" s="24"/>
      <c r="AG156" s="24"/>
      <c r="AH156" s="24"/>
      <c r="AI156" s="24"/>
      <c r="AJ156" s="24"/>
    </row>
    <row r="157" spans="1:36">
      <c r="A157" s="24"/>
      <c r="B157" s="24"/>
      <c r="C157" s="24" t="s">
        <v>146</v>
      </c>
      <c r="D157" s="24"/>
      <c r="E157" s="89">
        <f t="shared" si="42"/>
        <v>0</v>
      </c>
      <c r="F157" s="89">
        <f t="shared" ca="1" si="42"/>
        <v>0</v>
      </c>
      <c r="G157" s="89">
        <f t="shared" ca="1" si="42"/>
        <v>0</v>
      </c>
      <c r="H157" s="89">
        <f t="shared" ca="1" si="42"/>
        <v>0</v>
      </c>
      <c r="I157" s="89">
        <f t="shared" ca="1" si="42"/>
        <v>0</v>
      </c>
      <c r="J157" s="89">
        <f t="shared" ca="1" si="42"/>
        <v>0</v>
      </c>
      <c r="K157" s="89">
        <f t="shared" ca="1" si="42"/>
        <v>0</v>
      </c>
      <c r="L157" s="89">
        <f t="shared" ca="1" si="42"/>
        <v>0</v>
      </c>
      <c r="M157" s="89">
        <f t="shared" ca="1" si="42"/>
        <v>0</v>
      </c>
      <c r="N157" s="89">
        <f t="shared" ca="1" si="42"/>
        <v>0</v>
      </c>
      <c r="O157" s="89">
        <f t="shared" ca="1" si="42"/>
        <v>0</v>
      </c>
      <c r="P157" s="89">
        <f t="shared" ca="1" si="42"/>
        <v>0</v>
      </c>
      <c r="Q157" s="89">
        <f t="shared" ca="1" si="42"/>
        <v>0</v>
      </c>
      <c r="R157" s="89">
        <f t="shared" ca="1" si="42"/>
        <v>0</v>
      </c>
      <c r="S157" s="89">
        <f t="shared" ca="1" si="42"/>
        <v>0</v>
      </c>
      <c r="T157" s="89">
        <f t="shared" ca="1" si="42"/>
        <v>0</v>
      </c>
      <c r="U157" s="89">
        <f t="shared" ca="1" si="42"/>
        <v>0</v>
      </c>
      <c r="V157" s="89">
        <f t="shared" ca="1" si="42"/>
        <v>0</v>
      </c>
      <c r="W157" s="89">
        <f t="shared" ca="1" si="42"/>
        <v>0</v>
      </c>
      <c r="X157" s="89">
        <f t="shared" ca="1" si="42"/>
        <v>0</v>
      </c>
      <c r="Y157" s="89">
        <f t="shared" ca="1" si="38"/>
        <v>0</v>
      </c>
      <c r="Z157" s="89"/>
      <c r="AB157" s="24"/>
      <c r="AC157" s="24"/>
      <c r="AD157" s="24"/>
      <c r="AE157" s="24"/>
      <c r="AF157" s="24"/>
      <c r="AG157" s="24"/>
      <c r="AH157" s="24"/>
      <c r="AI157" s="24"/>
      <c r="AJ157" s="24"/>
    </row>
    <row r="158" spans="1:36">
      <c r="A158" s="24"/>
      <c r="B158" s="24"/>
      <c r="C158" s="24" t="s">
        <v>149</v>
      </c>
      <c r="D158" s="24"/>
      <c r="E158" s="89">
        <f t="shared" si="42"/>
        <v>0</v>
      </c>
      <c r="F158" s="89">
        <f t="shared" ca="1" si="42"/>
        <v>0</v>
      </c>
      <c r="G158" s="89">
        <f t="shared" ca="1" si="42"/>
        <v>0</v>
      </c>
      <c r="H158" s="89">
        <f t="shared" ca="1" si="42"/>
        <v>0</v>
      </c>
      <c r="I158" s="89">
        <f t="shared" ca="1" si="42"/>
        <v>0</v>
      </c>
      <c r="J158" s="89">
        <f t="shared" ca="1" si="42"/>
        <v>0</v>
      </c>
      <c r="K158" s="89">
        <f t="shared" ca="1" si="42"/>
        <v>0</v>
      </c>
      <c r="L158" s="89">
        <f t="shared" ca="1" si="42"/>
        <v>0</v>
      </c>
      <c r="M158" s="89">
        <f t="shared" ca="1" si="42"/>
        <v>0</v>
      </c>
      <c r="N158" s="89">
        <f t="shared" ca="1" si="42"/>
        <v>0</v>
      </c>
      <c r="O158" s="89">
        <f t="shared" ca="1" si="42"/>
        <v>0</v>
      </c>
      <c r="P158" s="89">
        <f t="shared" ca="1" si="42"/>
        <v>0</v>
      </c>
      <c r="Q158" s="89">
        <f t="shared" ca="1" si="42"/>
        <v>0</v>
      </c>
      <c r="R158" s="89">
        <f t="shared" ca="1" si="42"/>
        <v>0</v>
      </c>
      <c r="S158" s="89">
        <f t="shared" ca="1" si="42"/>
        <v>0</v>
      </c>
      <c r="T158" s="89">
        <f t="shared" ca="1" si="42"/>
        <v>0</v>
      </c>
      <c r="U158" s="89">
        <f t="shared" ca="1" si="42"/>
        <v>0</v>
      </c>
      <c r="V158" s="89">
        <f t="shared" ca="1" si="42"/>
        <v>0</v>
      </c>
      <c r="W158" s="89">
        <f t="shared" ca="1" si="42"/>
        <v>0</v>
      </c>
      <c r="X158" s="89">
        <f t="shared" ca="1" si="42"/>
        <v>0</v>
      </c>
      <c r="Y158" s="89">
        <f t="shared" ca="1" si="38"/>
        <v>0</v>
      </c>
      <c r="Z158" s="89"/>
      <c r="AB158" s="24"/>
      <c r="AC158" s="24"/>
      <c r="AD158" s="24"/>
      <c r="AE158" s="24"/>
      <c r="AF158" s="24"/>
      <c r="AG158" s="24"/>
      <c r="AH158" s="24"/>
      <c r="AI158" s="24"/>
      <c r="AJ158" s="24"/>
    </row>
    <row r="159" spans="1:36">
      <c r="A159" s="24"/>
      <c r="B159" s="24"/>
      <c r="C159" s="24" t="s">
        <v>152</v>
      </c>
      <c r="D159" s="24"/>
      <c r="E159" s="89">
        <f t="shared" si="42"/>
        <v>0</v>
      </c>
      <c r="F159" s="89">
        <f t="shared" ca="1" si="42"/>
        <v>0</v>
      </c>
      <c r="G159" s="89">
        <f t="shared" ca="1" si="42"/>
        <v>0</v>
      </c>
      <c r="H159" s="89">
        <f t="shared" ca="1" si="42"/>
        <v>0</v>
      </c>
      <c r="I159" s="89">
        <f t="shared" ca="1" si="42"/>
        <v>0</v>
      </c>
      <c r="J159" s="89">
        <f t="shared" ca="1" si="42"/>
        <v>0</v>
      </c>
      <c r="K159" s="89">
        <f t="shared" ca="1" si="42"/>
        <v>0</v>
      </c>
      <c r="L159" s="89">
        <f t="shared" ca="1" si="42"/>
        <v>0</v>
      </c>
      <c r="M159" s="89">
        <f t="shared" ca="1" si="42"/>
        <v>0</v>
      </c>
      <c r="N159" s="89">
        <f t="shared" ca="1" si="42"/>
        <v>0</v>
      </c>
      <c r="O159" s="89">
        <f t="shared" ca="1" si="42"/>
        <v>0</v>
      </c>
      <c r="P159" s="89">
        <f t="shared" ca="1" si="42"/>
        <v>0</v>
      </c>
      <c r="Q159" s="89">
        <f t="shared" ca="1" si="42"/>
        <v>0</v>
      </c>
      <c r="R159" s="89">
        <f t="shared" ca="1" si="42"/>
        <v>0</v>
      </c>
      <c r="S159" s="89">
        <f t="shared" ca="1" si="42"/>
        <v>0</v>
      </c>
      <c r="T159" s="89">
        <f t="shared" ca="1" si="42"/>
        <v>0</v>
      </c>
      <c r="U159" s="89">
        <f t="shared" ca="1" si="42"/>
        <v>0</v>
      </c>
      <c r="V159" s="89">
        <f t="shared" ca="1" si="42"/>
        <v>0</v>
      </c>
      <c r="W159" s="89">
        <f t="shared" ca="1" si="42"/>
        <v>0</v>
      </c>
      <c r="X159" s="89">
        <f t="shared" ca="1" si="42"/>
        <v>0</v>
      </c>
      <c r="Y159" s="89">
        <f t="shared" ca="1" si="38"/>
        <v>0</v>
      </c>
      <c r="Z159" s="89"/>
      <c r="AB159" s="24"/>
      <c r="AC159" s="24"/>
      <c r="AD159" s="24"/>
      <c r="AE159" s="24"/>
      <c r="AF159" s="24"/>
      <c r="AG159" s="24"/>
      <c r="AH159" s="24"/>
      <c r="AI159" s="24"/>
      <c r="AJ159" s="24"/>
    </row>
    <row r="160" spans="1:36">
      <c r="A160" s="24"/>
      <c r="B160" s="24"/>
      <c r="C160" s="24"/>
      <c r="D160" s="24"/>
      <c r="E160" s="85"/>
      <c r="F160" s="24"/>
      <c r="G160" s="24"/>
      <c r="H160" s="24"/>
      <c r="I160" s="24"/>
      <c r="J160" s="24"/>
      <c r="K160" s="24"/>
      <c r="L160" s="24"/>
      <c r="M160" s="24"/>
      <c r="N160" s="24"/>
      <c r="O160" s="24"/>
      <c r="P160" s="24"/>
      <c r="Q160" s="24"/>
      <c r="R160" s="24"/>
      <c r="S160" s="24"/>
      <c r="T160" s="24"/>
      <c r="U160" s="24"/>
      <c r="V160" s="24"/>
      <c r="W160" s="24"/>
      <c r="X160" s="24"/>
      <c r="Y160" s="24"/>
      <c r="Z160" s="24"/>
      <c r="AB160" s="24"/>
      <c r="AC160" s="24"/>
      <c r="AD160" s="24"/>
      <c r="AE160" s="24"/>
      <c r="AF160" s="24"/>
      <c r="AG160" s="24"/>
      <c r="AH160" s="24"/>
      <c r="AI160" s="24"/>
      <c r="AJ160" s="24"/>
    </row>
    <row r="161" spans="1:36" ht="15">
      <c r="A161" s="24"/>
      <c r="B161" s="24"/>
      <c r="C161" s="90" t="s">
        <v>156</v>
      </c>
      <c r="D161" s="91"/>
      <c r="E161" s="91">
        <f t="shared" ref="E161:X161" si="43">SUM(E128:E159)</f>
        <v>8.4413337133880967E-2</v>
      </c>
      <c r="F161" s="91">
        <f t="shared" ca="1" si="43"/>
        <v>0.16810031179452556</v>
      </c>
      <c r="G161" s="91">
        <f t="shared" ca="1" si="43"/>
        <v>0.25106650343220815</v>
      </c>
      <c r="H161" s="91">
        <f t="shared" ca="1" si="43"/>
        <v>0.33331744563675908</v>
      </c>
      <c r="I161" s="91">
        <f t="shared" ca="1" si="43"/>
        <v>0.41485862655042693</v>
      </c>
      <c r="J161" s="91">
        <f t="shared" ca="1" si="43"/>
        <v>0.48743389778883661</v>
      </c>
      <c r="K161" s="91">
        <f t="shared" ca="1" si="43"/>
        <v>0.54457390310448162</v>
      </c>
      <c r="L161" s="91">
        <f t="shared" ca="1" si="43"/>
        <v>0.58942238992812834</v>
      </c>
      <c r="M161" s="91">
        <f t="shared" ca="1" si="43"/>
        <v>0.62448344584080773</v>
      </c>
      <c r="N161" s="91">
        <f t="shared" ca="1" si="43"/>
        <v>0.65175165365549481</v>
      </c>
      <c r="O161" s="91">
        <f t="shared" ca="1" si="43"/>
        <v>0.67281576166977208</v>
      </c>
      <c r="P161" s="91">
        <f t="shared" ca="1" si="43"/>
        <v>0.68894125870726286</v>
      </c>
      <c r="Q161" s="91">
        <f t="shared" ca="1" si="43"/>
        <v>0.70113614672428848</v>
      </c>
      <c r="R161" s="91">
        <f t="shared" ca="1" si="43"/>
        <v>0.71020333014807302</v>
      </c>
      <c r="S161" s="91">
        <f t="shared" ca="1" si="43"/>
        <v>0.71678234529886353</v>
      </c>
      <c r="T161" s="91">
        <f t="shared" ca="1" si="43"/>
        <v>0.72138259904349011</v>
      </c>
      <c r="U161" s="91">
        <f t="shared" ca="1" si="43"/>
        <v>0.71836832018470298</v>
      </c>
      <c r="V161" s="91">
        <f t="shared" ca="1" si="43"/>
        <v>0.71533580208717207</v>
      </c>
      <c r="W161" s="91">
        <f t="shared" ca="1" si="43"/>
        <v>0.71230636736108077</v>
      </c>
      <c r="X161" s="91">
        <f t="shared" ca="1" si="43"/>
        <v>0.70928794365634418</v>
      </c>
      <c r="Y161" s="91"/>
      <c r="Z161" s="91"/>
      <c r="AB161" s="24"/>
      <c r="AC161" s="24"/>
      <c r="AD161" s="24"/>
      <c r="AE161" s="24"/>
      <c r="AF161" s="24"/>
      <c r="AG161" s="24"/>
      <c r="AH161" s="24"/>
      <c r="AI161" s="24"/>
      <c r="AJ161" s="24"/>
    </row>
    <row r="162" spans="1:36" ht="15">
      <c r="A162" s="24"/>
      <c r="B162" s="24"/>
      <c r="C162" s="90" t="s">
        <v>179</v>
      </c>
      <c r="D162" s="91"/>
      <c r="E162" s="91">
        <f t="shared" ref="E162:X162" ca="1" si="44">IF((D162+E161)&lt;$Y$162,(D162+E161),$Y$162)</f>
        <v>8.4413337133880967E-2</v>
      </c>
      <c r="F162" s="91">
        <f t="shared" ca="1" si="44"/>
        <v>0.25251364892840655</v>
      </c>
      <c r="G162" s="91">
        <f t="shared" ca="1" si="44"/>
        <v>0.50358015236061471</v>
      </c>
      <c r="H162" s="91">
        <f t="shared" ca="1" si="44"/>
        <v>0.83689759799737384</v>
      </c>
      <c r="I162" s="91">
        <f t="shared" ca="1" si="44"/>
        <v>1.2517562245478007</v>
      </c>
      <c r="J162" s="91">
        <f t="shared" ca="1" si="44"/>
        <v>1.7391901223366373</v>
      </c>
      <c r="K162" s="91">
        <f t="shared" ca="1" si="44"/>
        <v>2.2837640254411191</v>
      </c>
      <c r="L162" s="91">
        <f t="shared" ca="1" si="44"/>
        <v>2.8731864153692475</v>
      </c>
      <c r="M162" s="91">
        <f t="shared" ca="1" si="44"/>
        <v>3.4976698612100554</v>
      </c>
      <c r="N162" s="91">
        <f t="shared" ca="1" si="44"/>
        <v>4.1494215148655504</v>
      </c>
      <c r="O162" s="91">
        <f t="shared" ca="1" si="44"/>
        <v>4.8222372765353221</v>
      </c>
      <c r="P162" s="91">
        <f t="shared" ca="1" si="44"/>
        <v>5.5111785352425846</v>
      </c>
      <c r="Q162" s="91">
        <f t="shared" ca="1" si="44"/>
        <v>6.2123146819668733</v>
      </c>
      <c r="R162" s="91">
        <f t="shared" ca="1" si="44"/>
        <v>6.9225180121149466</v>
      </c>
      <c r="S162" s="91">
        <f t="shared" ca="1" si="44"/>
        <v>7.6393003574138101</v>
      </c>
      <c r="T162" s="91">
        <f t="shared" ca="1" si="44"/>
        <v>8.3606829564572998</v>
      </c>
      <c r="U162" s="91">
        <f t="shared" ca="1" si="44"/>
        <v>9.0790512766420033</v>
      </c>
      <c r="V162" s="91">
        <f t="shared" ca="1" si="44"/>
        <v>9.7943870787291747</v>
      </c>
      <c r="W162" s="91">
        <f t="shared" ca="1" si="44"/>
        <v>10.506693446090255</v>
      </c>
      <c r="X162" s="91">
        <f t="shared" ca="1" si="44"/>
        <v>11.215981389746599</v>
      </c>
      <c r="Y162" s="91">
        <f ca="1">SUM(Y128:Y159)</f>
        <v>11.858348727423326</v>
      </c>
      <c r="Z162" s="91"/>
      <c r="AB162" s="24"/>
      <c r="AC162" s="24"/>
      <c r="AD162" s="24"/>
      <c r="AE162" s="24"/>
      <c r="AF162" s="24"/>
      <c r="AG162" s="24"/>
      <c r="AH162" s="24"/>
      <c r="AI162" s="24"/>
      <c r="AJ162" s="24"/>
    </row>
  </sheetData>
  <mergeCells count="1">
    <mergeCell ref="B1:S5"/>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EA6"/>
  <sheetViews>
    <sheetView topLeftCell="D1" workbookViewId="0">
      <selection sqref="A1:EA6"/>
    </sheetView>
  </sheetViews>
  <sheetFormatPr defaultRowHeight="12.75"/>
  <sheetData>
    <row r="1" spans="1:131" ht="13.5" thickBot="1">
      <c r="A1" s="181" t="s">
        <v>403</v>
      </c>
      <c r="B1" s="182"/>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row>
    <row r="2" spans="1:131" ht="13.5" thickBot="1">
      <c r="A2" s="183"/>
      <c r="B2" s="184"/>
      <c r="C2" s="110"/>
      <c r="D2" s="110"/>
      <c r="E2" s="110"/>
      <c r="F2" s="110"/>
      <c r="G2" s="110"/>
      <c r="H2" s="110"/>
      <c r="I2" s="110"/>
      <c r="J2" s="110"/>
      <c r="K2" s="110"/>
      <c r="L2" s="110"/>
      <c r="M2" s="110"/>
      <c r="N2" s="110"/>
      <c r="O2" s="107" t="s">
        <v>190</v>
      </c>
      <c r="P2" s="108"/>
      <c r="Q2" s="108"/>
      <c r="R2" s="108"/>
      <c r="S2" s="108"/>
      <c r="T2" s="108"/>
      <c r="U2" s="108"/>
      <c r="V2" s="108"/>
      <c r="W2" s="108"/>
      <c r="X2" s="108"/>
      <c r="Y2" s="108"/>
      <c r="Z2" s="109"/>
      <c r="AA2" s="110"/>
      <c r="AB2" s="107" t="s">
        <v>191</v>
      </c>
      <c r="AC2" s="108"/>
      <c r="AD2" s="108"/>
      <c r="AE2" s="108"/>
      <c r="AF2" s="108"/>
      <c r="AG2" s="108"/>
      <c r="AH2" s="108"/>
      <c r="AI2" s="108"/>
      <c r="AJ2" s="108"/>
      <c r="AK2" s="108"/>
      <c r="AL2" s="108"/>
      <c r="AM2" s="109"/>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row>
    <row r="3" spans="1:131" ht="191.25">
      <c r="A3" s="185" t="s">
        <v>404</v>
      </c>
      <c r="B3" s="186" t="s">
        <v>405</v>
      </c>
      <c r="C3" s="112" t="s">
        <v>54</v>
      </c>
      <c r="D3" s="112" t="s">
        <v>406</v>
      </c>
      <c r="E3" s="112" t="s">
        <v>407</v>
      </c>
      <c r="F3" s="112" t="s">
        <v>408</v>
      </c>
      <c r="G3" s="112" t="s">
        <v>409</v>
      </c>
      <c r="H3" s="112" t="s">
        <v>410</v>
      </c>
      <c r="I3" s="112" t="s">
        <v>411</v>
      </c>
      <c r="J3" s="112" t="s">
        <v>412</v>
      </c>
      <c r="K3" s="112" t="s">
        <v>53</v>
      </c>
      <c r="L3" s="112" t="s">
        <v>413</v>
      </c>
      <c r="M3" s="112" t="s">
        <v>414</v>
      </c>
      <c r="N3" s="112" t="s">
        <v>192</v>
      </c>
      <c r="O3" s="112" t="s">
        <v>193</v>
      </c>
      <c r="P3" s="112" t="s">
        <v>194</v>
      </c>
      <c r="Q3" s="112" t="s">
        <v>195</v>
      </c>
      <c r="R3" s="112" t="s">
        <v>196</v>
      </c>
      <c r="S3" s="112" t="s">
        <v>197</v>
      </c>
      <c r="T3" s="112" t="s">
        <v>198</v>
      </c>
      <c r="U3" s="112" t="s">
        <v>199</v>
      </c>
      <c r="V3" s="112" t="s">
        <v>200</v>
      </c>
      <c r="W3" s="112" t="s">
        <v>201</v>
      </c>
      <c r="X3" s="112" t="s">
        <v>202</v>
      </c>
      <c r="Y3" s="112" t="s">
        <v>203</v>
      </c>
      <c r="Z3" s="112" t="s">
        <v>204</v>
      </c>
      <c r="AA3" s="112"/>
      <c r="AB3" s="112" t="s">
        <v>193</v>
      </c>
      <c r="AC3" s="112" t="s">
        <v>194</v>
      </c>
      <c r="AD3" s="112" t="s">
        <v>195</v>
      </c>
      <c r="AE3" s="112" t="s">
        <v>196</v>
      </c>
      <c r="AF3" s="112" t="s">
        <v>197</v>
      </c>
      <c r="AG3" s="112" t="s">
        <v>198</v>
      </c>
      <c r="AH3" s="112" t="s">
        <v>199</v>
      </c>
      <c r="AI3" s="112" t="s">
        <v>200</v>
      </c>
      <c r="AJ3" s="112" t="s">
        <v>201</v>
      </c>
      <c r="AK3" s="112" t="s">
        <v>202</v>
      </c>
      <c r="AL3" s="112" t="s">
        <v>203</v>
      </c>
      <c r="AM3" s="112" t="s">
        <v>204</v>
      </c>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row>
    <row r="4" spans="1:131">
      <c r="A4" s="24" t="s">
        <v>415</v>
      </c>
      <c r="B4" s="24"/>
      <c r="C4" s="71">
        <v>3450.3235700723371</v>
      </c>
      <c r="D4" s="71">
        <v>2033.454545454545</v>
      </c>
      <c r="E4" s="71">
        <v>406.69090909090903</v>
      </c>
      <c r="F4" s="71">
        <v>2440.145454545454</v>
      </c>
      <c r="G4" s="71">
        <v>3706.8725148699045</v>
      </c>
      <c r="H4" s="71">
        <v>2256.6847769724418</v>
      </c>
      <c r="I4" s="71">
        <v>6195.266544630198</v>
      </c>
      <c r="J4" s="71">
        <v>27.302425265113392</v>
      </c>
      <c r="K4" s="71">
        <v>69.051128203683675</v>
      </c>
      <c r="L4" s="187">
        <v>0.60878402694451494</v>
      </c>
      <c r="M4" s="71">
        <v>32.778401327883152</v>
      </c>
      <c r="N4" s="71">
        <v>0.60781451964135369</v>
      </c>
      <c r="O4" s="71">
        <v>207.74727323787761</v>
      </c>
      <c r="P4" s="71">
        <v>188.0146997314562</v>
      </c>
      <c r="Q4" s="71">
        <v>218.90527809865117</v>
      </c>
      <c r="R4" s="71">
        <v>203.56555428548998</v>
      </c>
      <c r="S4" s="71">
        <v>208.21523063200868</v>
      </c>
      <c r="T4" s="71">
        <v>203.29763304832443</v>
      </c>
      <c r="U4" s="71">
        <v>193.36351048630883</v>
      </c>
      <c r="V4" s="71">
        <v>207.59099827249833</v>
      </c>
      <c r="W4" s="71">
        <v>191.10065731064816</v>
      </c>
      <c r="X4" s="71">
        <v>216.83567455292368</v>
      </c>
      <c r="Y4" s="71">
        <v>193.59317876160006</v>
      </c>
      <c r="Z4" s="71">
        <v>205.05975009497459</v>
      </c>
      <c r="AA4" s="71"/>
      <c r="AB4" s="71">
        <v>93.403626167248518</v>
      </c>
      <c r="AC4" s="71">
        <v>81.064791961254969</v>
      </c>
      <c r="AD4" s="71">
        <v>79.506238072346903</v>
      </c>
      <c r="AE4" s="71">
        <v>82.571326069198989</v>
      </c>
      <c r="AF4" s="71">
        <v>83.330870053307748</v>
      </c>
      <c r="AG4" s="71">
        <v>76.035463734923525</v>
      </c>
      <c r="AH4" s="71">
        <v>89.264764753424416</v>
      </c>
      <c r="AI4" s="71">
        <v>76.771153539800252</v>
      </c>
      <c r="AJ4" s="71">
        <v>89.510559522209249</v>
      </c>
      <c r="AK4" s="71">
        <v>77.692377027495297</v>
      </c>
      <c r="AL4" s="71">
        <v>90.767991219314695</v>
      </c>
      <c r="AM4" s="45">
        <v>93.114969439050569</v>
      </c>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45"/>
      <c r="CT4" s="45"/>
      <c r="CU4" s="45"/>
      <c r="CV4" s="45"/>
      <c r="CW4" s="45"/>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row>
    <row r="5" spans="1:131">
      <c r="A5" s="24" t="s">
        <v>416</v>
      </c>
      <c r="B5" s="24"/>
      <c r="C5" s="71">
        <v>1417.9411931804125</v>
      </c>
      <c r="D5" s="71">
        <v>2033.454545454545</v>
      </c>
      <c r="E5" s="71">
        <v>406.69090909090903</v>
      </c>
      <c r="F5" s="71">
        <v>2440.145454545454</v>
      </c>
      <c r="G5" s="71">
        <v>3189.9806807950181</v>
      </c>
      <c r="H5" s="71">
        <v>927.40470286538743</v>
      </c>
      <c r="I5" s="71">
        <v>15075.148591933483</v>
      </c>
      <c r="J5" s="71">
        <v>80.771809172369913</v>
      </c>
      <c r="K5" s="71">
        <v>155.53705923842352</v>
      </c>
      <c r="L5" s="187">
        <v>0.29072423806474479</v>
      </c>
      <c r="M5" s="71">
        <v>13.470575888171142</v>
      </c>
      <c r="N5" s="71">
        <v>0.24978678889370701</v>
      </c>
      <c r="O5" s="71">
        <v>85.375591741593539</v>
      </c>
      <c r="P5" s="71">
        <v>77.266314958132682</v>
      </c>
      <c r="Q5" s="71">
        <v>89.961073191226504</v>
      </c>
      <c r="R5" s="71">
        <v>83.657077103626023</v>
      </c>
      <c r="S5" s="71">
        <v>85.567902999455626</v>
      </c>
      <c r="T5" s="71">
        <v>83.54697248561277</v>
      </c>
      <c r="U5" s="71">
        <v>79.464456364236497</v>
      </c>
      <c r="V5" s="71">
        <v>85.3113691530815</v>
      </c>
      <c r="W5" s="71">
        <v>78.534516703006091</v>
      </c>
      <c r="X5" s="71">
        <v>89.110551186133023</v>
      </c>
      <c r="Y5" s="71">
        <v>79.558840586958922</v>
      </c>
      <c r="Z5" s="71">
        <v>84.271130176016939</v>
      </c>
      <c r="AA5" s="71"/>
      <c r="AB5" s="71">
        <v>38.385051849554188</v>
      </c>
      <c r="AC5" s="71">
        <v>33.314298066269167</v>
      </c>
      <c r="AD5" s="71">
        <v>32.673796468087765</v>
      </c>
      <c r="AE5" s="71">
        <v>33.933421672273553</v>
      </c>
      <c r="AF5" s="71">
        <v>34.245563035605919</v>
      </c>
      <c r="AG5" s="71">
        <v>31.247450849968569</v>
      </c>
      <c r="AH5" s="71">
        <v>36.68414989866757</v>
      </c>
      <c r="AI5" s="71">
        <v>31.54978912594531</v>
      </c>
      <c r="AJ5" s="71">
        <v>36.785161447483247</v>
      </c>
      <c r="AK5" s="71">
        <v>31.928374120888478</v>
      </c>
      <c r="AL5" s="71">
        <v>37.301914199718361</v>
      </c>
      <c r="AM5" s="45">
        <v>38.266425796870095</v>
      </c>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row>
    <row r="6" spans="1:131">
      <c r="A6" s="24"/>
      <c r="B6" s="24"/>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EA84"/>
  <sheetViews>
    <sheetView workbookViewId="0">
      <selection activeCell="A12" sqref="A12:EA84"/>
    </sheetView>
  </sheetViews>
  <sheetFormatPr defaultRowHeight="12.75"/>
  <cols>
    <col min="1" max="1" width="56.7109375" customWidth="1"/>
    <col min="2" max="2" width="53.28515625" customWidth="1"/>
    <col min="3" max="3" width="17.42578125" bestFit="1" customWidth="1"/>
    <col min="4" max="4" width="12.140625" bestFit="1" customWidth="1"/>
    <col min="5" max="5" width="12.5703125" customWidth="1"/>
    <col min="6" max="6" width="13.7109375" customWidth="1"/>
    <col min="7" max="7" width="25.42578125" customWidth="1"/>
    <col min="8" max="8" width="15.7109375" bestFit="1" customWidth="1"/>
    <col min="9" max="9" width="15.42578125" bestFit="1" customWidth="1"/>
    <col min="10" max="10" width="14.42578125" bestFit="1" customWidth="1"/>
    <col min="11" max="11" width="14.28515625" customWidth="1"/>
    <col min="12" max="12" width="12.5703125" customWidth="1"/>
    <col min="13" max="13" width="13.28515625" bestFit="1" customWidth="1"/>
    <col min="14" max="14" width="12.140625" bestFit="1" customWidth="1"/>
    <col min="15" max="15" width="13.28515625" bestFit="1" customWidth="1"/>
    <col min="16" max="16" width="27.7109375" customWidth="1"/>
    <col min="17" max="18" width="13.28515625" bestFit="1" customWidth="1"/>
    <col min="19" max="19" width="14.42578125" bestFit="1" customWidth="1"/>
    <col min="20" max="20" width="10.7109375" customWidth="1"/>
    <col min="21" max="21" width="14" bestFit="1" customWidth="1"/>
    <col min="22" max="22" width="12.140625" bestFit="1" customWidth="1"/>
    <col min="23" max="23" width="15.42578125" bestFit="1" customWidth="1"/>
    <col min="24" max="24" width="12.42578125" bestFit="1" customWidth="1"/>
    <col min="25" max="25" width="13.28515625" bestFit="1" customWidth="1"/>
    <col min="26" max="26" width="12.28515625" bestFit="1" customWidth="1"/>
    <col min="27" max="27" width="12.5703125" bestFit="1" customWidth="1"/>
    <col min="28" max="30" width="14.28515625" bestFit="1" customWidth="1"/>
    <col min="31" max="31" width="13.7109375" bestFit="1" customWidth="1"/>
    <col min="32" max="32" width="14" bestFit="1" customWidth="1"/>
    <col min="33" max="33" width="12.85546875" bestFit="1" customWidth="1"/>
    <col min="34" max="34" width="15.28515625" bestFit="1" customWidth="1"/>
    <col min="35" max="35" width="12.28515625" bestFit="1" customWidth="1"/>
    <col min="36" max="36" width="10.85546875" bestFit="1" customWidth="1"/>
    <col min="37" max="37" width="12.28515625" bestFit="1" customWidth="1"/>
    <col min="38" max="38" width="12.5703125" bestFit="1" customWidth="1"/>
    <col min="39" max="43" width="12.85546875" customWidth="1"/>
    <col min="44" max="44" width="12.5703125" customWidth="1"/>
    <col min="45" max="45" width="12.28515625" customWidth="1"/>
    <col min="46" max="46" width="12.7109375" customWidth="1"/>
    <col min="47" max="47" width="11.85546875" customWidth="1"/>
    <col min="48" max="48" width="12.5703125" bestFit="1" customWidth="1"/>
    <col min="49" max="49" width="13.42578125" customWidth="1"/>
    <col min="50" max="50" width="15.7109375" bestFit="1" customWidth="1"/>
    <col min="51" max="51" width="11" bestFit="1" customWidth="1"/>
    <col min="52" max="52" width="16.140625" bestFit="1" customWidth="1"/>
    <col min="53" max="53" width="17.28515625" bestFit="1" customWidth="1"/>
    <col min="54" max="54" width="15" bestFit="1" customWidth="1"/>
    <col min="55" max="55" width="12.5703125" bestFit="1" customWidth="1"/>
    <col min="56" max="56" width="13.5703125" customWidth="1"/>
    <col min="57" max="58" width="14.5703125" bestFit="1" customWidth="1"/>
    <col min="59" max="59" width="14.85546875" bestFit="1" customWidth="1"/>
    <col min="60" max="60" width="15" bestFit="1" customWidth="1"/>
    <col min="61" max="61" width="13.28515625" bestFit="1" customWidth="1"/>
    <col min="62" max="62" width="14" bestFit="1" customWidth="1"/>
    <col min="63" max="63" width="13.28515625" bestFit="1" customWidth="1"/>
    <col min="64" max="64" width="11.140625" bestFit="1" customWidth="1"/>
    <col min="65" max="65" width="16.85546875" bestFit="1" customWidth="1"/>
    <col min="66" max="66" width="14.7109375" customWidth="1"/>
    <col min="67" max="67" width="12" customWidth="1"/>
    <col min="68" max="68" width="14" customWidth="1"/>
    <col min="69" max="69" width="12.5703125" customWidth="1"/>
    <col min="70" max="70" width="11.28515625" customWidth="1"/>
    <col min="71" max="71" width="14.42578125" customWidth="1"/>
    <col min="72" max="72" width="15.7109375" customWidth="1"/>
    <col min="73" max="73" width="12.85546875" customWidth="1"/>
    <col min="74" max="74" width="13" customWidth="1"/>
    <col min="75" max="75" width="11.7109375" customWidth="1"/>
    <col min="76" max="76" width="14" customWidth="1"/>
    <col min="77" max="77" width="14.85546875" customWidth="1"/>
    <col min="78" max="78" width="11.85546875" customWidth="1"/>
    <col min="79" max="79" width="13.85546875" customWidth="1"/>
    <col min="80" max="80" width="13.7109375" customWidth="1"/>
    <col min="81" max="81" width="13" customWidth="1"/>
    <col min="82" max="82" width="12.42578125" customWidth="1"/>
    <col min="83" max="83" width="13" customWidth="1"/>
    <col min="84" max="84" width="12.7109375" customWidth="1"/>
    <col min="85" max="85" width="12.42578125" customWidth="1"/>
    <col min="86" max="86" width="10.28515625" customWidth="1"/>
    <col min="87" max="91" width="9.85546875" customWidth="1"/>
    <col min="92" max="99" width="10.7109375" customWidth="1"/>
    <col min="100" max="100" width="16.5703125" customWidth="1"/>
    <col min="101" max="105" width="10.7109375" customWidth="1"/>
  </cols>
  <sheetData>
    <row r="1" spans="1:131">
      <c r="A1" s="15" t="s">
        <v>14</v>
      </c>
      <c r="B1" s="16"/>
      <c r="C1" s="16"/>
      <c r="D1" s="16"/>
      <c r="E1" s="16"/>
      <c r="F1" s="16"/>
      <c r="G1" s="16"/>
      <c r="H1" s="17"/>
      <c r="I1" s="18"/>
      <c r="J1" s="18"/>
      <c r="K1" s="18"/>
      <c r="L1" s="18"/>
      <c r="M1" s="18"/>
      <c r="N1" s="19"/>
      <c r="O1" s="20" t="e">
        <v>#REF!</v>
      </c>
      <c r="P1" s="19"/>
      <c r="Q1" s="19"/>
      <c r="R1" s="19"/>
      <c r="S1" s="17"/>
      <c r="T1" s="17"/>
      <c r="U1" s="17"/>
      <c r="V1" s="19"/>
      <c r="W1" s="17"/>
      <c r="X1" s="17"/>
      <c r="Y1" s="17"/>
      <c r="Z1" s="17"/>
      <c r="AA1" s="17"/>
      <c r="AB1" s="17"/>
      <c r="AC1" s="17"/>
      <c r="AD1" s="17"/>
      <c r="AE1" s="17"/>
      <c r="AF1" s="17"/>
      <c r="AG1" s="17"/>
      <c r="AH1" s="17"/>
      <c r="AI1" s="17"/>
      <c r="AJ1" s="17"/>
      <c r="AK1" s="17"/>
      <c r="AL1" s="17"/>
      <c r="AM1" s="17"/>
      <c r="AN1" s="17"/>
      <c r="AO1" s="17"/>
      <c r="AP1" s="21"/>
      <c r="AQ1" s="17"/>
      <c r="AR1" s="17"/>
      <c r="AS1" s="17"/>
      <c r="AT1" s="17"/>
      <c r="AU1" s="17"/>
      <c r="AV1" s="21"/>
      <c r="AW1" s="17"/>
      <c r="AX1" s="17"/>
      <c r="AY1" s="17"/>
      <c r="AZ1" s="17"/>
      <c r="BA1" s="17"/>
      <c r="BB1" s="17"/>
      <c r="BC1" s="17"/>
      <c r="BD1" s="17"/>
      <c r="BE1" s="17"/>
      <c r="BF1" s="17"/>
      <c r="BG1" s="17"/>
      <c r="BH1" s="17"/>
      <c r="BI1" s="17"/>
      <c r="BJ1" s="17"/>
      <c r="BK1" s="17"/>
      <c r="BL1" s="17"/>
      <c r="BM1" s="22"/>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21"/>
      <c r="CQ1" s="17"/>
      <c r="CR1" s="17"/>
      <c r="CS1" s="17"/>
      <c r="CT1" s="17"/>
      <c r="CU1" s="17"/>
      <c r="CV1" s="17"/>
      <c r="CW1" s="17"/>
      <c r="CX1" s="17"/>
      <c r="CY1" s="17"/>
      <c r="CZ1" s="17"/>
      <c r="DA1" s="17"/>
    </row>
    <row r="2" spans="1:131">
      <c r="A2" s="23" t="s">
        <v>15</v>
      </c>
      <c r="B2" s="17" t="str">
        <f>'7PSourceSummary'!D2</f>
        <v>Bi-Level Stairwell Lighting</v>
      </c>
      <c r="C2" s="17"/>
      <c r="D2" s="17"/>
      <c r="E2" s="17"/>
      <c r="F2" s="17"/>
      <c r="G2" s="17"/>
      <c r="H2" s="17"/>
      <c r="I2" s="18"/>
      <c r="J2" s="18"/>
      <c r="K2" s="18"/>
      <c r="L2" s="18"/>
      <c r="M2" s="18"/>
      <c r="N2" s="19"/>
      <c r="O2" s="19"/>
      <c r="P2" s="19"/>
      <c r="Q2" s="19"/>
      <c r="R2" s="19"/>
      <c r="S2" s="17"/>
      <c r="T2" s="17"/>
      <c r="U2" s="17"/>
      <c r="V2" s="19"/>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21"/>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row>
    <row r="3" spans="1:131">
      <c r="A3" s="23" t="s">
        <v>16</v>
      </c>
      <c r="B3" s="24"/>
      <c r="C3" s="23">
        <v>2012</v>
      </c>
      <c r="D3" s="24"/>
      <c r="E3" s="24"/>
      <c r="F3" s="24"/>
      <c r="G3" s="24"/>
      <c r="H3" s="24"/>
      <c r="I3" s="24"/>
      <c r="J3" s="25"/>
      <c r="K3" s="26"/>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6"/>
      <c r="CP3" s="26"/>
      <c r="CQ3" s="24"/>
      <c r="CR3" s="24"/>
      <c r="CS3" s="24"/>
      <c r="CT3" s="24"/>
      <c r="CU3" s="24"/>
      <c r="CV3" s="24"/>
      <c r="CW3" s="24"/>
      <c r="CX3" s="24"/>
      <c r="CY3" s="24"/>
      <c r="CZ3" s="24"/>
      <c r="DA3" s="24"/>
    </row>
    <row r="4" spans="1:131">
      <c r="A4" s="24"/>
      <c r="B4" s="27"/>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row>
    <row r="5" spans="1:131">
      <c r="A5" s="28">
        <v>1</v>
      </c>
      <c r="B5" s="28">
        <v>2</v>
      </c>
      <c r="C5" s="28">
        <v>3</v>
      </c>
      <c r="D5" s="28">
        <v>4</v>
      </c>
      <c r="E5" s="28">
        <v>5</v>
      </c>
      <c r="F5" s="28">
        <v>6</v>
      </c>
      <c r="G5" s="28">
        <v>7</v>
      </c>
      <c r="H5" s="28">
        <v>8</v>
      </c>
      <c r="I5" s="28">
        <v>9</v>
      </c>
      <c r="J5" s="28">
        <v>10</v>
      </c>
      <c r="K5" s="28">
        <v>11</v>
      </c>
      <c r="L5" s="28">
        <v>12</v>
      </c>
      <c r="M5" s="28">
        <v>13</v>
      </c>
      <c r="N5" s="28">
        <v>14</v>
      </c>
      <c r="O5" s="28">
        <v>15</v>
      </c>
      <c r="P5" s="28">
        <v>16</v>
      </c>
      <c r="Q5" s="28">
        <v>17</v>
      </c>
      <c r="R5" s="28">
        <v>18</v>
      </c>
      <c r="S5" s="28">
        <v>19</v>
      </c>
      <c r="T5" s="28">
        <v>20</v>
      </c>
      <c r="U5" s="28">
        <v>21</v>
      </c>
      <c r="V5" s="28">
        <v>22</v>
      </c>
      <c r="W5" s="28">
        <v>23</v>
      </c>
      <c r="X5" s="28">
        <v>24</v>
      </c>
      <c r="Y5" s="28">
        <v>25</v>
      </c>
      <c r="Z5" s="28">
        <v>26</v>
      </c>
      <c r="AA5" s="28">
        <v>27</v>
      </c>
      <c r="AB5" s="28">
        <v>28</v>
      </c>
      <c r="AC5" s="28">
        <v>29</v>
      </c>
      <c r="AD5" s="28">
        <v>30</v>
      </c>
      <c r="AE5" s="28">
        <v>31</v>
      </c>
      <c r="AF5" s="28">
        <v>32</v>
      </c>
      <c r="AG5" s="28">
        <v>33</v>
      </c>
      <c r="AH5" s="28">
        <v>34</v>
      </c>
      <c r="AI5" s="28">
        <v>35</v>
      </c>
      <c r="AJ5" s="28">
        <v>36</v>
      </c>
      <c r="AK5" s="28">
        <v>37</v>
      </c>
      <c r="AL5" s="28">
        <v>38</v>
      </c>
      <c r="AM5" s="28">
        <v>39</v>
      </c>
      <c r="AN5" s="28">
        <v>40</v>
      </c>
      <c r="AO5" s="28">
        <v>41</v>
      </c>
      <c r="AP5" s="28">
        <v>42</v>
      </c>
      <c r="AQ5" s="28">
        <v>43</v>
      </c>
      <c r="AR5" s="28">
        <v>44</v>
      </c>
      <c r="AS5" s="28">
        <v>45</v>
      </c>
      <c r="AT5" s="28">
        <v>46</v>
      </c>
      <c r="AU5" s="28">
        <v>47</v>
      </c>
      <c r="AV5" s="28">
        <v>48</v>
      </c>
      <c r="AW5" s="28">
        <v>49</v>
      </c>
      <c r="AX5" s="28">
        <v>50</v>
      </c>
      <c r="AY5" s="28">
        <v>51</v>
      </c>
      <c r="AZ5" s="28">
        <v>52</v>
      </c>
      <c r="BA5" s="28">
        <v>53</v>
      </c>
      <c r="BB5" s="28">
        <v>54</v>
      </c>
      <c r="BC5" s="28">
        <v>55</v>
      </c>
      <c r="BD5" s="28">
        <v>56</v>
      </c>
      <c r="BE5" s="28">
        <v>57</v>
      </c>
      <c r="BF5" s="28">
        <v>58</v>
      </c>
      <c r="BG5" s="28">
        <v>59</v>
      </c>
      <c r="BH5" s="28">
        <v>60</v>
      </c>
      <c r="BI5" s="28">
        <v>61</v>
      </c>
      <c r="BJ5" s="28">
        <v>62</v>
      </c>
      <c r="BK5" s="28">
        <v>63</v>
      </c>
      <c r="BL5" s="28">
        <v>64</v>
      </c>
      <c r="BM5" s="28">
        <v>65</v>
      </c>
      <c r="BN5" s="28">
        <v>66</v>
      </c>
      <c r="BO5" s="28">
        <v>67</v>
      </c>
      <c r="BP5" s="28">
        <v>68</v>
      </c>
      <c r="BQ5" s="28">
        <v>69</v>
      </c>
      <c r="BR5" s="28">
        <v>70</v>
      </c>
      <c r="BS5" s="28">
        <v>71</v>
      </c>
      <c r="BT5" s="28">
        <v>72</v>
      </c>
      <c r="BU5" s="28">
        <v>73</v>
      </c>
      <c r="BV5" s="28">
        <v>74</v>
      </c>
      <c r="BW5" s="28">
        <v>75</v>
      </c>
      <c r="BX5" s="28">
        <v>76</v>
      </c>
      <c r="BY5" s="28">
        <v>77</v>
      </c>
      <c r="BZ5" s="28">
        <v>78</v>
      </c>
      <c r="CA5" s="28">
        <v>79</v>
      </c>
      <c r="CB5" s="28">
        <v>80</v>
      </c>
      <c r="CC5" s="28">
        <v>81</v>
      </c>
      <c r="CD5" s="28">
        <v>82</v>
      </c>
      <c r="CE5" s="28">
        <v>83</v>
      </c>
      <c r="CF5" s="28">
        <v>84</v>
      </c>
      <c r="CG5" s="28">
        <v>85</v>
      </c>
      <c r="CH5" s="28">
        <v>86</v>
      </c>
      <c r="CI5" s="28">
        <v>87</v>
      </c>
      <c r="CJ5" s="28">
        <v>88</v>
      </c>
      <c r="CK5" s="28">
        <v>89</v>
      </c>
      <c r="CL5" s="28">
        <v>90</v>
      </c>
      <c r="CM5" s="28">
        <v>91</v>
      </c>
      <c r="CN5" s="28">
        <v>92</v>
      </c>
      <c r="CO5" s="28">
        <v>93</v>
      </c>
      <c r="CP5" s="28">
        <v>94</v>
      </c>
      <c r="CQ5" s="28">
        <v>95</v>
      </c>
      <c r="CR5" s="28">
        <v>96</v>
      </c>
      <c r="CS5" s="28">
        <v>97</v>
      </c>
      <c r="CT5" s="28">
        <v>98</v>
      </c>
      <c r="CU5" s="28">
        <v>99</v>
      </c>
      <c r="CV5" s="28">
        <v>100</v>
      </c>
      <c r="CW5" s="28">
        <v>101</v>
      </c>
      <c r="CX5" s="28">
        <v>102</v>
      </c>
      <c r="CY5" s="28">
        <v>103</v>
      </c>
      <c r="CZ5" s="28">
        <v>104</v>
      </c>
      <c r="DA5" s="28">
        <v>105</v>
      </c>
    </row>
    <row r="6" spans="1:131">
      <c r="A6" s="29" t="s">
        <v>17</v>
      </c>
      <c r="B6" s="30"/>
      <c r="C6" s="30"/>
      <c r="D6" s="30"/>
      <c r="E6" s="30"/>
      <c r="F6" s="30"/>
      <c r="G6" s="31"/>
      <c r="H6" s="32"/>
      <c r="I6" s="267" t="s">
        <v>18</v>
      </c>
      <c r="J6" s="268"/>
      <c r="K6" s="268"/>
      <c r="L6" s="268"/>
      <c r="M6" s="268"/>
      <c r="N6" s="269"/>
      <c r="O6" s="270" t="s">
        <v>19</v>
      </c>
      <c r="P6" s="271"/>
      <c r="Q6" s="33" t="s">
        <v>20</v>
      </c>
      <c r="R6" s="272" t="s">
        <v>21</v>
      </c>
      <c r="S6" s="272"/>
      <c r="T6" s="272"/>
      <c r="U6" s="34"/>
      <c r="V6" s="34"/>
      <c r="W6" s="34"/>
      <c r="X6" s="35"/>
      <c r="Y6" s="36"/>
      <c r="Z6" s="34"/>
      <c r="AA6" s="34"/>
      <c r="AB6" s="34"/>
      <c r="AC6" s="34"/>
      <c r="AD6" s="34"/>
      <c r="AE6" s="37"/>
      <c r="AF6" s="37"/>
      <c r="AG6" s="37"/>
      <c r="AH6" s="37"/>
      <c r="AI6" s="37"/>
      <c r="AJ6" s="37"/>
      <c r="AK6" s="37"/>
      <c r="AL6" s="37"/>
      <c r="AM6" s="37"/>
      <c r="AN6" s="37"/>
      <c r="AO6" s="3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row>
    <row r="7" spans="1:131" ht="25.5">
      <c r="A7" s="38" t="s">
        <v>22</v>
      </c>
      <c r="B7" s="38" t="s">
        <v>23</v>
      </c>
      <c r="C7" s="38" t="s">
        <v>24</v>
      </c>
      <c r="D7" s="38" t="s">
        <v>25</v>
      </c>
      <c r="E7" s="38" t="s">
        <v>26</v>
      </c>
      <c r="F7" s="39" t="s">
        <v>27</v>
      </c>
      <c r="G7" s="38" t="s">
        <v>28</v>
      </c>
      <c r="H7" s="40" t="s">
        <v>29</v>
      </c>
      <c r="I7" s="40" t="s">
        <v>30</v>
      </c>
      <c r="J7" s="40" t="s">
        <v>31</v>
      </c>
      <c r="K7" s="40" t="s">
        <v>32</v>
      </c>
      <c r="L7" s="40" t="s">
        <v>33</v>
      </c>
      <c r="M7" s="40" t="s">
        <v>34</v>
      </c>
      <c r="N7" s="40" t="s">
        <v>35</v>
      </c>
      <c r="O7" s="41" t="s">
        <v>36</v>
      </c>
      <c r="P7" s="38" t="s">
        <v>28</v>
      </c>
      <c r="Q7" s="42" t="s">
        <v>37</v>
      </c>
      <c r="R7" s="43" t="s">
        <v>38</v>
      </c>
      <c r="S7" s="43" t="s">
        <v>39</v>
      </c>
      <c r="T7" s="43" t="s">
        <v>40</v>
      </c>
      <c r="U7" s="44"/>
      <c r="V7" s="44"/>
      <c r="W7" s="44"/>
      <c r="X7" s="44"/>
      <c r="Y7" s="44"/>
      <c r="Z7" s="44"/>
      <c r="AA7" s="44"/>
      <c r="AB7" s="44"/>
      <c r="AC7" s="44"/>
      <c r="AD7" s="44"/>
      <c r="AE7" s="37"/>
      <c r="AF7" s="37"/>
      <c r="AG7" s="37"/>
      <c r="AH7" s="37"/>
      <c r="AI7" s="37"/>
      <c r="AJ7" s="37"/>
      <c r="AK7" s="37"/>
      <c r="AL7" s="37"/>
      <c r="AM7" s="37"/>
      <c r="AN7" s="37"/>
      <c r="AO7" s="3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row>
    <row r="8" spans="1:131">
      <c r="A8" s="45" t="str">
        <f>MMap!B9</f>
        <v>NR_LFStairwell8760_Fix_Repl_from LF_2018 to LF_Bi-Level_Fix</v>
      </c>
      <c r="B8" s="45" t="str">
        <f>MMap!C9</f>
        <v>NR_LFStairwell8760_Fix_Repl_from LF_2018 to LF_Bi-Level_Fix</v>
      </c>
      <c r="C8" s="46">
        <f>MMap!BB9</f>
        <v>3210.9381818181819</v>
      </c>
      <c r="D8" s="47">
        <v>16</v>
      </c>
      <c r="E8" s="48">
        <f>MMap!BC9</f>
        <v>2033.454545454545</v>
      </c>
      <c r="F8" s="48"/>
      <c r="G8" s="49" t="str">
        <f>MMap!AY9</f>
        <v>C-All-Lgt-LPD Int-All-All-E</v>
      </c>
      <c r="H8" s="47"/>
      <c r="I8" s="180">
        <f>MMap!BD9</f>
        <v>154.04066714593159</v>
      </c>
      <c r="J8" s="179">
        <f>MMap!BE9</f>
        <v>2.2831050228310503</v>
      </c>
      <c r="K8" s="47"/>
      <c r="L8" s="47"/>
      <c r="M8" s="47"/>
      <c r="N8" s="47"/>
      <c r="O8" s="24"/>
      <c r="P8" s="115"/>
      <c r="Q8" s="51"/>
      <c r="R8" s="47"/>
      <c r="S8" s="47"/>
      <c r="T8" s="47"/>
      <c r="U8" s="44"/>
      <c r="V8" s="44"/>
      <c r="W8" s="44"/>
      <c r="X8" s="44"/>
      <c r="Y8" s="44"/>
      <c r="Z8" s="44"/>
      <c r="AA8" s="44"/>
      <c r="AB8" s="44"/>
      <c r="AC8" s="44"/>
      <c r="AD8" s="44"/>
      <c r="AE8" s="37"/>
      <c r="AF8" s="37"/>
      <c r="AG8" s="37"/>
      <c r="AH8" s="37"/>
      <c r="AI8" s="37"/>
      <c r="AJ8" s="37"/>
      <c r="AK8" s="37"/>
      <c r="AL8" s="37"/>
      <c r="AM8" s="37"/>
      <c r="AN8" s="37"/>
      <c r="AO8" s="37"/>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row>
    <row r="9" spans="1:131">
      <c r="A9" s="45" t="str">
        <f>MMap!B10</f>
        <v>NR_LFStairwell3600_Fix_Repl_from LF_2019 to LF_Bi-Level_Fix</v>
      </c>
      <c r="B9" s="45" t="str">
        <f>MMap!C10</f>
        <v>NR_LFStairwell3600_Fix_Repl_from LF_2019 to LF_Bi-Level_Fix</v>
      </c>
      <c r="C9" s="46">
        <f>MMap!BB10</f>
        <v>1319.5636363636363</v>
      </c>
      <c r="D9" s="47">
        <v>16</v>
      </c>
      <c r="E9" s="48">
        <f>MMap!BC10</f>
        <v>2033.454545454545</v>
      </c>
      <c r="F9" s="48"/>
      <c r="G9" s="49" t="str">
        <f>MMap!AY10</f>
        <v>C-All-Lgt-LPD Int-All-All-E</v>
      </c>
      <c r="H9" s="47"/>
      <c r="I9" s="180">
        <f>MMap!BD10</f>
        <v>154.04066714593159</v>
      </c>
      <c r="J9" s="179">
        <f>MMap!BE10</f>
        <v>5.5555555555555554</v>
      </c>
      <c r="K9" s="24"/>
      <c r="L9" s="24"/>
      <c r="M9" s="24"/>
      <c r="N9" s="24"/>
      <c r="O9" s="24"/>
      <c r="P9" s="50"/>
      <c r="Q9" s="52"/>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row>
    <row r="12" spans="1:131">
      <c r="A12" s="24"/>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row>
    <row r="13" spans="1:131">
      <c r="A13" s="188" t="s">
        <v>417</v>
      </c>
      <c r="B13" s="189"/>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row>
    <row r="14" spans="1:131">
      <c r="A14" s="24" t="s">
        <v>418</v>
      </c>
      <c r="B14" s="24" t="s">
        <v>419</v>
      </c>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row>
    <row r="15" spans="1:131">
      <c r="A15" s="24" t="s">
        <v>420</v>
      </c>
      <c r="B15" s="24" t="s">
        <v>627</v>
      </c>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row>
    <row r="16" spans="1:131">
      <c r="A16" s="24"/>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row>
    <row r="17" spans="1:131" ht="13.5" thickBot="1">
      <c r="A17" s="181" t="s">
        <v>421</v>
      </c>
      <c r="B17" s="190"/>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82"/>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row>
    <row r="18" spans="1:131">
      <c r="A18" s="24"/>
      <c r="B18" s="191" t="s">
        <v>422</v>
      </c>
      <c r="C18" s="192"/>
      <c r="D18" s="192" t="s">
        <v>422</v>
      </c>
      <c r="E18" s="193"/>
      <c r="F18" s="24"/>
      <c r="G18" s="191" t="s">
        <v>423</v>
      </c>
      <c r="H18" s="192"/>
      <c r="I18" s="192"/>
      <c r="J18" s="192"/>
      <c r="K18" s="192"/>
      <c r="L18" s="192"/>
      <c r="M18" s="192"/>
      <c r="N18" s="192"/>
      <c r="O18" s="193"/>
      <c r="P18" s="24"/>
      <c r="Q18" s="191" t="s">
        <v>424</v>
      </c>
      <c r="R18" s="192"/>
      <c r="S18" s="192"/>
      <c r="T18" s="192"/>
      <c r="U18" s="193"/>
      <c r="V18" s="24"/>
      <c r="W18" s="191" t="s">
        <v>425</v>
      </c>
      <c r="X18" s="193"/>
      <c r="Y18" s="24"/>
      <c r="Z18" s="191" t="s">
        <v>426</v>
      </c>
      <c r="AA18" s="192"/>
      <c r="AB18" s="193"/>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row>
    <row r="19" spans="1:131">
      <c r="A19" s="24"/>
      <c r="B19" s="194" t="s">
        <v>427</v>
      </c>
      <c r="C19" s="195" t="s">
        <v>428</v>
      </c>
      <c r="D19" s="195" t="s">
        <v>427</v>
      </c>
      <c r="E19" s="196" t="s">
        <v>428</v>
      </c>
      <c r="F19" s="24"/>
      <c r="G19" s="194" t="s">
        <v>429</v>
      </c>
      <c r="H19" s="195" t="s">
        <v>430</v>
      </c>
      <c r="I19" s="195"/>
      <c r="J19" s="195"/>
      <c r="K19" s="195" t="s">
        <v>431</v>
      </c>
      <c r="L19" s="195"/>
      <c r="M19" s="195"/>
      <c r="N19" s="195"/>
      <c r="O19" s="196"/>
      <c r="P19" s="24"/>
      <c r="Q19" s="194"/>
      <c r="R19" s="195" t="s">
        <v>432</v>
      </c>
      <c r="S19" s="195" t="s">
        <v>433</v>
      </c>
      <c r="T19" s="195" t="s">
        <v>434</v>
      </c>
      <c r="U19" s="196" t="s">
        <v>435</v>
      </c>
      <c r="V19" s="24"/>
      <c r="W19" s="194" t="s">
        <v>436</v>
      </c>
      <c r="X19" s="196">
        <v>20</v>
      </c>
      <c r="Y19" s="24"/>
      <c r="Z19" s="194"/>
      <c r="AA19" s="195" t="s">
        <v>428</v>
      </c>
      <c r="AB19" s="196" t="s">
        <v>437</v>
      </c>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row>
    <row r="20" spans="1:131">
      <c r="A20" s="24"/>
      <c r="B20" s="194" t="s">
        <v>438</v>
      </c>
      <c r="C20" s="195" t="s">
        <v>439</v>
      </c>
      <c r="D20" s="195" t="s">
        <v>438</v>
      </c>
      <c r="E20" s="196" t="s">
        <v>439</v>
      </c>
      <c r="F20" s="24"/>
      <c r="G20" s="194" t="s">
        <v>440</v>
      </c>
      <c r="H20" s="195" t="s">
        <v>441</v>
      </c>
      <c r="I20" s="195"/>
      <c r="J20" s="195"/>
      <c r="K20" s="195" t="s">
        <v>442</v>
      </c>
      <c r="L20" s="195"/>
      <c r="M20" s="195"/>
      <c r="N20" s="195"/>
      <c r="O20" s="196"/>
      <c r="P20" s="24"/>
      <c r="Q20" s="194" t="s">
        <v>443</v>
      </c>
      <c r="R20" s="195">
        <v>6.8012888465852586E-2</v>
      </c>
      <c r="S20" s="195">
        <v>4.387844424080023E-2</v>
      </c>
      <c r="T20" s="195">
        <v>5.3289007766645871E-2</v>
      </c>
      <c r="U20" s="196">
        <v>5.447903102274565E-2</v>
      </c>
      <c r="V20" s="24"/>
      <c r="W20" s="194" t="s">
        <v>444</v>
      </c>
      <c r="X20" s="196">
        <v>2016</v>
      </c>
      <c r="Y20" s="24"/>
      <c r="Z20" s="194" t="s">
        <v>445</v>
      </c>
      <c r="AA20" s="195">
        <v>4.03890184699085E-3</v>
      </c>
      <c r="AB20" s="196">
        <v>0.01</v>
      </c>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4"/>
      <c r="DK20" s="24"/>
      <c r="DL20" s="24"/>
      <c r="DM20" s="24"/>
      <c r="DN20" s="24"/>
      <c r="DO20" s="24"/>
      <c r="DP20" s="24"/>
      <c r="DQ20" s="24"/>
      <c r="DR20" s="24"/>
      <c r="DS20" s="24"/>
      <c r="DT20" s="24"/>
      <c r="DU20" s="24"/>
      <c r="DV20" s="24"/>
      <c r="DW20" s="24"/>
      <c r="DX20" s="24"/>
      <c r="DY20" s="24"/>
      <c r="DZ20" s="24"/>
      <c r="EA20" s="24"/>
    </row>
    <row r="21" spans="1:131">
      <c r="A21" s="24"/>
      <c r="B21" s="194" t="s">
        <v>446</v>
      </c>
      <c r="C21" s="195" t="s">
        <v>447</v>
      </c>
      <c r="D21" s="195" t="s">
        <v>446</v>
      </c>
      <c r="E21" s="196" t="s">
        <v>447</v>
      </c>
      <c r="F21" s="24"/>
      <c r="G21" s="194" t="s">
        <v>448</v>
      </c>
      <c r="H21" s="195" t="s">
        <v>449</v>
      </c>
      <c r="I21" s="195"/>
      <c r="J21" s="195"/>
      <c r="K21" s="195" t="s">
        <v>450</v>
      </c>
      <c r="L21" s="195"/>
      <c r="M21" s="195"/>
      <c r="N21" s="195"/>
      <c r="O21" s="196"/>
      <c r="P21" s="24"/>
      <c r="Q21" s="194" t="s">
        <v>451</v>
      </c>
      <c r="R21" s="195">
        <v>12</v>
      </c>
      <c r="S21" s="195">
        <v>12</v>
      </c>
      <c r="T21" s="195">
        <v>1</v>
      </c>
      <c r="U21" s="196">
        <v>1</v>
      </c>
      <c r="V21" s="24"/>
      <c r="W21" s="194" t="s">
        <v>452</v>
      </c>
      <c r="X21" s="196">
        <v>2016</v>
      </c>
      <c r="Y21" s="24"/>
      <c r="Z21" s="194" t="s">
        <v>453</v>
      </c>
      <c r="AA21" s="195">
        <v>26</v>
      </c>
      <c r="AB21" s="196">
        <v>0</v>
      </c>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row>
    <row r="22" spans="1:131" ht="13.5" thickBot="1">
      <c r="A22" s="24"/>
      <c r="B22" s="197" t="s">
        <v>454</v>
      </c>
      <c r="C22" s="198" t="s">
        <v>447</v>
      </c>
      <c r="D22" s="198" t="s">
        <v>454</v>
      </c>
      <c r="E22" s="199" t="s">
        <v>447</v>
      </c>
      <c r="F22" s="24"/>
      <c r="G22" s="194" t="s">
        <v>455</v>
      </c>
      <c r="H22" s="195" t="s">
        <v>456</v>
      </c>
      <c r="I22" s="195"/>
      <c r="J22" s="195"/>
      <c r="K22" s="195" t="s">
        <v>442</v>
      </c>
      <c r="L22" s="195"/>
      <c r="M22" s="195"/>
      <c r="N22" s="195"/>
      <c r="O22" s="196"/>
      <c r="P22" s="24"/>
      <c r="Q22" s="194"/>
      <c r="R22" s="195" t="s">
        <v>432</v>
      </c>
      <c r="S22" s="195" t="s">
        <v>433</v>
      </c>
      <c r="T22" s="195" t="s">
        <v>434</v>
      </c>
      <c r="U22" s="196" t="s">
        <v>435</v>
      </c>
      <c r="V22" s="24"/>
      <c r="W22" s="194" t="s">
        <v>457</v>
      </c>
      <c r="X22" s="196">
        <v>2012</v>
      </c>
      <c r="Y22" s="24"/>
      <c r="Z22" s="194" t="s">
        <v>458</v>
      </c>
      <c r="AA22" s="195">
        <v>0.9</v>
      </c>
      <c r="AB22" s="196" t="s">
        <v>459</v>
      </c>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c r="DA22" s="24"/>
      <c r="DB22" s="24"/>
      <c r="DC22" s="24"/>
      <c r="DD22" s="24"/>
      <c r="DE22" s="24"/>
      <c r="DF22" s="24"/>
      <c r="DG22" s="24"/>
      <c r="DH22" s="24"/>
      <c r="DI22" s="24"/>
      <c r="DJ22" s="24"/>
      <c r="DK22" s="24"/>
      <c r="DL22" s="24"/>
      <c r="DM22" s="24"/>
      <c r="DN22" s="24"/>
      <c r="DO22" s="24"/>
      <c r="DP22" s="24"/>
      <c r="DQ22" s="24"/>
      <c r="DR22" s="24"/>
      <c r="DS22" s="24"/>
      <c r="DT22" s="24"/>
      <c r="DU22" s="24"/>
      <c r="DV22" s="24"/>
      <c r="DW22" s="24"/>
      <c r="DX22" s="24"/>
      <c r="DY22" s="24"/>
      <c r="DZ22" s="24"/>
      <c r="EA22" s="24"/>
    </row>
    <row r="23" spans="1:131">
      <c r="A23" s="24"/>
      <c r="B23" s="24"/>
      <c r="C23" s="24"/>
      <c r="D23" s="24"/>
      <c r="E23" s="24"/>
      <c r="F23" s="24"/>
      <c r="G23" s="194" t="s">
        <v>460</v>
      </c>
      <c r="H23" s="195" t="s">
        <v>449</v>
      </c>
      <c r="I23" s="195"/>
      <c r="J23" s="195"/>
      <c r="K23" s="195"/>
      <c r="L23" s="195"/>
      <c r="M23" s="195"/>
      <c r="N23" s="195"/>
      <c r="O23" s="196"/>
      <c r="P23" s="24"/>
      <c r="Q23" s="194" t="s">
        <v>461</v>
      </c>
      <c r="R23" s="195">
        <v>0.35</v>
      </c>
      <c r="S23" s="195">
        <v>0.19500000000000001</v>
      </c>
      <c r="T23" s="195">
        <v>0.45499999999999996</v>
      </c>
      <c r="U23" s="196">
        <v>0</v>
      </c>
      <c r="V23" s="24"/>
      <c r="W23" s="194" t="s">
        <v>462</v>
      </c>
      <c r="X23" s="196">
        <v>0.04</v>
      </c>
      <c r="Y23" s="24"/>
      <c r="Z23" s="194" t="s">
        <v>463</v>
      </c>
      <c r="AA23" s="195">
        <v>4.7399348199455904E-2</v>
      </c>
      <c r="AB23" s="196">
        <v>0</v>
      </c>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row>
    <row r="24" spans="1:131">
      <c r="A24" s="24"/>
      <c r="B24" s="24" t="s">
        <v>464</v>
      </c>
      <c r="C24" s="24" t="s">
        <v>428</v>
      </c>
      <c r="D24" s="24"/>
      <c r="E24" s="24"/>
      <c r="F24" s="24"/>
      <c r="G24" s="194" t="s">
        <v>465</v>
      </c>
      <c r="H24" s="195" t="s">
        <v>466</v>
      </c>
      <c r="I24" s="195"/>
      <c r="J24" s="195"/>
      <c r="K24" s="195" t="s">
        <v>467</v>
      </c>
      <c r="L24" s="195"/>
      <c r="M24" s="195"/>
      <c r="N24" s="195"/>
      <c r="O24" s="196"/>
      <c r="P24" s="24"/>
      <c r="Q24" s="194" t="s">
        <v>468</v>
      </c>
      <c r="R24" s="195">
        <v>1</v>
      </c>
      <c r="S24" s="195">
        <v>0</v>
      </c>
      <c r="T24" s="195">
        <v>0</v>
      </c>
      <c r="U24" s="196">
        <v>0</v>
      </c>
      <c r="V24" s="24"/>
      <c r="W24" s="194" t="s">
        <v>469</v>
      </c>
      <c r="X24" s="196">
        <v>0</v>
      </c>
      <c r="Y24" s="24"/>
      <c r="Z24" s="194" t="s">
        <v>470</v>
      </c>
      <c r="AA24" s="195">
        <v>31</v>
      </c>
      <c r="AB24" s="196">
        <v>0</v>
      </c>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c r="DA24" s="24"/>
      <c r="DB24" s="24"/>
      <c r="DC24" s="24"/>
      <c r="DD24" s="24"/>
      <c r="DE24" s="24"/>
      <c r="DF24" s="24"/>
      <c r="DG24" s="24"/>
      <c r="DH24" s="24"/>
      <c r="DI24" s="24"/>
      <c r="DJ24" s="24"/>
      <c r="DK24" s="24"/>
      <c r="DL24" s="24"/>
      <c r="DM24" s="24"/>
      <c r="DN24" s="24"/>
      <c r="DO24" s="24"/>
      <c r="DP24" s="24"/>
      <c r="DQ24" s="24"/>
      <c r="DR24" s="24"/>
      <c r="DS24" s="24"/>
      <c r="DT24" s="24"/>
      <c r="DU24" s="24"/>
      <c r="DV24" s="24"/>
      <c r="DW24" s="24"/>
      <c r="DX24" s="24"/>
      <c r="DY24" s="24"/>
      <c r="DZ24" s="24"/>
      <c r="EA24" s="24"/>
    </row>
    <row r="25" spans="1:131">
      <c r="A25" s="24"/>
      <c r="B25" s="24" t="s">
        <v>471</v>
      </c>
      <c r="C25" s="24" t="s">
        <v>472</v>
      </c>
      <c r="D25" s="24"/>
      <c r="E25" s="24"/>
      <c r="F25" s="24"/>
      <c r="G25" s="194" t="s">
        <v>473</v>
      </c>
      <c r="H25" s="195" t="s">
        <v>467</v>
      </c>
      <c r="I25" s="195"/>
      <c r="J25" s="195"/>
      <c r="K25" s="195" t="s">
        <v>474</v>
      </c>
      <c r="L25" s="195"/>
      <c r="M25" s="195"/>
      <c r="N25" s="195"/>
      <c r="O25" s="196"/>
      <c r="P25" s="24"/>
      <c r="Q25" s="194" t="s">
        <v>475</v>
      </c>
      <c r="R25" s="195">
        <v>1</v>
      </c>
      <c r="S25" s="195">
        <v>0</v>
      </c>
      <c r="T25" s="195">
        <v>0</v>
      </c>
      <c r="U25" s="196">
        <v>0</v>
      </c>
      <c r="V25" s="24"/>
      <c r="W25" s="194" t="s">
        <v>476</v>
      </c>
      <c r="X25" s="196">
        <v>0.2</v>
      </c>
      <c r="Y25" s="24"/>
      <c r="Z25" s="194" t="s">
        <v>477</v>
      </c>
      <c r="AA25" s="195">
        <v>0.7</v>
      </c>
      <c r="AB25" s="196" t="s">
        <v>459</v>
      </c>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row>
    <row r="26" spans="1:131">
      <c r="A26" s="24"/>
      <c r="B26" s="24" t="s">
        <v>478</v>
      </c>
      <c r="C26" s="24" t="s">
        <v>479</v>
      </c>
      <c r="D26" s="24"/>
      <c r="E26" s="24"/>
      <c r="F26" s="24"/>
      <c r="G26" s="194" t="s">
        <v>480</v>
      </c>
      <c r="H26" s="195" t="s">
        <v>474</v>
      </c>
      <c r="I26" s="195"/>
      <c r="J26" s="195"/>
      <c r="K26" s="195" t="s">
        <v>481</v>
      </c>
      <c r="L26" s="195"/>
      <c r="M26" s="195"/>
      <c r="N26" s="195"/>
      <c r="O26" s="196"/>
      <c r="P26" s="24"/>
      <c r="Q26" s="194" t="s">
        <v>482</v>
      </c>
      <c r="R26" s="195"/>
      <c r="S26" s="195">
        <v>0.3</v>
      </c>
      <c r="T26" s="195">
        <v>0.7</v>
      </c>
      <c r="U26" s="196">
        <v>0</v>
      </c>
      <c r="V26" s="24"/>
      <c r="W26" s="194" t="s">
        <v>483</v>
      </c>
      <c r="X26" s="196">
        <v>0</v>
      </c>
      <c r="Y26" s="24"/>
      <c r="Z26" s="194" t="s">
        <v>484</v>
      </c>
      <c r="AA26" s="195">
        <v>0</v>
      </c>
      <c r="AB26" s="196">
        <v>0</v>
      </c>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row>
    <row r="27" spans="1:131" ht="13.5" thickBot="1">
      <c r="A27" s="24"/>
      <c r="B27" s="24" t="s">
        <v>485</v>
      </c>
      <c r="C27" s="24" t="s">
        <v>486</v>
      </c>
      <c r="D27" s="24"/>
      <c r="E27" s="24"/>
      <c r="F27" s="24"/>
      <c r="G27" s="197" t="s">
        <v>487</v>
      </c>
      <c r="H27" s="198" t="s">
        <v>481</v>
      </c>
      <c r="I27" s="198"/>
      <c r="J27" s="198"/>
      <c r="K27" s="198"/>
      <c r="L27" s="198"/>
      <c r="M27" s="198"/>
      <c r="N27" s="198"/>
      <c r="O27" s="199"/>
      <c r="P27" s="24"/>
      <c r="Q27" s="197" t="s">
        <v>488</v>
      </c>
      <c r="R27" s="198"/>
      <c r="S27" s="198">
        <v>20</v>
      </c>
      <c r="T27" s="198"/>
      <c r="U27" s="199"/>
      <c r="V27" s="24"/>
      <c r="W27" s="197" t="s">
        <v>489</v>
      </c>
      <c r="X27" s="199">
        <v>2018</v>
      </c>
      <c r="Y27" s="24"/>
      <c r="Z27" s="197" t="s">
        <v>490</v>
      </c>
      <c r="AA27" s="198">
        <v>0</v>
      </c>
      <c r="AB27" s="199">
        <v>0</v>
      </c>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24"/>
      <c r="DL27" s="24"/>
      <c r="DM27" s="24"/>
      <c r="DN27" s="24"/>
      <c r="DO27" s="24"/>
      <c r="DP27" s="24"/>
      <c r="DQ27" s="24"/>
      <c r="DR27" s="24"/>
      <c r="DS27" s="24"/>
      <c r="DT27" s="24"/>
      <c r="DU27" s="24"/>
      <c r="DV27" s="24"/>
      <c r="DW27" s="24"/>
      <c r="DX27" s="24"/>
      <c r="DY27" s="24"/>
      <c r="DZ27" s="24"/>
      <c r="EA27" s="24"/>
    </row>
    <row r="28" spans="1:131">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c r="DC28" s="24"/>
      <c r="DD28" s="24"/>
      <c r="DE28" s="24"/>
      <c r="DF28" s="24"/>
      <c r="DG28" s="24"/>
      <c r="DH28" s="24"/>
      <c r="DI28" s="24"/>
      <c r="DJ28" s="24"/>
      <c r="DK28" s="24"/>
      <c r="DL28" s="24"/>
      <c r="DM28" s="24"/>
      <c r="DN28" s="24"/>
      <c r="DO28" s="24"/>
      <c r="DP28" s="24"/>
      <c r="DQ28" s="24"/>
      <c r="DR28" s="24"/>
      <c r="DS28" s="24"/>
      <c r="DT28" s="24"/>
      <c r="DU28" s="24"/>
      <c r="DV28" s="24"/>
      <c r="DW28" s="24"/>
      <c r="DX28" s="24"/>
      <c r="DY28" s="24"/>
      <c r="DZ28" s="24"/>
      <c r="EA28" s="24"/>
    </row>
    <row r="29" spans="1:131">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c r="CX29" s="24"/>
      <c r="CY29" s="24"/>
      <c r="CZ29" s="24"/>
      <c r="DA29" s="24"/>
      <c r="DB29" s="24"/>
      <c r="DC29" s="24"/>
      <c r="DD29" s="24"/>
      <c r="DE29" s="24"/>
      <c r="DF29" s="24"/>
      <c r="DG29" s="24"/>
      <c r="DH29" s="24"/>
      <c r="DI29" s="24"/>
      <c r="DJ29" s="24"/>
      <c r="DK29" s="24"/>
      <c r="DL29" s="24"/>
      <c r="DM29" s="24"/>
      <c r="DN29" s="24"/>
      <c r="DO29" s="24"/>
      <c r="DP29" s="24"/>
      <c r="DQ29" s="24"/>
      <c r="DR29" s="24"/>
      <c r="DS29" s="24"/>
      <c r="DT29" s="24"/>
      <c r="DU29" s="24"/>
      <c r="DV29" s="24"/>
      <c r="DW29" s="24"/>
      <c r="DX29" s="24"/>
      <c r="DY29" s="24"/>
      <c r="DZ29" s="24"/>
      <c r="EA29" s="24"/>
    </row>
    <row r="30" spans="1:131">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4"/>
      <c r="DD30" s="24"/>
      <c r="DE30" s="24"/>
      <c r="DF30" s="24"/>
      <c r="DG30" s="24"/>
      <c r="DH30" s="24"/>
      <c r="DI30" s="24"/>
      <c r="DJ30" s="24"/>
      <c r="DK30" s="24"/>
      <c r="DL30" s="24"/>
      <c r="DM30" s="24"/>
      <c r="DN30" s="24"/>
      <c r="DO30" s="24"/>
      <c r="DP30" s="24"/>
      <c r="DQ30" s="24"/>
      <c r="DR30" s="24"/>
      <c r="DS30" s="24"/>
      <c r="DT30" s="24"/>
      <c r="DU30" s="24"/>
      <c r="DV30" s="24"/>
      <c r="DW30" s="24"/>
      <c r="DX30" s="24"/>
      <c r="DY30" s="24"/>
      <c r="DZ30" s="24"/>
      <c r="EA30" s="24"/>
    </row>
    <row r="31" spans="1:131">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X31" s="24"/>
      <c r="CY31" s="24"/>
      <c r="CZ31" s="24"/>
      <c r="DA31" s="24"/>
      <c r="DB31" s="24"/>
      <c r="DC31" s="24"/>
      <c r="DD31" s="24"/>
      <c r="DE31" s="24"/>
      <c r="DF31" s="24"/>
      <c r="DG31" s="24"/>
      <c r="DH31" s="24"/>
      <c r="DI31" s="24"/>
      <c r="DJ31" s="24"/>
      <c r="DK31" s="24"/>
      <c r="DL31" s="24"/>
      <c r="DM31" s="24"/>
      <c r="DN31" s="24"/>
      <c r="DO31" s="24"/>
      <c r="DP31" s="24"/>
      <c r="DQ31" s="24"/>
      <c r="DR31" s="24"/>
      <c r="DS31" s="24"/>
      <c r="DT31" s="24"/>
      <c r="DU31" s="24"/>
      <c r="DV31" s="24"/>
      <c r="DW31" s="24"/>
      <c r="DX31" s="24"/>
      <c r="DY31" s="24"/>
      <c r="DZ31" s="24"/>
      <c r="EA31" s="24"/>
    </row>
    <row r="32" spans="1:131">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c r="DA32" s="24"/>
      <c r="DB32" s="24"/>
      <c r="DC32" s="24"/>
      <c r="DD32" s="24"/>
      <c r="DE32" s="24"/>
      <c r="DF32" s="24"/>
      <c r="DG32" s="24"/>
      <c r="DH32" s="24"/>
      <c r="DI32" s="24"/>
      <c r="DJ32" s="24"/>
      <c r="DK32" s="24"/>
      <c r="DL32" s="24"/>
      <c r="DM32" s="24"/>
      <c r="DN32" s="24"/>
      <c r="DO32" s="24"/>
      <c r="DP32" s="24"/>
      <c r="DQ32" s="24"/>
      <c r="DR32" s="24"/>
      <c r="DS32" s="24"/>
      <c r="DT32" s="24"/>
      <c r="DU32" s="24"/>
      <c r="DV32" s="24"/>
      <c r="DW32" s="24"/>
      <c r="DX32" s="24"/>
      <c r="DY32" s="24"/>
      <c r="DZ32" s="24"/>
      <c r="EA32" s="24"/>
    </row>
    <row r="33" spans="1:131">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24"/>
      <c r="DD33" s="24"/>
      <c r="DE33" s="24"/>
      <c r="DF33" s="24"/>
      <c r="DG33" s="24"/>
      <c r="DH33" s="24"/>
      <c r="DI33" s="24"/>
      <c r="DJ33" s="24"/>
      <c r="DK33" s="24"/>
      <c r="DL33" s="24"/>
      <c r="DM33" s="24"/>
      <c r="DN33" s="24"/>
      <c r="DO33" s="24"/>
      <c r="DP33" s="24"/>
      <c r="DQ33" s="24"/>
      <c r="DR33" s="24"/>
      <c r="DS33" s="24"/>
      <c r="DT33" s="24"/>
      <c r="DU33" s="24"/>
      <c r="DV33" s="24"/>
      <c r="DW33" s="24"/>
      <c r="DX33" s="24"/>
      <c r="DY33" s="24"/>
      <c r="DZ33" s="24"/>
      <c r="EA33" s="24"/>
    </row>
    <row r="34" spans="1:131">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row>
    <row r="35" spans="1:131" ht="13.5" thickBot="1">
      <c r="A35" s="181" t="s">
        <v>491</v>
      </c>
      <c r="B35" s="182"/>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c r="BO35" s="45"/>
      <c r="BP35" s="45"/>
      <c r="BQ35" s="45"/>
      <c r="BR35" s="45"/>
      <c r="BS35" s="45"/>
      <c r="BT35" s="45"/>
      <c r="BU35" s="45"/>
      <c r="BV35" s="45"/>
      <c r="BW35" s="45"/>
      <c r="BX35" s="45"/>
      <c r="BY35" s="45"/>
      <c r="BZ35" s="45"/>
      <c r="CA35" s="45"/>
      <c r="CB35" s="45"/>
      <c r="CC35" s="45"/>
      <c r="CD35" s="45"/>
      <c r="CE35" s="45"/>
      <c r="CF35" s="45"/>
      <c r="CG35" s="45"/>
      <c r="CH35" s="45"/>
      <c r="CI35" s="45"/>
      <c r="CJ35" s="45"/>
      <c r="CK35" s="45"/>
      <c r="CL35" s="45"/>
      <c r="CM35" s="45"/>
      <c r="CN35" s="45"/>
      <c r="CO35" s="45"/>
      <c r="CP35" s="45"/>
      <c r="CQ35" s="45"/>
      <c r="CR35" s="45"/>
      <c r="CS35" s="45"/>
      <c r="CT35" s="45"/>
      <c r="CU35" s="45"/>
      <c r="CV35" s="45"/>
      <c r="CW35" s="45"/>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row>
    <row r="36" spans="1:131" ht="26.25" thickBot="1">
      <c r="A36" s="200" t="s">
        <v>492</v>
      </c>
      <c r="B36" s="201"/>
      <c r="C36" s="202" t="s">
        <v>493</v>
      </c>
      <c r="D36" s="203"/>
      <c r="E36" s="203"/>
      <c r="F36" s="203"/>
      <c r="G36" s="203"/>
      <c r="H36" s="203"/>
      <c r="I36" s="203"/>
      <c r="J36" s="203"/>
      <c r="K36" s="204"/>
      <c r="L36" s="202" t="s">
        <v>494</v>
      </c>
      <c r="M36" s="203"/>
      <c r="N36" s="203"/>
      <c r="O36" s="203"/>
      <c r="P36" s="203"/>
      <c r="Q36" s="204"/>
      <c r="R36" s="202" t="s">
        <v>495</v>
      </c>
      <c r="S36" s="203"/>
      <c r="T36" s="203"/>
      <c r="U36" s="204"/>
      <c r="V36" s="202" t="s">
        <v>496</v>
      </c>
      <c r="W36" s="203"/>
      <c r="X36" s="203"/>
      <c r="Y36" s="204"/>
      <c r="Z36" s="202" t="s">
        <v>497</v>
      </c>
      <c r="AA36" s="203"/>
      <c r="AB36" s="203"/>
      <c r="AC36" s="204"/>
      <c r="AD36" s="202" t="s">
        <v>498</v>
      </c>
      <c r="AE36" s="203"/>
      <c r="AF36" s="203"/>
      <c r="AG36" s="204"/>
      <c r="AH36" s="202" t="s">
        <v>499</v>
      </c>
      <c r="AI36" s="203"/>
      <c r="AJ36" s="203"/>
      <c r="AK36" s="203"/>
      <c r="AL36" s="204"/>
      <c r="AM36" s="202" t="s">
        <v>500</v>
      </c>
      <c r="AN36" s="203"/>
      <c r="AO36" s="203"/>
      <c r="AP36" s="203"/>
      <c r="AQ36" s="203"/>
      <c r="AR36" s="203"/>
      <c r="AS36" s="204"/>
      <c r="AT36" s="202" t="s">
        <v>501</v>
      </c>
      <c r="AU36" s="203"/>
      <c r="AV36" s="203"/>
      <c r="AW36" s="203"/>
      <c r="AX36" s="203"/>
      <c r="AY36" s="203"/>
      <c r="AZ36" s="204"/>
      <c r="BA36" s="202" t="s">
        <v>502</v>
      </c>
      <c r="BB36" s="203"/>
      <c r="BC36" s="203"/>
      <c r="BD36" s="203"/>
      <c r="BE36" s="203"/>
      <c r="BF36" s="204"/>
      <c r="BG36" s="202" t="s">
        <v>503</v>
      </c>
      <c r="BH36" s="204"/>
      <c r="BI36" s="202" t="s">
        <v>504</v>
      </c>
      <c r="BJ36" s="203"/>
      <c r="BK36" s="203"/>
      <c r="BL36" s="203"/>
      <c r="BM36" s="204"/>
      <c r="BN36" s="202" t="s">
        <v>505</v>
      </c>
      <c r="BO36" s="203"/>
      <c r="BP36" s="203"/>
      <c r="BQ36" s="203"/>
      <c r="BR36" s="203"/>
      <c r="BS36" s="203"/>
      <c r="BT36" s="203"/>
      <c r="BU36" s="203"/>
      <c r="BV36" s="203"/>
      <c r="BW36" s="203"/>
      <c r="BX36" s="203"/>
      <c r="BY36" s="203"/>
      <c r="BZ36" s="203"/>
      <c r="CA36" s="203"/>
      <c r="CB36" s="203"/>
      <c r="CC36" s="204"/>
      <c r="CD36" s="202" t="s">
        <v>506</v>
      </c>
      <c r="CE36" s="204"/>
      <c r="CF36" s="202" t="s">
        <v>507</v>
      </c>
      <c r="CG36" s="203"/>
      <c r="CH36" s="203"/>
      <c r="CI36" s="203"/>
      <c r="CJ36" s="203"/>
      <c r="CK36" s="204"/>
      <c r="CL36" s="205"/>
      <c r="CM36" s="202" t="s">
        <v>19</v>
      </c>
      <c r="CN36" s="203"/>
      <c r="CO36" s="203"/>
      <c r="CP36" s="204"/>
      <c r="CQ36" s="202" t="s">
        <v>508</v>
      </c>
      <c r="CR36" s="203"/>
      <c r="CS36" s="203"/>
      <c r="CT36" s="203"/>
      <c r="CU36" s="204"/>
      <c r="CV36" s="202" t="s">
        <v>509</v>
      </c>
      <c r="CW36" s="204"/>
      <c r="CX36" s="24"/>
      <c r="CY36" s="24"/>
      <c r="CZ36" s="24"/>
      <c r="DA36" s="24"/>
      <c r="DB36" s="24"/>
      <c r="DC36" s="24"/>
      <c r="DD36" s="24"/>
      <c r="DE36" s="24"/>
      <c r="DF36" s="24"/>
      <c r="DG36" s="24"/>
      <c r="DH36" s="24"/>
      <c r="DI36" s="24"/>
      <c r="DJ36" s="24"/>
      <c r="DK36" s="24"/>
      <c r="DL36" s="24"/>
      <c r="DM36" s="24"/>
      <c r="DN36" s="24"/>
      <c r="DO36" s="24"/>
      <c r="DP36" s="24"/>
      <c r="DQ36" s="24"/>
      <c r="DR36" s="24"/>
      <c r="DS36" s="24"/>
      <c r="DT36" s="24"/>
      <c r="DU36" s="24"/>
      <c r="DV36" s="24"/>
      <c r="DW36" s="24"/>
      <c r="DX36" s="24"/>
      <c r="DY36" s="24"/>
      <c r="DZ36" s="24"/>
      <c r="EA36" s="24"/>
    </row>
    <row r="37" spans="1:131" ht="127.5">
      <c r="A37" s="185" t="s">
        <v>404</v>
      </c>
      <c r="B37" s="186" t="s">
        <v>405</v>
      </c>
      <c r="C37" s="112" t="s">
        <v>11</v>
      </c>
      <c r="D37" s="112" t="s">
        <v>510</v>
      </c>
      <c r="E37" s="112" t="s">
        <v>511</v>
      </c>
      <c r="F37" s="112" t="s">
        <v>512</v>
      </c>
      <c r="G37" s="112" t="s">
        <v>513</v>
      </c>
      <c r="H37" s="112" t="s">
        <v>514</v>
      </c>
      <c r="I37" s="112" t="s">
        <v>515</v>
      </c>
      <c r="J37" s="112" t="s">
        <v>516</v>
      </c>
      <c r="K37" s="112" t="s">
        <v>517</v>
      </c>
      <c r="L37" s="112" t="s">
        <v>518</v>
      </c>
      <c r="M37" s="112" t="s">
        <v>519</v>
      </c>
      <c r="N37" s="112" t="s">
        <v>520</v>
      </c>
      <c r="O37" s="112" t="s">
        <v>521</v>
      </c>
      <c r="P37" s="112" t="s">
        <v>522</v>
      </c>
      <c r="Q37" s="112" t="s">
        <v>523</v>
      </c>
      <c r="R37" s="112" t="s">
        <v>524</v>
      </c>
      <c r="S37" s="112" t="s">
        <v>525</v>
      </c>
      <c r="T37" s="112" t="s">
        <v>526</v>
      </c>
      <c r="U37" s="112" t="s">
        <v>432</v>
      </c>
      <c r="V37" s="112" t="s">
        <v>524</v>
      </c>
      <c r="W37" s="112" t="s">
        <v>525</v>
      </c>
      <c r="X37" s="112" t="s">
        <v>526</v>
      </c>
      <c r="Y37" s="112" t="s">
        <v>432</v>
      </c>
      <c r="Z37" s="112" t="s">
        <v>524</v>
      </c>
      <c r="AA37" s="112" t="s">
        <v>525</v>
      </c>
      <c r="AB37" s="112" t="s">
        <v>526</v>
      </c>
      <c r="AC37" s="112" t="s">
        <v>432</v>
      </c>
      <c r="AD37" s="112" t="s">
        <v>524</v>
      </c>
      <c r="AE37" s="112" t="s">
        <v>525</v>
      </c>
      <c r="AF37" s="112" t="s">
        <v>526</v>
      </c>
      <c r="AG37" s="112" t="s">
        <v>432</v>
      </c>
      <c r="AH37" s="112" t="s">
        <v>524</v>
      </c>
      <c r="AI37" s="112" t="s">
        <v>525</v>
      </c>
      <c r="AJ37" s="112" t="s">
        <v>526</v>
      </c>
      <c r="AK37" s="112" t="s">
        <v>432</v>
      </c>
      <c r="AL37" s="112" t="s">
        <v>527</v>
      </c>
      <c r="AM37" s="112" t="s">
        <v>528</v>
      </c>
      <c r="AN37" s="112" t="s">
        <v>529</v>
      </c>
      <c r="AO37" s="112" t="s">
        <v>530</v>
      </c>
      <c r="AP37" s="112" t="s">
        <v>531</v>
      </c>
      <c r="AQ37" s="112" t="s">
        <v>532</v>
      </c>
      <c r="AR37" s="112" t="s">
        <v>533</v>
      </c>
      <c r="AS37" s="112" t="s">
        <v>534</v>
      </c>
      <c r="AT37" s="112" t="s">
        <v>535</v>
      </c>
      <c r="AU37" s="112" t="s">
        <v>536</v>
      </c>
      <c r="AV37" s="112" t="s">
        <v>537</v>
      </c>
      <c r="AW37" s="112" t="s">
        <v>538</v>
      </c>
      <c r="AX37" s="112" t="s">
        <v>539</v>
      </c>
      <c r="AY37" s="112" t="s">
        <v>540</v>
      </c>
      <c r="AZ37" s="112" t="s">
        <v>541</v>
      </c>
      <c r="BA37" s="112" t="s">
        <v>542</v>
      </c>
      <c r="BB37" s="112" t="s">
        <v>543</v>
      </c>
      <c r="BC37" s="112" t="s">
        <v>544</v>
      </c>
      <c r="BD37" s="112" t="s">
        <v>545</v>
      </c>
      <c r="BE37" s="112" t="s">
        <v>546</v>
      </c>
      <c r="BF37" s="112" t="s">
        <v>547</v>
      </c>
      <c r="BG37" s="112" t="s">
        <v>548</v>
      </c>
      <c r="BH37" s="112" t="s">
        <v>549</v>
      </c>
      <c r="BI37" s="112" t="s">
        <v>550</v>
      </c>
      <c r="BJ37" s="112" t="s">
        <v>551</v>
      </c>
      <c r="BK37" s="112" t="s">
        <v>552</v>
      </c>
      <c r="BL37" s="112" t="s">
        <v>553</v>
      </c>
      <c r="BM37" s="112" t="s">
        <v>554</v>
      </c>
      <c r="BN37" s="112" t="s">
        <v>555</v>
      </c>
      <c r="BO37" s="112" t="s">
        <v>556</v>
      </c>
      <c r="BP37" s="112" t="s">
        <v>557</v>
      </c>
      <c r="BQ37" s="112" t="s">
        <v>558</v>
      </c>
      <c r="BR37" s="112" t="s">
        <v>559</v>
      </c>
      <c r="BS37" s="112" t="s">
        <v>560</v>
      </c>
      <c r="BT37" s="112" t="s">
        <v>561</v>
      </c>
      <c r="BU37" s="112" t="s">
        <v>562</v>
      </c>
      <c r="BV37" s="112" t="s">
        <v>563</v>
      </c>
      <c r="BW37" s="112" t="s">
        <v>564</v>
      </c>
      <c r="BX37" s="112" t="s">
        <v>565</v>
      </c>
      <c r="BY37" s="112" t="s">
        <v>566</v>
      </c>
      <c r="BZ37" s="112" t="s">
        <v>567</v>
      </c>
      <c r="CA37" s="112" t="s">
        <v>568</v>
      </c>
      <c r="CB37" s="112" t="s">
        <v>569</v>
      </c>
      <c r="CC37" s="112" t="s">
        <v>570</v>
      </c>
      <c r="CD37" s="112" t="s">
        <v>413</v>
      </c>
      <c r="CE37" s="112" t="s">
        <v>53</v>
      </c>
      <c r="CF37" s="112" t="s">
        <v>571</v>
      </c>
      <c r="CG37" s="112" t="s">
        <v>572</v>
      </c>
      <c r="CH37" s="112" t="s">
        <v>573</v>
      </c>
      <c r="CI37" s="112" t="s">
        <v>574</v>
      </c>
      <c r="CJ37" s="112" t="s">
        <v>575</v>
      </c>
      <c r="CK37" s="112" t="s">
        <v>576</v>
      </c>
      <c r="CL37" s="112"/>
      <c r="CM37" s="112" t="s">
        <v>577</v>
      </c>
      <c r="CN37" s="112" t="s">
        <v>578</v>
      </c>
      <c r="CO37" s="112" t="s">
        <v>579</v>
      </c>
      <c r="CP37" s="112" t="s">
        <v>580</v>
      </c>
      <c r="CQ37" s="112" t="s">
        <v>581</v>
      </c>
      <c r="CR37" s="112" t="s">
        <v>582</v>
      </c>
      <c r="CS37" s="112" t="s">
        <v>583</v>
      </c>
      <c r="CT37" s="112" t="s">
        <v>584</v>
      </c>
      <c r="CU37" s="112" t="s">
        <v>585</v>
      </c>
      <c r="CV37" s="112" t="s">
        <v>586</v>
      </c>
      <c r="CW37" s="206" t="s">
        <v>587</v>
      </c>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row>
    <row r="38" spans="1:131">
      <c r="A38" s="24" t="s">
        <v>415</v>
      </c>
      <c r="B38" s="24" t="s">
        <v>415</v>
      </c>
      <c r="C38" s="45">
        <v>16</v>
      </c>
      <c r="D38" s="45">
        <v>3210.9381818181819</v>
      </c>
      <c r="E38" s="45">
        <v>0</v>
      </c>
      <c r="F38" s="45">
        <v>2033.454545454545</v>
      </c>
      <c r="G38" s="45">
        <v>0</v>
      </c>
      <c r="H38" s="45">
        <v>730.16342721130331</v>
      </c>
      <c r="I38" s="45" t="s">
        <v>394</v>
      </c>
      <c r="J38" s="45"/>
      <c r="K38" s="45"/>
      <c r="L38" s="45">
        <v>3450.3235700723371</v>
      </c>
      <c r="M38" s="45">
        <v>0.60781451964135369</v>
      </c>
      <c r="N38" s="45">
        <v>0.60342758700910037</v>
      </c>
      <c r="O38" s="45">
        <v>0</v>
      </c>
      <c r="P38" s="45">
        <v>0</v>
      </c>
      <c r="Q38" s="45">
        <v>0</v>
      </c>
      <c r="R38" s="45">
        <v>405.49800027059888</v>
      </c>
      <c r="S38" s="45">
        <v>937.04420272767231</v>
      </c>
      <c r="T38" s="45">
        <v>0</v>
      </c>
      <c r="U38" s="45">
        <v>1227.4759755694213</v>
      </c>
      <c r="V38" s="45" t="s">
        <v>588</v>
      </c>
      <c r="W38" s="45" t="s">
        <v>588</v>
      </c>
      <c r="X38" s="45" t="s">
        <v>588</v>
      </c>
      <c r="Y38" s="45" t="s">
        <v>588</v>
      </c>
      <c r="Z38" s="45">
        <v>0</v>
      </c>
      <c r="AA38" s="45">
        <v>0</v>
      </c>
      <c r="AB38" s="45">
        <v>0</v>
      </c>
      <c r="AC38" s="45">
        <v>0</v>
      </c>
      <c r="AD38" s="45">
        <v>0</v>
      </c>
      <c r="AE38" s="45">
        <v>0</v>
      </c>
      <c r="AF38" s="45">
        <v>0</v>
      </c>
      <c r="AG38" s="45">
        <v>730.16342721130331</v>
      </c>
      <c r="AH38" s="45">
        <v>405.49800027059888</v>
      </c>
      <c r="AI38" s="45">
        <v>937.04420272767231</v>
      </c>
      <c r="AJ38" s="45">
        <v>0</v>
      </c>
      <c r="AK38" s="45">
        <v>1957.6394027807246</v>
      </c>
      <c r="AL38" s="45">
        <v>3300.1816057789956</v>
      </c>
      <c r="AM38" s="45">
        <v>1787.6903244915998</v>
      </c>
      <c r="AN38" s="45">
        <v>214.77033965752997</v>
      </c>
      <c r="AO38" s="45">
        <v>0</v>
      </c>
      <c r="AP38" s="45">
        <v>0</v>
      </c>
      <c r="AQ38" s="45">
        <v>2002.4606641491298</v>
      </c>
      <c r="AR38" s="45">
        <v>405.49800027059888</v>
      </c>
      <c r="AS38" s="207">
        <v>4.9382750662465362</v>
      </c>
      <c r="AT38" s="45">
        <v>1787.6903244915998</v>
      </c>
      <c r="AU38" s="45">
        <v>254.22411282331177</v>
      </c>
      <c r="AV38" s="45">
        <v>0</v>
      </c>
      <c r="AW38" s="45">
        <v>0</v>
      </c>
      <c r="AX38" s="45">
        <v>2041.9144373149115</v>
      </c>
      <c r="AY38" s="45">
        <v>937.04420272767231</v>
      </c>
      <c r="AZ38" s="207">
        <v>2.1791015102286924</v>
      </c>
      <c r="BA38" s="45">
        <v>1787.6903244915998</v>
      </c>
      <c r="BB38" s="45">
        <v>468.99445248084174</v>
      </c>
      <c r="BC38" s="45">
        <v>0</v>
      </c>
      <c r="BD38" s="45">
        <v>0</v>
      </c>
      <c r="BE38" s="45">
        <v>2256.6847769724413</v>
      </c>
      <c r="BF38" s="45">
        <v>1342.5422029982713</v>
      </c>
      <c r="BG38" s="45">
        <v>18.629317272223624</v>
      </c>
      <c r="BH38" s="207">
        <v>1.6809041622174965</v>
      </c>
      <c r="BI38" s="45">
        <v>8.647667967570916</v>
      </c>
      <c r="BJ38" s="45">
        <v>19.983445370183382</v>
      </c>
      <c r="BK38" s="45">
        <v>0</v>
      </c>
      <c r="BL38" s="45">
        <v>41.748702938570297</v>
      </c>
      <c r="BM38" s="45">
        <v>70.37981627632459</v>
      </c>
      <c r="BN38" s="45">
        <v>1787.6903244915998</v>
      </c>
      <c r="BO38" s="45">
        <v>0</v>
      </c>
      <c r="BP38" s="45">
        <v>468.99445248084174</v>
      </c>
      <c r="BQ38" s="45">
        <v>0</v>
      </c>
      <c r="BR38" s="45">
        <v>0</v>
      </c>
      <c r="BS38" s="45">
        <v>0</v>
      </c>
      <c r="BT38" s="45">
        <v>0</v>
      </c>
      <c r="BU38" s="45">
        <v>0</v>
      </c>
      <c r="BV38" s="45">
        <v>0</v>
      </c>
      <c r="BW38" s="45">
        <v>0</v>
      </c>
      <c r="BX38" s="45">
        <v>2570.0181785676923</v>
      </c>
      <c r="BY38" s="45"/>
      <c r="BZ38" s="45">
        <v>0</v>
      </c>
      <c r="CA38" s="45">
        <v>730.16342721130331</v>
      </c>
      <c r="CB38" s="45">
        <v>2256.6847769724418</v>
      </c>
      <c r="CC38" s="45">
        <v>3300.1816057789956</v>
      </c>
      <c r="CD38" s="187">
        <v>0.68380624054771066</v>
      </c>
      <c r="CE38" s="45">
        <v>60.378020210793906</v>
      </c>
      <c r="CF38" s="45">
        <v>32.778401327883152</v>
      </c>
      <c r="CG38" s="45">
        <v>0</v>
      </c>
      <c r="CH38" s="45">
        <v>32.778401327883152</v>
      </c>
      <c r="CI38" s="45">
        <v>1.6389036957843601</v>
      </c>
      <c r="CJ38" s="45">
        <v>0</v>
      </c>
      <c r="CK38" s="45">
        <v>1.6389036957843601</v>
      </c>
      <c r="CL38" s="45"/>
      <c r="CM38" s="45">
        <v>0</v>
      </c>
      <c r="CN38" s="45"/>
      <c r="CO38" s="45">
        <v>0</v>
      </c>
      <c r="CP38" s="45">
        <v>0</v>
      </c>
      <c r="CQ38" s="45">
        <v>0</v>
      </c>
      <c r="CR38" s="45">
        <v>0</v>
      </c>
      <c r="CS38" s="45">
        <v>0</v>
      </c>
      <c r="CT38" s="45">
        <v>0</v>
      </c>
      <c r="CU38" s="45">
        <v>0</v>
      </c>
      <c r="CV38" s="45">
        <v>9999</v>
      </c>
      <c r="CW38" s="207">
        <v>9999</v>
      </c>
      <c r="CX38" s="24"/>
      <c r="CY38" s="24"/>
      <c r="CZ38" s="24"/>
      <c r="DA38" s="24"/>
      <c r="DB38" s="24"/>
      <c r="DC38" s="24"/>
      <c r="DD38" s="24"/>
      <c r="DE38" s="24"/>
      <c r="DF38" s="24"/>
      <c r="DG38" s="24"/>
      <c r="DH38" s="24"/>
      <c r="DI38" s="24"/>
      <c r="DJ38" s="24"/>
      <c r="DK38" s="24"/>
      <c r="DL38" s="24"/>
      <c r="DM38" s="24"/>
      <c r="DN38" s="24"/>
      <c r="DO38" s="24"/>
      <c r="DP38" s="24"/>
      <c r="DQ38" s="24"/>
      <c r="DR38" s="24"/>
      <c r="DS38" s="24"/>
      <c r="DT38" s="24"/>
      <c r="DU38" s="24"/>
      <c r="DV38" s="24"/>
      <c r="DW38" s="24"/>
      <c r="DX38" s="24"/>
      <c r="DY38" s="24"/>
      <c r="DZ38" s="24"/>
      <c r="EA38" s="24"/>
    </row>
    <row r="39" spans="1:131">
      <c r="A39" s="24" t="s">
        <v>416</v>
      </c>
      <c r="B39" s="24" t="s">
        <v>416</v>
      </c>
      <c r="C39" s="45">
        <v>16</v>
      </c>
      <c r="D39" s="45">
        <v>1319.5636363636363</v>
      </c>
      <c r="E39" s="45">
        <v>0</v>
      </c>
      <c r="F39" s="45">
        <v>2033.454545454545</v>
      </c>
      <c r="G39" s="45">
        <v>0</v>
      </c>
      <c r="H39" s="45">
        <v>213.27159313641701</v>
      </c>
      <c r="I39" s="45" t="s">
        <v>394</v>
      </c>
      <c r="J39" s="45"/>
      <c r="K39" s="45"/>
      <c r="L39" s="45">
        <v>1417.9411931804125</v>
      </c>
      <c r="M39" s="45">
        <v>0.24978678889370701</v>
      </c>
      <c r="N39" s="45">
        <v>0.24798393986675354</v>
      </c>
      <c r="O39" s="45">
        <v>0</v>
      </c>
      <c r="P39" s="45">
        <v>0</v>
      </c>
      <c r="Q39" s="45">
        <v>0</v>
      </c>
      <c r="R39" s="45">
        <v>405.49800027059888</v>
      </c>
      <c r="S39" s="45">
        <v>937.04420272767231</v>
      </c>
      <c r="T39" s="45">
        <v>0</v>
      </c>
      <c r="U39" s="45">
        <v>1227.4759755694213</v>
      </c>
      <c r="V39" s="45" t="s">
        <v>588</v>
      </c>
      <c r="W39" s="45" t="s">
        <v>588</v>
      </c>
      <c r="X39" s="45" t="s">
        <v>588</v>
      </c>
      <c r="Y39" s="45" t="s">
        <v>588</v>
      </c>
      <c r="Z39" s="45">
        <v>0</v>
      </c>
      <c r="AA39" s="45">
        <v>0</v>
      </c>
      <c r="AB39" s="45">
        <v>0</v>
      </c>
      <c r="AC39" s="45">
        <v>0</v>
      </c>
      <c r="AD39" s="45">
        <v>0</v>
      </c>
      <c r="AE39" s="45">
        <v>0</v>
      </c>
      <c r="AF39" s="45">
        <v>0</v>
      </c>
      <c r="AG39" s="45">
        <v>213.27159313641701</v>
      </c>
      <c r="AH39" s="45">
        <v>405.49800027059888</v>
      </c>
      <c r="AI39" s="45">
        <v>937.04420272767231</v>
      </c>
      <c r="AJ39" s="45">
        <v>0</v>
      </c>
      <c r="AK39" s="45">
        <v>1440.7475687058384</v>
      </c>
      <c r="AL39" s="45">
        <v>2783.2897717041096</v>
      </c>
      <c r="AM39" s="45">
        <v>734.66725664038404</v>
      </c>
      <c r="AN39" s="45">
        <v>88.261783420902717</v>
      </c>
      <c r="AO39" s="45">
        <v>0</v>
      </c>
      <c r="AP39" s="45">
        <v>0</v>
      </c>
      <c r="AQ39" s="45">
        <v>822.92904006128674</v>
      </c>
      <c r="AR39" s="45">
        <v>405.49800027059888</v>
      </c>
      <c r="AS39" s="207">
        <v>2.0294281094163864</v>
      </c>
      <c r="AT39" s="45">
        <v>734.66725664038404</v>
      </c>
      <c r="AU39" s="45">
        <v>104.47566280410071</v>
      </c>
      <c r="AV39" s="45">
        <v>0</v>
      </c>
      <c r="AW39" s="45">
        <v>0</v>
      </c>
      <c r="AX39" s="45">
        <v>839.14291944448473</v>
      </c>
      <c r="AY39" s="45">
        <v>937.04420272767231</v>
      </c>
      <c r="AZ39" s="187">
        <v>0.89552116858713438</v>
      </c>
      <c r="BA39" s="45">
        <v>734.66725664038404</v>
      </c>
      <c r="BB39" s="45">
        <v>192.73744622500342</v>
      </c>
      <c r="BC39" s="45">
        <v>0</v>
      </c>
      <c r="BD39" s="45">
        <v>0</v>
      </c>
      <c r="BE39" s="45">
        <v>927.40470286538743</v>
      </c>
      <c r="BF39" s="45">
        <v>1342.5422029982713</v>
      </c>
      <c r="BG39" s="45">
        <v>59.667246389671462</v>
      </c>
      <c r="BH39" s="187">
        <v>0.69078253241814969</v>
      </c>
      <c r="BI39" s="45">
        <v>21.042658721089232</v>
      </c>
      <c r="BJ39" s="45">
        <v>48.626383734112906</v>
      </c>
      <c r="BK39" s="45">
        <v>0</v>
      </c>
      <c r="BL39" s="45">
        <v>74.765250066053653</v>
      </c>
      <c r="BM39" s="45">
        <v>144.4342925212558</v>
      </c>
      <c r="BN39" s="45">
        <v>734.66725664038404</v>
      </c>
      <c r="BO39" s="45">
        <v>0</v>
      </c>
      <c r="BP39" s="45">
        <v>192.73744622500342</v>
      </c>
      <c r="BQ39" s="45">
        <v>0</v>
      </c>
      <c r="BR39" s="45">
        <v>0</v>
      </c>
      <c r="BS39" s="45">
        <v>0</v>
      </c>
      <c r="BT39" s="45">
        <v>0</v>
      </c>
      <c r="BU39" s="45">
        <v>0</v>
      </c>
      <c r="BV39" s="45">
        <v>0</v>
      </c>
      <c r="BW39" s="45">
        <v>0</v>
      </c>
      <c r="BX39" s="45">
        <v>2570.0181785676923</v>
      </c>
      <c r="BY39" s="45"/>
      <c r="BZ39" s="45">
        <v>0</v>
      </c>
      <c r="CA39" s="45">
        <v>213.27159313641701</v>
      </c>
      <c r="CB39" s="45">
        <v>927.40470286538743</v>
      </c>
      <c r="CC39" s="45">
        <v>2783.2897717041092</v>
      </c>
      <c r="CD39" s="187">
        <v>0.3332045093880292</v>
      </c>
      <c r="CE39" s="45">
        <v>134.4324964557251</v>
      </c>
      <c r="CF39" s="45">
        <v>13.470575888171142</v>
      </c>
      <c r="CG39" s="45">
        <v>0</v>
      </c>
      <c r="CH39" s="45">
        <v>13.470575888171142</v>
      </c>
      <c r="CI39" s="45">
        <v>0.67352206676069593</v>
      </c>
      <c r="CJ39" s="45">
        <v>0</v>
      </c>
      <c r="CK39" s="45">
        <v>0.67352206676069593</v>
      </c>
      <c r="CL39" s="45"/>
      <c r="CM39" s="45">
        <v>0</v>
      </c>
      <c r="CN39" s="45"/>
      <c r="CO39" s="45">
        <v>0</v>
      </c>
      <c r="CP39" s="45">
        <v>0</v>
      </c>
      <c r="CQ39" s="45">
        <v>0</v>
      </c>
      <c r="CR39" s="45">
        <v>0</v>
      </c>
      <c r="CS39" s="45">
        <v>0</v>
      </c>
      <c r="CT39" s="45">
        <v>0</v>
      </c>
      <c r="CU39" s="45">
        <v>0</v>
      </c>
      <c r="CV39" s="45">
        <v>9999</v>
      </c>
      <c r="CW39" s="207">
        <v>9999</v>
      </c>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row>
    <row r="40" spans="1:131">
      <c r="A40" s="24"/>
      <c r="B40" s="24"/>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c r="BI40" s="45"/>
      <c r="BJ40" s="45"/>
      <c r="BK40" s="45"/>
      <c r="BL40" s="45"/>
      <c r="BM40" s="45"/>
      <c r="BN40" s="45"/>
      <c r="BO40" s="45"/>
      <c r="BP40" s="45"/>
      <c r="BQ40" s="45"/>
      <c r="BR40" s="45"/>
      <c r="BS40" s="45"/>
      <c r="BT40" s="45"/>
      <c r="BU40" s="45"/>
      <c r="BV40" s="45"/>
      <c r="BW40" s="45"/>
      <c r="BX40" s="45"/>
      <c r="BY40" s="45"/>
      <c r="BZ40" s="45"/>
      <c r="CA40" s="45"/>
      <c r="CB40" s="45"/>
      <c r="CC40" s="45"/>
      <c r="CD40" s="45"/>
      <c r="CE40" s="45"/>
      <c r="CF40" s="45"/>
      <c r="CG40" s="45"/>
      <c r="CH40" s="45"/>
      <c r="CI40" s="45"/>
      <c r="CJ40" s="45"/>
      <c r="CK40" s="45"/>
      <c r="CL40" s="45"/>
      <c r="CM40" s="45"/>
      <c r="CN40" s="45"/>
      <c r="CO40" s="45"/>
      <c r="CP40" s="45"/>
      <c r="CQ40" s="45"/>
      <c r="CR40" s="45"/>
      <c r="CS40" s="45"/>
      <c r="CT40" s="45"/>
      <c r="CU40" s="45"/>
      <c r="CV40" s="45"/>
      <c r="CW40" s="45"/>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row>
    <row r="41" spans="1:131">
      <c r="A41" s="24"/>
      <c r="B41" s="24"/>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24"/>
      <c r="CY41" s="24"/>
      <c r="CZ41" s="24"/>
      <c r="DA41" s="24"/>
      <c r="DB41" s="24"/>
      <c r="DC41" s="24"/>
      <c r="DD41" s="24"/>
      <c r="DE41" s="24"/>
      <c r="DF41" s="24"/>
      <c r="DG41" s="24"/>
      <c r="DH41" s="24"/>
      <c r="DI41" s="24"/>
      <c r="DJ41" s="24"/>
      <c r="DK41" s="24"/>
      <c r="DL41" s="24"/>
      <c r="DM41" s="24"/>
      <c r="DN41" s="24"/>
      <c r="DO41" s="24"/>
      <c r="DP41" s="24"/>
      <c r="DQ41" s="24"/>
      <c r="DR41" s="24"/>
      <c r="DS41" s="24"/>
      <c r="DT41" s="24"/>
      <c r="DU41" s="24"/>
      <c r="DV41" s="24"/>
      <c r="DW41" s="24"/>
      <c r="DX41" s="24"/>
      <c r="DY41" s="24"/>
      <c r="DZ41" s="24"/>
      <c r="EA41" s="24"/>
    </row>
    <row r="42" spans="1:131" ht="13.5" thickBot="1">
      <c r="A42" s="181" t="s">
        <v>589</v>
      </c>
      <c r="B42" s="182"/>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5"/>
      <c r="BR42" s="45"/>
      <c r="BS42" s="45"/>
      <c r="BT42" s="45"/>
      <c r="BU42" s="45"/>
      <c r="BV42" s="45"/>
      <c r="BW42" s="45"/>
      <c r="BX42" s="45"/>
      <c r="BY42" s="45"/>
      <c r="BZ42" s="45"/>
      <c r="CA42" s="45"/>
      <c r="CB42" s="45"/>
      <c r="CC42" s="45"/>
      <c r="CD42" s="45"/>
      <c r="CE42" s="45"/>
      <c r="CF42" s="45"/>
      <c r="CG42" s="45"/>
      <c r="CH42" s="45"/>
      <c r="CI42" s="45"/>
      <c r="CJ42" s="45"/>
      <c r="CK42" s="45"/>
      <c r="CL42" s="45"/>
      <c r="CM42" s="45"/>
      <c r="CN42" s="45"/>
      <c r="CO42" s="45"/>
      <c r="CP42" s="45"/>
      <c r="CQ42" s="45"/>
      <c r="CR42" s="45"/>
      <c r="CS42" s="45"/>
      <c r="CT42" s="45"/>
      <c r="CU42" s="45"/>
      <c r="CV42" s="45"/>
      <c r="CW42" s="45"/>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row>
    <row r="43" spans="1:131" ht="26.25" thickBot="1">
      <c r="A43" s="200" t="s">
        <v>492</v>
      </c>
      <c r="B43" s="201"/>
      <c r="C43" s="202" t="s">
        <v>493</v>
      </c>
      <c r="D43" s="203"/>
      <c r="E43" s="203"/>
      <c r="F43" s="203"/>
      <c r="G43" s="203"/>
      <c r="H43" s="203"/>
      <c r="I43" s="203"/>
      <c r="J43" s="203"/>
      <c r="K43" s="204"/>
      <c r="L43" s="202" t="s">
        <v>494</v>
      </c>
      <c r="M43" s="203"/>
      <c r="N43" s="203"/>
      <c r="O43" s="203"/>
      <c r="P43" s="203"/>
      <c r="Q43" s="204"/>
      <c r="R43" s="202" t="s">
        <v>495</v>
      </c>
      <c r="S43" s="203"/>
      <c r="T43" s="203"/>
      <c r="U43" s="204"/>
      <c r="V43" s="202" t="s">
        <v>496</v>
      </c>
      <c r="W43" s="203"/>
      <c r="X43" s="203"/>
      <c r="Y43" s="204"/>
      <c r="Z43" s="202" t="s">
        <v>497</v>
      </c>
      <c r="AA43" s="203"/>
      <c r="AB43" s="203"/>
      <c r="AC43" s="204"/>
      <c r="AD43" s="202" t="s">
        <v>498</v>
      </c>
      <c r="AE43" s="203"/>
      <c r="AF43" s="203"/>
      <c r="AG43" s="204"/>
      <c r="AH43" s="202" t="s">
        <v>499</v>
      </c>
      <c r="AI43" s="203"/>
      <c r="AJ43" s="203"/>
      <c r="AK43" s="203"/>
      <c r="AL43" s="204"/>
      <c r="AM43" s="202" t="s">
        <v>500</v>
      </c>
      <c r="AN43" s="203"/>
      <c r="AO43" s="203"/>
      <c r="AP43" s="203"/>
      <c r="AQ43" s="203"/>
      <c r="AR43" s="203"/>
      <c r="AS43" s="204"/>
      <c r="AT43" s="202" t="s">
        <v>501</v>
      </c>
      <c r="AU43" s="203"/>
      <c r="AV43" s="203"/>
      <c r="AW43" s="203"/>
      <c r="AX43" s="203"/>
      <c r="AY43" s="203"/>
      <c r="AZ43" s="204"/>
      <c r="BA43" s="202" t="s">
        <v>502</v>
      </c>
      <c r="BB43" s="203"/>
      <c r="BC43" s="203"/>
      <c r="BD43" s="203"/>
      <c r="BE43" s="203"/>
      <c r="BF43" s="204"/>
      <c r="BG43" s="202" t="s">
        <v>503</v>
      </c>
      <c r="BH43" s="204"/>
      <c r="BI43" s="202" t="s">
        <v>504</v>
      </c>
      <c r="BJ43" s="203"/>
      <c r="BK43" s="203"/>
      <c r="BL43" s="203"/>
      <c r="BM43" s="204"/>
      <c r="BN43" s="202" t="s">
        <v>505</v>
      </c>
      <c r="BO43" s="203"/>
      <c r="BP43" s="203"/>
      <c r="BQ43" s="203"/>
      <c r="BR43" s="203"/>
      <c r="BS43" s="203"/>
      <c r="BT43" s="203"/>
      <c r="BU43" s="203"/>
      <c r="BV43" s="203"/>
      <c r="BW43" s="203"/>
      <c r="BX43" s="203"/>
      <c r="BY43" s="203"/>
      <c r="BZ43" s="203"/>
      <c r="CA43" s="203"/>
      <c r="CB43" s="203"/>
      <c r="CC43" s="204"/>
      <c r="CD43" s="202" t="s">
        <v>506</v>
      </c>
      <c r="CE43" s="204"/>
      <c r="CF43" s="202" t="s">
        <v>507</v>
      </c>
      <c r="CG43" s="203"/>
      <c r="CH43" s="203"/>
      <c r="CI43" s="203"/>
      <c r="CJ43" s="203"/>
      <c r="CK43" s="204"/>
      <c r="CL43" s="205"/>
      <c r="CM43" s="202" t="s">
        <v>19</v>
      </c>
      <c r="CN43" s="203"/>
      <c r="CO43" s="203"/>
      <c r="CP43" s="204"/>
      <c r="CQ43" s="202" t="s">
        <v>508</v>
      </c>
      <c r="CR43" s="203"/>
      <c r="CS43" s="203"/>
      <c r="CT43" s="203"/>
      <c r="CU43" s="204"/>
      <c r="CV43" s="202" t="s">
        <v>509</v>
      </c>
      <c r="CW43" s="204"/>
      <c r="CX43" s="24"/>
      <c r="CY43" s="24"/>
      <c r="CZ43" s="24"/>
      <c r="DA43" s="24"/>
      <c r="DB43" s="24"/>
      <c r="DC43" s="24"/>
      <c r="DD43" s="24"/>
      <c r="DE43" s="24"/>
      <c r="DF43" s="24"/>
      <c r="DG43" s="24"/>
      <c r="DH43" s="24"/>
      <c r="DI43" s="24"/>
      <c r="DJ43" s="24"/>
      <c r="DK43" s="24"/>
      <c r="DL43" s="24"/>
      <c r="DM43" s="24"/>
      <c r="DN43" s="24"/>
      <c r="DO43" s="24"/>
      <c r="DP43" s="24"/>
      <c r="DQ43" s="24"/>
      <c r="DR43" s="24"/>
      <c r="DS43" s="24"/>
      <c r="DT43" s="24"/>
      <c r="DU43" s="24"/>
      <c r="DV43" s="24"/>
      <c r="DW43" s="24"/>
      <c r="DX43" s="24"/>
      <c r="DY43" s="24"/>
      <c r="DZ43" s="24"/>
      <c r="EA43" s="24"/>
    </row>
    <row r="44" spans="1:131" ht="127.5">
      <c r="A44" s="185" t="s">
        <v>404</v>
      </c>
      <c r="B44" s="186" t="s">
        <v>405</v>
      </c>
      <c r="C44" s="112" t="s">
        <v>11</v>
      </c>
      <c r="D44" s="112" t="s">
        <v>510</v>
      </c>
      <c r="E44" s="112" t="s">
        <v>511</v>
      </c>
      <c r="F44" s="112" t="s">
        <v>512</v>
      </c>
      <c r="G44" s="112" t="s">
        <v>513</v>
      </c>
      <c r="H44" s="112" t="s">
        <v>514</v>
      </c>
      <c r="I44" s="112" t="s">
        <v>515</v>
      </c>
      <c r="J44" s="112" t="s">
        <v>516</v>
      </c>
      <c r="K44" s="112" t="s">
        <v>517</v>
      </c>
      <c r="L44" s="112" t="s">
        <v>518</v>
      </c>
      <c r="M44" s="112" t="s">
        <v>519</v>
      </c>
      <c r="N44" s="112" t="s">
        <v>520</v>
      </c>
      <c r="O44" s="112" t="s">
        <v>521</v>
      </c>
      <c r="P44" s="112" t="s">
        <v>522</v>
      </c>
      <c r="Q44" s="112" t="s">
        <v>523</v>
      </c>
      <c r="R44" s="112" t="s">
        <v>524</v>
      </c>
      <c r="S44" s="112" t="s">
        <v>525</v>
      </c>
      <c r="T44" s="112" t="s">
        <v>526</v>
      </c>
      <c r="U44" s="112" t="s">
        <v>432</v>
      </c>
      <c r="V44" s="112" t="s">
        <v>524</v>
      </c>
      <c r="W44" s="112" t="s">
        <v>525</v>
      </c>
      <c r="X44" s="112" t="s">
        <v>526</v>
      </c>
      <c r="Y44" s="112" t="s">
        <v>432</v>
      </c>
      <c r="Z44" s="112" t="s">
        <v>524</v>
      </c>
      <c r="AA44" s="112" t="s">
        <v>525</v>
      </c>
      <c r="AB44" s="112" t="s">
        <v>526</v>
      </c>
      <c r="AC44" s="112" t="s">
        <v>432</v>
      </c>
      <c r="AD44" s="112" t="s">
        <v>524</v>
      </c>
      <c r="AE44" s="112" t="s">
        <v>525</v>
      </c>
      <c r="AF44" s="112" t="s">
        <v>526</v>
      </c>
      <c r="AG44" s="112" t="s">
        <v>432</v>
      </c>
      <c r="AH44" s="112" t="s">
        <v>524</v>
      </c>
      <c r="AI44" s="112" t="s">
        <v>525</v>
      </c>
      <c r="AJ44" s="112" t="s">
        <v>526</v>
      </c>
      <c r="AK44" s="112" t="s">
        <v>432</v>
      </c>
      <c r="AL44" s="112" t="s">
        <v>527</v>
      </c>
      <c r="AM44" s="112" t="s">
        <v>528</v>
      </c>
      <c r="AN44" s="112" t="s">
        <v>529</v>
      </c>
      <c r="AO44" s="112" t="s">
        <v>530</v>
      </c>
      <c r="AP44" s="112" t="s">
        <v>531</v>
      </c>
      <c r="AQ44" s="112" t="s">
        <v>532</v>
      </c>
      <c r="AR44" s="112" t="s">
        <v>533</v>
      </c>
      <c r="AS44" s="112" t="s">
        <v>534</v>
      </c>
      <c r="AT44" s="112" t="s">
        <v>535</v>
      </c>
      <c r="AU44" s="112" t="s">
        <v>536</v>
      </c>
      <c r="AV44" s="112" t="s">
        <v>537</v>
      </c>
      <c r="AW44" s="112" t="s">
        <v>538</v>
      </c>
      <c r="AX44" s="112" t="s">
        <v>539</v>
      </c>
      <c r="AY44" s="112" t="s">
        <v>540</v>
      </c>
      <c r="AZ44" s="112" t="s">
        <v>541</v>
      </c>
      <c r="BA44" s="112" t="s">
        <v>542</v>
      </c>
      <c r="BB44" s="112" t="s">
        <v>543</v>
      </c>
      <c r="BC44" s="112" t="s">
        <v>544</v>
      </c>
      <c r="BD44" s="112" t="s">
        <v>545</v>
      </c>
      <c r="BE44" s="112" t="s">
        <v>546</v>
      </c>
      <c r="BF44" s="112" t="s">
        <v>547</v>
      </c>
      <c r="BG44" s="112" t="s">
        <v>548</v>
      </c>
      <c r="BH44" s="112" t="s">
        <v>549</v>
      </c>
      <c r="BI44" s="112" t="s">
        <v>550</v>
      </c>
      <c r="BJ44" s="112" t="s">
        <v>551</v>
      </c>
      <c r="BK44" s="112" t="s">
        <v>552</v>
      </c>
      <c r="BL44" s="112" t="s">
        <v>553</v>
      </c>
      <c r="BM44" s="112" t="s">
        <v>554</v>
      </c>
      <c r="BN44" s="112" t="s">
        <v>555</v>
      </c>
      <c r="BO44" s="112" t="s">
        <v>556</v>
      </c>
      <c r="BP44" s="112" t="s">
        <v>557</v>
      </c>
      <c r="BQ44" s="112" t="s">
        <v>558</v>
      </c>
      <c r="BR44" s="112" t="s">
        <v>559</v>
      </c>
      <c r="BS44" s="112" t="s">
        <v>560</v>
      </c>
      <c r="BT44" s="112" t="s">
        <v>561</v>
      </c>
      <c r="BU44" s="112" t="s">
        <v>562</v>
      </c>
      <c r="BV44" s="112" t="s">
        <v>563</v>
      </c>
      <c r="BW44" s="112" t="s">
        <v>564</v>
      </c>
      <c r="BX44" s="112" t="s">
        <v>565</v>
      </c>
      <c r="BY44" s="112" t="s">
        <v>566</v>
      </c>
      <c r="BZ44" s="112" t="s">
        <v>567</v>
      </c>
      <c r="CA44" s="112" t="s">
        <v>568</v>
      </c>
      <c r="CB44" s="112" t="s">
        <v>569</v>
      </c>
      <c r="CC44" s="112" t="s">
        <v>570</v>
      </c>
      <c r="CD44" s="112" t="s">
        <v>413</v>
      </c>
      <c r="CE44" s="112" t="s">
        <v>53</v>
      </c>
      <c r="CF44" s="112" t="s">
        <v>571</v>
      </c>
      <c r="CG44" s="112" t="s">
        <v>572</v>
      </c>
      <c r="CH44" s="112" t="s">
        <v>573</v>
      </c>
      <c r="CI44" s="112" t="s">
        <v>574</v>
      </c>
      <c r="CJ44" s="112" t="s">
        <v>575</v>
      </c>
      <c r="CK44" s="112" t="s">
        <v>576</v>
      </c>
      <c r="CL44" s="112"/>
      <c r="CM44" s="112" t="s">
        <v>577</v>
      </c>
      <c r="CN44" s="112" t="s">
        <v>578</v>
      </c>
      <c r="CO44" s="112" t="s">
        <v>579</v>
      </c>
      <c r="CP44" s="112" t="s">
        <v>580</v>
      </c>
      <c r="CQ44" s="112" t="s">
        <v>581</v>
      </c>
      <c r="CR44" s="112" t="s">
        <v>582</v>
      </c>
      <c r="CS44" s="112" t="s">
        <v>583</v>
      </c>
      <c r="CT44" s="112" t="s">
        <v>584</v>
      </c>
      <c r="CU44" s="112" t="s">
        <v>585</v>
      </c>
      <c r="CV44" s="112" t="s">
        <v>586</v>
      </c>
      <c r="CW44" s="112" t="s">
        <v>587</v>
      </c>
      <c r="CX44" s="24"/>
      <c r="CY44" s="24"/>
      <c r="CZ44" s="24"/>
      <c r="DA44" s="24"/>
      <c r="DB44" s="24"/>
      <c r="DC44" s="24"/>
      <c r="DD44" s="24"/>
      <c r="DE44" s="24"/>
      <c r="DF44" s="24"/>
      <c r="DG44" s="24"/>
      <c r="DH44" s="24"/>
      <c r="DI44" s="24"/>
      <c r="DJ44" s="24"/>
      <c r="DK44" s="24"/>
      <c r="DL44" s="24"/>
      <c r="DM44" s="24"/>
      <c r="DN44" s="24"/>
      <c r="DO44" s="24"/>
      <c r="DP44" s="24"/>
      <c r="DQ44" s="24"/>
      <c r="DR44" s="24"/>
      <c r="DS44" s="24"/>
      <c r="DT44" s="24"/>
      <c r="DU44" s="24"/>
      <c r="DV44" s="24"/>
      <c r="DW44" s="24"/>
      <c r="DX44" s="24"/>
      <c r="DY44" s="24"/>
      <c r="DZ44" s="24"/>
      <c r="EA44" s="24"/>
    </row>
    <row r="45" spans="1:131">
      <c r="A45" s="24" t="s">
        <v>415</v>
      </c>
      <c r="B45" s="24"/>
      <c r="C45" s="45">
        <v>16</v>
      </c>
      <c r="D45" s="45">
        <v>3210.9381818181819</v>
      </c>
      <c r="E45" s="45">
        <v>0</v>
      </c>
      <c r="F45" s="45">
        <v>2033.454545454545</v>
      </c>
      <c r="G45" s="45">
        <v>0</v>
      </c>
      <c r="H45" s="45">
        <v>730.16342721130331</v>
      </c>
      <c r="I45" s="45"/>
      <c r="J45" s="45"/>
      <c r="K45" s="45"/>
      <c r="L45" s="45">
        <v>3450.3235700723371</v>
      </c>
      <c r="M45" s="45">
        <v>0.60781451964135369</v>
      </c>
      <c r="N45" s="45">
        <v>0.60342758700910037</v>
      </c>
      <c r="O45" s="45">
        <v>0</v>
      </c>
      <c r="P45" s="45">
        <v>0</v>
      </c>
      <c r="Q45" s="45">
        <v>0</v>
      </c>
      <c r="R45" s="45">
        <v>405.49800027059888</v>
      </c>
      <c r="S45" s="45">
        <v>937.04420272767231</v>
      </c>
      <c r="T45" s="45">
        <v>0</v>
      </c>
      <c r="U45" s="45">
        <v>1227.4759755694213</v>
      </c>
      <c r="V45" s="45">
        <v>122.00727272727271</v>
      </c>
      <c r="W45" s="45">
        <v>284.68363636363631</v>
      </c>
      <c r="X45" s="45">
        <v>0</v>
      </c>
      <c r="Y45" s="45">
        <v>0</v>
      </c>
      <c r="Z45" s="45">
        <v>0</v>
      </c>
      <c r="AA45" s="45">
        <v>0</v>
      </c>
      <c r="AB45" s="45">
        <v>0</v>
      </c>
      <c r="AC45" s="45">
        <v>0</v>
      </c>
      <c r="AD45" s="45">
        <v>0</v>
      </c>
      <c r="AE45" s="45">
        <v>0</v>
      </c>
      <c r="AF45" s="45">
        <v>0</v>
      </c>
      <c r="AG45" s="45">
        <v>730.16342721130331</v>
      </c>
      <c r="AH45" s="45">
        <v>527.50527299787154</v>
      </c>
      <c r="AI45" s="45">
        <v>1221.7278390913086</v>
      </c>
      <c r="AJ45" s="45">
        <v>0</v>
      </c>
      <c r="AK45" s="45">
        <v>1957.6394027807246</v>
      </c>
      <c r="AL45" s="45">
        <v>3706.8725148699045</v>
      </c>
      <c r="AM45" s="45">
        <v>1787.6903244915998</v>
      </c>
      <c r="AN45" s="45">
        <v>214.77033965752997</v>
      </c>
      <c r="AO45" s="45">
        <v>0</v>
      </c>
      <c r="AP45" s="45">
        <v>0</v>
      </c>
      <c r="AQ45" s="45">
        <v>2002.4606641491298</v>
      </c>
      <c r="AR45" s="45">
        <v>527.50527299787154</v>
      </c>
      <c r="AS45" s="207">
        <v>3.7960960139202431</v>
      </c>
      <c r="AT45" s="45">
        <v>1787.6903244915998</v>
      </c>
      <c r="AU45" s="45">
        <v>254.22411282331177</v>
      </c>
      <c r="AV45" s="45">
        <v>0</v>
      </c>
      <c r="AW45" s="45">
        <v>0</v>
      </c>
      <c r="AX45" s="45">
        <v>2041.9144373149115</v>
      </c>
      <c r="AY45" s="45">
        <v>1221.7278390913086</v>
      </c>
      <c r="AZ45" s="207">
        <v>1.6713333133454973</v>
      </c>
      <c r="BA45" s="45">
        <v>1787.6903244915998</v>
      </c>
      <c r="BB45" s="45">
        <v>468.99445248084174</v>
      </c>
      <c r="BC45" s="45">
        <v>0</v>
      </c>
      <c r="BD45" s="45">
        <v>0</v>
      </c>
      <c r="BE45" s="45">
        <v>2256.6847769724413</v>
      </c>
      <c r="BF45" s="45">
        <v>1749.2331120891804</v>
      </c>
      <c r="BG45" s="45">
        <v>27.302425265113392</v>
      </c>
      <c r="BH45" s="207">
        <v>1.2900995078221398</v>
      </c>
      <c r="BI45" s="45">
        <v>11.249600365437846</v>
      </c>
      <c r="BJ45" s="45">
        <v>26.054620965206222</v>
      </c>
      <c r="BK45" s="45">
        <v>0</v>
      </c>
      <c r="BL45" s="45">
        <v>41.748702938570297</v>
      </c>
      <c r="BM45" s="45">
        <v>79.052924269214358</v>
      </c>
      <c r="BN45" s="45">
        <v>1787.6903244915998</v>
      </c>
      <c r="BO45" s="45">
        <v>0</v>
      </c>
      <c r="BP45" s="45">
        <v>468.99445248084174</v>
      </c>
      <c r="BQ45" s="45">
        <v>0</v>
      </c>
      <c r="BR45" s="45">
        <v>0</v>
      </c>
      <c r="BS45" s="45">
        <v>0</v>
      </c>
      <c r="BT45" s="45">
        <v>0</v>
      </c>
      <c r="BU45" s="45">
        <v>0</v>
      </c>
      <c r="BV45" s="45">
        <v>0</v>
      </c>
      <c r="BW45" s="45">
        <v>0</v>
      </c>
      <c r="BX45" s="45">
        <v>2570.0181785676923</v>
      </c>
      <c r="BY45" s="45">
        <v>406.69090909090903</v>
      </c>
      <c r="BZ45" s="45">
        <v>0</v>
      </c>
      <c r="CA45" s="45">
        <v>730.16342721130331</v>
      </c>
      <c r="CB45" s="45">
        <v>2256.6847769724418</v>
      </c>
      <c r="CC45" s="45">
        <v>3706.8725148699045</v>
      </c>
      <c r="CD45" s="187">
        <v>0.60878402694451494</v>
      </c>
      <c r="CE45" s="45">
        <v>69.051128203683675</v>
      </c>
      <c r="CF45" s="45">
        <v>32.778401327883152</v>
      </c>
      <c r="CG45" s="45">
        <v>0</v>
      </c>
      <c r="CH45" s="45">
        <v>32.778401327883152</v>
      </c>
      <c r="CI45" s="45">
        <v>1.6389036957843601</v>
      </c>
      <c r="CJ45" s="45">
        <v>0</v>
      </c>
      <c r="CK45" s="45">
        <v>1.6389036957843601</v>
      </c>
      <c r="CL45" s="45"/>
      <c r="CM45" s="45">
        <v>0</v>
      </c>
      <c r="CN45" s="45"/>
      <c r="CO45" s="45">
        <v>0</v>
      </c>
      <c r="CP45" s="45">
        <v>0</v>
      </c>
      <c r="CQ45" s="45">
        <v>0</v>
      </c>
      <c r="CR45" s="45">
        <v>0</v>
      </c>
      <c r="CS45" s="45">
        <v>0</v>
      </c>
      <c r="CT45" s="45">
        <v>0</v>
      </c>
      <c r="CU45" s="45">
        <v>0</v>
      </c>
      <c r="CV45" s="45">
        <v>9999</v>
      </c>
      <c r="CW45" s="207">
        <v>9999</v>
      </c>
      <c r="CX45" s="24"/>
      <c r="CY45" s="24"/>
      <c r="CZ45" s="24"/>
      <c r="DA45" s="24"/>
      <c r="DB45" s="24"/>
      <c r="DC45" s="24"/>
      <c r="DD45" s="24"/>
      <c r="DE45" s="24"/>
      <c r="DF45" s="24"/>
      <c r="DG45" s="24"/>
      <c r="DH45" s="24"/>
      <c r="DI45" s="24"/>
      <c r="DJ45" s="24"/>
      <c r="DK45" s="24"/>
      <c r="DL45" s="24"/>
      <c r="DM45" s="24"/>
      <c r="DN45" s="24"/>
      <c r="DO45" s="24"/>
      <c r="DP45" s="24"/>
      <c r="DQ45" s="24"/>
      <c r="DR45" s="24"/>
      <c r="DS45" s="24"/>
      <c r="DT45" s="24"/>
      <c r="DU45" s="24"/>
      <c r="DV45" s="24"/>
      <c r="DW45" s="24"/>
      <c r="DX45" s="24"/>
      <c r="DY45" s="24"/>
      <c r="DZ45" s="24"/>
      <c r="EA45" s="24"/>
    </row>
    <row r="46" spans="1:131">
      <c r="A46" s="24" t="s">
        <v>416</v>
      </c>
      <c r="B46" s="24"/>
      <c r="C46" s="45">
        <v>16</v>
      </c>
      <c r="D46" s="45">
        <v>1319.5636363636363</v>
      </c>
      <c r="E46" s="45">
        <v>0</v>
      </c>
      <c r="F46" s="45">
        <v>2033.454545454545</v>
      </c>
      <c r="G46" s="45">
        <v>0</v>
      </c>
      <c r="H46" s="45">
        <v>213.27159313641701</v>
      </c>
      <c r="I46" s="45"/>
      <c r="J46" s="45"/>
      <c r="K46" s="45"/>
      <c r="L46" s="45">
        <v>1417.9411931804125</v>
      </c>
      <c r="M46" s="45">
        <v>0.24978678889370701</v>
      </c>
      <c r="N46" s="45">
        <v>0.24798393986675354</v>
      </c>
      <c r="O46" s="45">
        <v>0</v>
      </c>
      <c r="P46" s="45">
        <v>0</v>
      </c>
      <c r="Q46" s="45">
        <v>0</v>
      </c>
      <c r="R46" s="45">
        <v>405.49800027059888</v>
      </c>
      <c r="S46" s="45">
        <v>937.04420272767231</v>
      </c>
      <c r="T46" s="45">
        <v>0</v>
      </c>
      <c r="U46" s="45">
        <v>1227.4759755694213</v>
      </c>
      <c r="V46" s="45">
        <v>122.00727272727271</v>
      </c>
      <c r="W46" s="45">
        <v>284.68363636363631</v>
      </c>
      <c r="X46" s="45">
        <v>0</v>
      </c>
      <c r="Y46" s="45">
        <v>0</v>
      </c>
      <c r="Z46" s="45">
        <v>0</v>
      </c>
      <c r="AA46" s="45">
        <v>0</v>
      </c>
      <c r="AB46" s="45">
        <v>0</v>
      </c>
      <c r="AC46" s="45">
        <v>0</v>
      </c>
      <c r="AD46" s="45">
        <v>0</v>
      </c>
      <c r="AE46" s="45">
        <v>0</v>
      </c>
      <c r="AF46" s="45">
        <v>0</v>
      </c>
      <c r="AG46" s="45">
        <v>213.27159313641701</v>
      </c>
      <c r="AH46" s="45">
        <v>527.50527299787154</v>
      </c>
      <c r="AI46" s="45">
        <v>1221.7278390913086</v>
      </c>
      <c r="AJ46" s="45">
        <v>0</v>
      </c>
      <c r="AK46" s="45">
        <v>1440.7475687058384</v>
      </c>
      <c r="AL46" s="45">
        <v>3189.9806807950185</v>
      </c>
      <c r="AM46" s="45">
        <v>734.66725664038404</v>
      </c>
      <c r="AN46" s="45">
        <v>88.261783420902717</v>
      </c>
      <c r="AO46" s="45">
        <v>0</v>
      </c>
      <c r="AP46" s="45">
        <v>0</v>
      </c>
      <c r="AQ46" s="45">
        <v>822.92904006128674</v>
      </c>
      <c r="AR46" s="45">
        <v>527.50527299787154</v>
      </c>
      <c r="AS46" s="207">
        <v>1.5600394577754433</v>
      </c>
      <c r="AT46" s="45">
        <v>734.66725664038404</v>
      </c>
      <c r="AU46" s="45">
        <v>104.47566280410071</v>
      </c>
      <c r="AV46" s="45">
        <v>0</v>
      </c>
      <c r="AW46" s="45">
        <v>0</v>
      </c>
      <c r="AX46" s="45">
        <v>839.14291944448473</v>
      </c>
      <c r="AY46" s="45">
        <v>1221.7278390913086</v>
      </c>
      <c r="AZ46" s="187">
        <v>0.68684930685431445</v>
      </c>
      <c r="BA46" s="45">
        <v>734.66725664038404</v>
      </c>
      <c r="BB46" s="45">
        <v>192.73744622500342</v>
      </c>
      <c r="BC46" s="45">
        <v>0</v>
      </c>
      <c r="BD46" s="45">
        <v>0</v>
      </c>
      <c r="BE46" s="45">
        <v>927.40470286538743</v>
      </c>
      <c r="BF46" s="45">
        <v>1749.2331120891804</v>
      </c>
      <c r="BG46" s="45">
        <v>80.771809172369913</v>
      </c>
      <c r="BH46" s="187">
        <v>0.53017787992690701</v>
      </c>
      <c r="BI46" s="45">
        <v>27.374027555898763</v>
      </c>
      <c r="BJ46" s="45">
        <v>63.399577682001819</v>
      </c>
      <c r="BK46" s="45">
        <v>0</v>
      </c>
      <c r="BL46" s="45">
        <v>74.765250066053653</v>
      </c>
      <c r="BM46" s="45">
        <v>165.53885530395425</v>
      </c>
      <c r="BN46" s="45">
        <v>734.66725664038404</v>
      </c>
      <c r="BO46" s="45">
        <v>0</v>
      </c>
      <c r="BP46" s="45">
        <v>192.73744622500342</v>
      </c>
      <c r="BQ46" s="45">
        <v>0</v>
      </c>
      <c r="BR46" s="45">
        <v>0</v>
      </c>
      <c r="BS46" s="45">
        <v>0</v>
      </c>
      <c r="BT46" s="45">
        <v>0</v>
      </c>
      <c r="BU46" s="45">
        <v>0</v>
      </c>
      <c r="BV46" s="45">
        <v>0</v>
      </c>
      <c r="BW46" s="45">
        <v>0</v>
      </c>
      <c r="BX46" s="45">
        <v>2570.0181785676923</v>
      </c>
      <c r="BY46" s="45">
        <v>406.69090909090903</v>
      </c>
      <c r="BZ46" s="45">
        <v>0</v>
      </c>
      <c r="CA46" s="45">
        <v>213.27159313641701</v>
      </c>
      <c r="CB46" s="45">
        <v>927.40470286538743</v>
      </c>
      <c r="CC46" s="45">
        <v>3189.9806807950181</v>
      </c>
      <c r="CD46" s="187">
        <v>0.29072423806474479</v>
      </c>
      <c r="CE46" s="45">
        <v>155.53705923842352</v>
      </c>
      <c r="CF46" s="45">
        <v>13.470575888171142</v>
      </c>
      <c r="CG46" s="45">
        <v>0</v>
      </c>
      <c r="CH46" s="45">
        <v>13.470575888171142</v>
      </c>
      <c r="CI46" s="45">
        <v>0.67352206676069593</v>
      </c>
      <c r="CJ46" s="45">
        <v>0</v>
      </c>
      <c r="CK46" s="45">
        <v>0.67352206676069593</v>
      </c>
      <c r="CL46" s="45"/>
      <c r="CM46" s="45">
        <v>0</v>
      </c>
      <c r="CN46" s="45"/>
      <c r="CO46" s="45">
        <v>0</v>
      </c>
      <c r="CP46" s="45">
        <v>0</v>
      </c>
      <c r="CQ46" s="45">
        <v>0</v>
      </c>
      <c r="CR46" s="45">
        <v>0</v>
      </c>
      <c r="CS46" s="45">
        <v>0</v>
      </c>
      <c r="CT46" s="45">
        <v>0</v>
      </c>
      <c r="CU46" s="45">
        <v>0</v>
      </c>
      <c r="CV46" s="45">
        <v>9999</v>
      </c>
      <c r="CW46" s="207">
        <v>9999</v>
      </c>
      <c r="CX46" s="24"/>
      <c r="CY46" s="24"/>
      <c r="CZ46" s="24"/>
      <c r="DA46" s="24"/>
      <c r="DB46" s="24"/>
      <c r="DC46" s="24"/>
      <c r="DD46" s="24"/>
      <c r="DE46" s="24"/>
      <c r="DF46" s="24"/>
      <c r="DG46" s="24"/>
      <c r="DH46" s="24"/>
      <c r="DI46" s="24"/>
      <c r="DJ46" s="24"/>
      <c r="DK46" s="24"/>
      <c r="DL46" s="24"/>
      <c r="DM46" s="24"/>
      <c r="DN46" s="24"/>
      <c r="DO46" s="24"/>
      <c r="DP46" s="24"/>
      <c r="DQ46" s="24"/>
      <c r="DR46" s="24"/>
      <c r="DS46" s="24"/>
      <c r="DT46" s="24"/>
      <c r="DU46" s="24"/>
      <c r="DV46" s="24"/>
      <c r="DW46" s="24"/>
      <c r="DX46" s="24"/>
      <c r="DY46" s="24"/>
      <c r="DZ46" s="24"/>
      <c r="EA46" s="24"/>
    </row>
    <row r="47" spans="1:131">
      <c r="A47" s="24"/>
      <c r="B47" s="24"/>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5"/>
      <c r="BO47" s="45"/>
      <c r="BP47" s="45"/>
      <c r="BQ47" s="45"/>
      <c r="BR47" s="45"/>
      <c r="BS47" s="45"/>
      <c r="BT47" s="45"/>
      <c r="BU47" s="45"/>
      <c r="BV47" s="45"/>
      <c r="BW47" s="45"/>
      <c r="BX47" s="45"/>
      <c r="BY47" s="45"/>
      <c r="BZ47" s="45"/>
      <c r="CA47" s="45"/>
      <c r="CB47" s="45"/>
      <c r="CC47" s="45"/>
      <c r="CD47" s="45"/>
      <c r="CE47" s="45"/>
      <c r="CF47" s="45"/>
      <c r="CG47" s="45"/>
      <c r="CH47" s="45"/>
      <c r="CI47" s="45"/>
      <c r="CJ47" s="45"/>
      <c r="CK47" s="45"/>
      <c r="CL47" s="45"/>
      <c r="CM47" s="45"/>
      <c r="CN47" s="45"/>
      <c r="CO47" s="45"/>
      <c r="CP47" s="45"/>
      <c r="CQ47" s="45"/>
      <c r="CR47" s="45"/>
      <c r="CS47" s="45"/>
      <c r="CT47" s="45"/>
      <c r="CU47" s="45"/>
      <c r="CV47" s="45"/>
      <c r="CW47" s="45"/>
      <c r="CX47" s="24"/>
      <c r="CY47" s="24"/>
      <c r="CZ47" s="24"/>
      <c r="DA47" s="24"/>
      <c r="DB47" s="24"/>
      <c r="DC47" s="24"/>
      <c r="DD47" s="24"/>
      <c r="DE47" s="24"/>
      <c r="DF47" s="24"/>
      <c r="DG47" s="24"/>
      <c r="DH47" s="24"/>
      <c r="DI47" s="24"/>
      <c r="DJ47" s="24"/>
      <c r="DK47" s="24"/>
      <c r="DL47" s="24"/>
      <c r="DM47" s="24"/>
      <c r="DN47" s="24"/>
      <c r="DO47" s="24"/>
      <c r="DP47" s="24"/>
      <c r="DQ47" s="24"/>
      <c r="DR47" s="24"/>
      <c r="DS47" s="24"/>
      <c r="DT47" s="24"/>
      <c r="DU47" s="24"/>
      <c r="DV47" s="24"/>
      <c r="DW47" s="24"/>
      <c r="DX47" s="24"/>
      <c r="DY47" s="24"/>
      <c r="DZ47" s="24"/>
      <c r="EA47" s="24"/>
    </row>
    <row r="48" spans="1:131">
      <c r="A48" s="24"/>
      <c r="B48" s="24"/>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c r="BO48" s="45"/>
      <c r="BP48" s="45"/>
      <c r="BQ48" s="45"/>
      <c r="BR48" s="45"/>
      <c r="BS48" s="45"/>
      <c r="BT48" s="45"/>
      <c r="BU48" s="45"/>
      <c r="BV48" s="45"/>
      <c r="BW48" s="45"/>
      <c r="BX48" s="45"/>
      <c r="BY48" s="45"/>
      <c r="BZ48" s="45"/>
      <c r="CA48" s="45"/>
      <c r="CB48" s="45"/>
      <c r="CC48" s="45"/>
      <c r="CD48" s="45"/>
      <c r="CE48" s="45"/>
      <c r="CF48" s="45"/>
      <c r="CG48" s="45"/>
      <c r="CH48" s="45"/>
      <c r="CI48" s="45"/>
      <c r="CJ48" s="45"/>
      <c r="CK48" s="45"/>
      <c r="CL48" s="45"/>
      <c r="CM48" s="45"/>
      <c r="CN48" s="45"/>
      <c r="CO48" s="45"/>
      <c r="CP48" s="45"/>
      <c r="CQ48" s="45"/>
      <c r="CR48" s="45"/>
      <c r="CS48" s="45"/>
      <c r="CT48" s="45"/>
      <c r="CU48" s="45"/>
      <c r="CV48" s="45"/>
      <c r="CW48" s="45"/>
      <c r="CX48" s="24"/>
      <c r="CY48" s="24"/>
      <c r="CZ48" s="24"/>
      <c r="DA48" s="24"/>
      <c r="DB48" s="24"/>
      <c r="DC48" s="24"/>
      <c r="DD48" s="24"/>
      <c r="DE48" s="24"/>
      <c r="DF48" s="24"/>
      <c r="DG48" s="24"/>
      <c r="DH48" s="24"/>
      <c r="DI48" s="24"/>
      <c r="DJ48" s="24"/>
      <c r="DK48" s="24"/>
      <c r="DL48" s="24"/>
      <c r="DM48" s="24"/>
      <c r="DN48" s="24"/>
      <c r="DO48" s="24"/>
      <c r="DP48" s="24"/>
      <c r="DQ48" s="24"/>
      <c r="DR48" s="24"/>
      <c r="DS48" s="24"/>
      <c r="DT48" s="24"/>
      <c r="DU48" s="24"/>
      <c r="DV48" s="24"/>
      <c r="DW48" s="24"/>
      <c r="DX48" s="24"/>
      <c r="DY48" s="24"/>
      <c r="DZ48" s="24"/>
      <c r="EA48" s="24"/>
    </row>
    <row r="49" spans="1:131" ht="13.5" thickBot="1">
      <c r="A49" s="181" t="s">
        <v>590</v>
      </c>
      <c r="B49" s="182"/>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c r="BI49" s="45"/>
      <c r="BJ49" s="45"/>
      <c r="BK49" s="45"/>
      <c r="BL49" s="45"/>
      <c r="BM49" s="45"/>
      <c r="BN49" s="45"/>
      <c r="BO49" s="45"/>
      <c r="BP49" s="45"/>
      <c r="BQ49" s="45"/>
      <c r="BR49" s="45"/>
      <c r="BS49" s="45"/>
      <c r="BT49" s="45"/>
      <c r="BU49" s="45"/>
      <c r="BV49" s="45"/>
      <c r="BW49" s="45"/>
      <c r="BX49" s="45"/>
      <c r="BY49" s="45"/>
      <c r="BZ49" s="45"/>
      <c r="CA49" s="45"/>
      <c r="CB49" s="45"/>
      <c r="CC49" s="45"/>
      <c r="CD49" s="45"/>
      <c r="CE49" s="45"/>
      <c r="CF49" s="45"/>
      <c r="CG49" s="45"/>
      <c r="CH49" s="45"/>
      <c r="CI49" s="45"/>
      <c r="CJ49" s="45"/>
      <c r="CK49" s="45"/>
      <c r="CL49" s="45"/>
      <c r="CM49" s="45"/>
      <c r="CN49" s="45"/>
      <c r="CO49" s="45"/>
      <c r="CP49" s="45"/>
      <c r="CQ49" s="45"/>
      <c r="CR49" s="45"/>
      <c r="CS49" s="45"/>
      <c r="CT49" s="45"/>
      <c r="CU49" s="45"/>
      <c r="CV49" s="45"/>
      <c r="CW49" s="45"/>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row>
    <row r="50" spans="1:131" ht="13.5" thickBot="1">
      <c r="A50" s="208" t="s">
        <v>591</v>
      </c>
      <c r="B50" s="209"/>
      <c r="C50" s="210"/>
      <c r="D50" s="210"/>
      <c r="E50" s="210"/>
      <c r="F50" s="210"/>
      <c r="G50" s="210"/>
      <c r="H50" s="210"/>
      <c r="I50" s="210"/>
      <c r="J50" s="210"/>
      <c r="K50" s="210"/>
      <c r="L50" s="109"/>
      <c r="M50" s="211"/>
      <c r="N50" s="212" t="s">
        <v>592</v>
      </c>
      <c r="O50" s="210"/>
      <c r="P50" s="210"/>
      <c r="Q50" s="210"/>
      <c r="R50" s="210"/>
      <c r="S50" s="210"/>
      <c r="T50" s="210"/>
      <c r="U50" s="210"/>
      <c r="V50" s="210"/>
      <c r="W50" s="210"/>
      <c r="X50" s="210"/>
      <c r="Y50" s="109"/>
      <c r="Z50" s="211"/>
      <c r="AA50" s="212" t="s">
        <v>593</v>
      </c>
      <c r="AB50" s="210"/>
      <c r="AC50" s="210"/>
      <c r="AD50" s="210"/>
      <c r="AE50" s="210"/>
      <c r="AF50" s="210"/>
      <c r="AG50" s="210"/>
      <c r="AH50" s="210"/>
      <c r="AI50" s="210"/>
      <c r="AJ50" s="210"/>
      <c r="AK50" s="210"/>
      <c r="AL50" s="109"/>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c r="BO50" s="45"/>
      <c r="BP50" s="45"/>
      <c r="BQ50" s="45"/>
      <c r="BR50" s="45"/>
      <c r="BS50" s="45"/>
      <c r="BT50" s="45"/>
      <c r="BU50" s="45"/>
      <c r="BV50" s="45"/>
      <c r="BW50" s="45"/>
      <c r="BX50" s="45"/>
      <c r="BY50" s="45"/>
      <c r="BZ50" s="45"/>
      <c r="CA50" s="45"/>
      <c r="CB50" s="45"/>
      <c r="CC50" s="45"/>
      <c r="CD50" s="45"/>
      <c r="CE50" s="45"/>
      <c r="CF50" s="45"/>
      <c r="CG50" s="45"/>
      <c r="CH50" s="45"/>
      <c r="CI50" s="45"/>
      <c r="CJ50" s="45"/>
      <c r="CK50" s="45"/>
      <c r="CL50" s="45"/>
      <c r="CM50" s="45"/>
      <c r="CN50" s="45"/>
      <c r="CO50" s="45"/>
      <c r="CP50" s="45"/>
      <c r="CQ50" s="45"/>
      <c r="CR50" s="45"/>
      <c r="CS50" s="45"/>
      <c r="CT50" s="45"/>
      <c r="CU50" s="45"/>
      <c r="CV50" s="45"/>
      <c r="CW50" s="45"/>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row>
    <row r="51" spans="1:131" ht="102">
      <c r="A51" s="185"/>
      <c r="B51" s="186" t="s">
        <v>594</v>
      </c>
      <c r="C51" s="112" t="s">
        <v>595</v>
      </c>
      <c r="D51" s="112" t="s">
        <v>406</v>
      </c>
      <c r="E51" s="112" t="s">
        <v>407</v>
      </c>
      <c r="F51" s="112" t="s">
        <v>408</v>
      </c>
      <c r="G51" s="112" t="s">
        <v>409</v>
      </c>
      <c r="H51" s="112" t="s">
        <v>410</v>
      </c>
      <c r="I51" s="112" t="s">
        <v>411</v>
      </c>
      <c r="J51" s="112" t="s">
        <v>412</v>
      </c>
      <c r="K51" s="112" t="s">
        <v>53</v>
      </c>
      <c r="L51" s="112" t="s">
        <v>413</v>
      </c>
      <c r="M51" s="112" t="s">
        <v>414</v>
      </c>
      <c r="N51" s="112" t="s">
        <v>193</v>
      </c>
      <c r="O51" s="112" t="s">
        <v>194</v>
      </c>
      <c r="P51" s="112" t="s">
        <v>195</v>
      </c>
      <c r="Q51" s="112" t="s">
        <v>196</v>
      </c>
      <c r="R51" s="112" t="s">
        <v>197</v>
      </c>
      <c r="S51" s="112" t="s">
        <v>198</v>
      </c>
      <c r="T51" s="112" t="s">
        <v>199</v>
      </c>
      <c r="U51" s="112" t="s">
        <v>200</v>
      </c>
      <c r="V51" s="112" t="s">
        <v>201</v>
      </c>
      <c r="W51" s="112" t="s">
        <v>202</v>
      </c>
      <c r="X51" s="112" t="s">
        <v>203</v>
      </c>
      <c r="Y51" s="112" t="s">
        <v>204</v>
      </c>
      <c r="Z51" s="112"/>
      <c r="AA51" s="112" t="s">
        <v>193</v>
      </c>
      <c r="AB51" s="112" t="s">
        <v>194</v>
      </c>
      <c r="AC51" s="112" t="s">
        <v>195</v>
      </c>
      <c r="AD51" s="112" t="s">
        <v>196</v>
      </c>
      <c r="AE51" s="112" t="s">
        <v>197</v>
      </c>
      <c r="AF51" s="112" t="s">
        <v>198</v>
      </c>
      <c r="AG51" s="112" t="s">
        <v>199</v>
      </c>
      <c r="AH51" s="112" t="s">
        <v>200</v>
      </c>
      <c r="AI51" s="112" t="s">
        <v>201</v>
      </c>
      <c r="AJ51" s="112" t="s">
        <v>202</v>
      </c>
      <c r="AK51" s="112" t="s">
        <v>203</v>
      </c>
      <c r="AL51" s="112" t="s">
        <v>204</v>
      </c>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c r="BO51" s="45"/>
      <c r="BP51" s="45"/>
      <c r="BQ51" s="45"/>
      <c r="BR51" s="45"/>
      <c r="BS51" s="45"/>
      <c r="BT51" s="45"/>
      <c r="BU51" s="45"/>
      <c r="BV51" s="45"/>
      <c r="BW51" s="45"/>
      <c r="BX51" s="45"/>
      <c r="BY51" s="45"/>
      <c r="BZ51" s="45"/>
      <c r="CA51" s="45"/>
      <c r="CB51" s="45"/>
      <c r="CC51" s="45"/>
      <c r="CD51" s="45"/>
      <c r="CE51" s="45"/>
      <c r="CF51" s="45"/>
      <c r="CG51" s="45"/>
      <c r="CH51" s="45"/>
      <c r="CI51" s="45"/>
      <c r="CJ51" s="45"/>
      <c r="CK51" s="45"/>
      <c r="CL51" s="45"/>
      <c r="CM51" s="45"/>
      <c r="CN51" s="45"/>
      <c r="CO51" s="45"/>
      <c r="CP51" s="45"/>
      <c r="CQ51" s="45"/>
      <c r="CR51" s="45"/>
      <c r="CS51" s="45"/>
      <c r="CT51" s="45"/>
      <c r="CU51" s="45"/>
      <c r="CV51" s="45"/>
      <c r="CW51" s="45"/>
      <c r="CX51" s="24"/>
      <c r="CY51" s="24"/>
      <c r="CZ51" s="24"/>
      <c r="DA51" s="24"/>
      <c r="DB51" s="24"/>
      <c r="DC51" s="24"/>
      <c r="DD51" s="24"/>
      <c r="DE51" s="24"/>
      <c r="DF51" s="24"/>
      <c r="DG51" s="24"/>
      <c r="DH51" s="24"/>
      <c r="DI51" s="24"/>
      <c r="DJ51" s="24"/>
      <c r="DK51" s="24"/>
      <c r="DL51" s="24"/>
      <c r="DM51" s="24"/>
      <c r="DN51" s="24"/>
      <c r="DO51" s="24"/>
      <c r="DP51" s="24"/>
      <c r="DQ51" s="24"/>
      <c r="DR51" s="24"/>
      <c r="DS51" s="24"/>
      <c r="DT51" s="24"/>
      <c r="DU51" s="24"/>
      <c r="DV51" s="24"/>
      <c r="DW51" s="24"/>
      <c r="DX51" s="24"/>
      <c r="DY51" s="24"/>
      <c r="DZ51" s="24"/>
      <c r="EA51" s="24"/>
    </row>
    <row r="52" spans="1:131">
      <c r="A52" s="24"/>
      <c r="B52" s="213" t="s">
        <v>596</v>
      </c>
      <c r="C52" s="214">
        <v>0</v>
      </c>
      <c r="D52" s="214">
        <v>0</v>
      </c>
      <c r="E52" s="214">
        <v>0</v>
      </c>
      <c r="F52" s="214">
        <v>0</v>
      </c>
      <c r="G52" s="214">
        <v>0</v>
      </c>
      <c r="H52" s="214">
        <v>0</v>
      </c>
      <c r="I52" s="214">
        <v>0</v>
      </c>
      <c r="J52" s="214">
        <v>0</v>
      </c>
      <c r="K52" s="214">
        <v>0</v>
      </c>
      <c r="L52" s="187">
        <v>0</v>
      </c>
      <c r="M52" s="215">
        <v>0</v>
      </c>
      <c r="N52" s="215">
        <v>0</v>
      </c>
      <c r="O52" s="215">
        <v>0</v>
      </c>
      <c r="P52" s="215">
        <v>0</v>
      </c>
      <c r="Q52" s="215">
        <v>0</v>
      </c>
      <c r="R52" s="215">
        <v>0</v>
      </c>
      <c r="S52" s="215">
        <v>0</v>
      </c>
      <c r="T52" s="215">
        <v>0</v>
      </c>
      <c r="U52" s="215">
        <v>0</v>
      </c>
      <c r="V52" s="215">
        <v>0</v>
      </c>
      <c r="W52" s="215">
        <v>0</v>
      </c>
      <c r="X52" s="215">
        <v>0</v>
      </c>
      <c r="Y52" s="215">
        <v>0</v>
      </c>
      <c r="Z52" s="215"/>
      <c r="AA52" s="215">
        <v>0</v>
      </c>
      <c r="AB52" s="215">
        <v>0</v>
      </c>
      <c r="AC52" s="215">
        <v>0</v>
      </c>
      <c r="AD52" s="215">
        <v>0</v>
      </c>
      <c r="AE52" s="215">
        <v>0</v>
      </c>
      <c r="AF52" s="215">
        <v>0</v>
      </c>
      <c r="AG52" s="215">
        <v>0</v>
      </c>
      <c r="AH52" s="215">
        <v>0</v>
      </c>
      <c r="AI52" s="215">
        <v>0</v>
      </c>
      <c r="AJ52" s="215">
        <v>0</v>
      </c>
      <c r="AK52" s="215">
        <v>0</v>
      </c>
      <c r="AL52" s="215">
        <v>0</v>
      </c>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5"/>
      <c r="BQ52" s="45"/>
      <c r="BR52" s="45"/>
      <c r="BS52" s="45"/>
      <c r="BT52" s="45"/>
      <c r="BU52" s="45"/>
      <c r="BV52" s="45"/>
      <c r="BW52" s="45"/>
      <c r="BX52" s="45"/>
      <c r="BY52" s="45"/>
      <c r="BZ52" s="45"/>
      <c r="CA52" s="45"/>
      <c r="CB52" s="45"/>
      <c r="CC52" s="45"/>
      <c r="CD52" s="45"/>
      <c r="CE52" s="45"/>
      <c r="CF52" s="45"/>
      <c r="CG52" s="45"/>
      <c r="CH52" s="45"/>
      <c r="CI52" s="45"/>
      <c r="CJ52" s="45"/>
      <c r="CK52" s="45"/>
      <c r="CL52" s="45"/>
      <c r="CM52" s="45"/>
      <c r="CN52" s="45"/>
      <c r="CO52" s="45"/>
      <c r="CP52" s="45"/>
      <c r="CQ52" s="45"/>
      <c r="CR52" s="45"/>
      <c r="CS52" s="45"/>
      <c r="CT52" s="45"/>
      <c r="CU52" s="45"/>
      <c r="CV52" s="45"/>
      <c r="CW52" s="45"/>
      <c r="CX52" s="24"/>
      <c r="CY52" s="24"/>
      <c r="CZ52" s="24"/>
      <c r="DA52" s="24"/>
      <c r="DB52" s="24"/>
      <c r="DC52" s="24"/>
      <c r="DD52" s="24"/>
      <c r="DE52" s="24"/>
      <c r="DF52" s="24"/>
      <c r="DG52" s="24"/>
      <c r="DH52" s="24"/>
      <c r="DI52" s="24"/>
      <c r="DJ52" s="24"/>
      <c r="DK52" s="24"/>
      <c r="DL52" s="24"/>
      <c r="DM52" s="24"/>
      <c r="DN52" s="24"/>
      <c r="DO52" s="24"/>
      <c r="DP52" s="24"/>
      <c r="DQ52" s="24"/>
      <c r="DR52" s="24"/>
      <c r="DS52" s="24"/>
      <c r="DT52" s="24"/>
      <c r="DU52" s="24"/>
      <c r="DV52" s="24"/>
      <c r="DW52" s="24"/>
      <c r="DX52" s="24"/>
      <c r="DY52" s="24"/>
      <c r="DZ52" s="24"/>
      <c r="EA52" s="24"/>
    </row>
    <row r="53" spans="1:131">
      <c r="A53" s="24"/>
      <c r="B53" s="213" t="s">
        <v>597</v>
      </c>
      <c r="C53" s="214">
        <v>0</v>
      </c>
      <c r="D53" s="214">
        <v>0</v>
      </c>
      <c r="E53" s="214">
        <v>0</v>
      </c>
      <c r="F53" s="214">
        <v>0</v>
      </c>
      <c r="G53" s="214">
        <v>0</v>
      </c>
      <c r="H53" s="214">
        <v>0</v>
      </c>
      <c r="I53" s="214">
        <v>0</v>
      </c>
      <c r="J53" s="214">
        <v>0</v>
      </c>
      <c r="K53" s="214">
        <v>0</v>
      </c>
      <c r="L53" s="187">
        <v>0</v>
      </c>
      <c r="M53" s="215">
        <v>0</v>
      </c>
      <c r="N53" s="215">
        <v>0</v>
      </c>
      <c r="O53" s="215">
        <v>0</v>
      </c>
      <c r="P53" s="215">
        <v>0</v>
      </c>
      <c r="Q53" s="215">
        <v>0</v>
      </c>
      <c r="R53" s="215">
        <v>0</v>
      </c>
      <c r="S53" s="215">
        <v>0</v>
      </c>
      <c r="T53" s="215">
        <v>0</v>
      </c>
      <c r="U53" s="215">
        <v>0</v>
      </c>
      <c r="V53" s="215">
        <v>0</v>
      </c>
      <c r="W53" s="215">
        <v>0</v>
      </c>
      <c r="X53" s="215">
        <v>0</v>
      </c>
      <c r="Y53" s="215">
        <v>0</v>
      </c>
      <c r="Z53" s="215"/>
      <c r="AA53" s="215">
        <v>0</v>
      </c>
      <c r="AB53" s="215">
        <v>0</v>
      </c>
      <c r="AC53" s="215">
        <v>0</v>
      </c>
      <c r="AD53" s="215">
        <v>0</v>
      </c>
      <c r="AE53" s="215">
        <v>0</v>
      </c>
      <c r="AF53" s="215">
        <v>0</v>
      </c>
      <c r="AG53" s="215">
        <v>0</v>
      </c>
      <c r="AH53" s="215">
        <v>0</v>
      </c>
      <c r="AI53" s="215">
        <v>0</v>
      </c>
      <c r="AJ53" s="215">
        <v>0</v>
      </c>
      <c r="AK53" s="215">
        <v>0</v>
      </c>
      <c r="AL53" s="215">
        <v>0</v>
      </c>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c r="BO53" s="45"/>
      <c r="BP53" s="45"/>
      <c r="BQ53" s="45"/>
      <c r="BR53" s="45"/>
      <c r="BS53" s="45"/>
      <c r="BT53" s="45"/>
      <c r="BU53" s="45"/>
      <c r="BV53" s="45"/>
      <c r="BW53" s="45"/>
      <c r="BX53" s="45"/>
      <c r="BY53" s="45"/>
      <c r="BZ53" s="45"/>
      <c r="CA53" s="45"/>
      <c r="CB53" s="45"/>
      <c r="CC53" s="45"/>
      <c r="CD53" s="45"/>
      <c r="CE53" s="45"/>
      <c r="CF53" s="45"/>
      <c r="CG53" s="45"/>
      <c r="CH53" s="45"/>
      <c r="CI53" s="45"/>
      <c r="CJ53" s="45"/>
      <c r="CK53" s="45"/>
      <c r="CL53" s="45"/>
      <c r="CM53" s="45"/>
      <c r="CN53" s="45"/>
      <c r="CO53" s="45"/>
      <c r="CP53" s="45"/>
      <c r="CQ53" s="45"/>
      <c r="CR53" s="45"/>
      <c r="CS53" s="45"/>
      <c r="CT53" s="45"/>
      <c r="CU53" s="45"/>
      <c r="CV53" s="45"/>
      <c r="CW53" s="45"/>
      <c r="CX53" s="24"/>
      <c r="CY53" s="24"/>
      <c r="CZ53" s="24"/>
      <c r="DA53" s="24"/>
      <c r="DB53" s="24"/>
      <c r="DC53" s="24"/>
      <c r="DD53" s="24"/>
      <c r="DE53" s="24"/>
      <c r="DF53" s="24"/>
      <c r="DG53" s="24"/>
      <c r="DH53" s="24"/>
      <c r="DI53" s="24"/>
      <c r="DJ53" s="24"/>
      <c r="DK53" s="24"/>
      <c r="DL53" s="24"/>
      <c r="DM53" s="24"/>
      <c r="DN53" s="24"/>
      <c r="DO53" s="24"/>
      <c r="DP53" s="24"/>
      <c r="DQ53" s="24"/>
      <c r="DR53" s="24"/>
      <c r="DS53" s="24"/>
      <c r="DT53" s="24"/>
      <c r="DU53" s="24"/>
      <c r="DV53" s="24"/>
      <c r="DW53" s="24"/>
      <c r="DX53" s="24"/>
      <c r="DY53" s="24"/>
      <c r="DZ53" s="24"/>
      <c r="EA53" s="24"/>
    </row>
    <row r="54" spans="1:131">
      <c r="A54" s="24"/>
      <c r="B54" s="213" t="s">
        <v>598</v>
      </c>
      <c r="C54" s="214"/>
      <c r="D54" s="214"/>
      <c r="E54" s="214"/>
      <c r="F54" s="214"/>
      <c r="G54" s="214"/>
      <c r="H54" s="214"/>
      <c r="I54" s="214"/>
      <c r="J54" s="214"/>
      <c r="K54" s="214"/>
      <c r="L54" s="187"/>
      <c r="M54" s="215"/>
      <c r="N54" s="215"/>
      <c r="O54" s="215"/>
      <c r="P54" s="215"/>
      <c r="Q54" s="215"/>
      <c r="R54" s="215"/>
      <c r="S54" s="215"/>
      <c r="T54" s="215"/>
      <c r="U54" s="215"/>
      <c r="V54" s="215"/>
      <c r="W54" s="215"/>
      <c r="X54" s="215"/>
      <c r="Y54" s="215"/>
      <c r="Z54" s="215"/>
      <c r="AA54" s="215"/>
      <c r="AB54" s="215"/>
      <c r="AC54" s="215"/>
      <c r="AD54" s="215"/>
      <c r="AE54" s="215"/>
      <c r="AF54" s="215"/>
      <c r="AG54" s="215"/>
      <c r="AH54" s="215"/>
      <c r="AI54" s="215"/>
      <c r="AJ54" s="215"/>
      <c r="AK54" s="215"/>
      <c r="AL54" s="21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5"/>
      <c r="BS54" s="45"/>
      <c r="BT54" s="45"/>
      <c r="BU54" s="45"/>
      <c r="BV54" s="45"/>
      <c r="BW54" s="45"/>
      <c r="BX54" s="45"/>
      <c r="BY54" s="45"/>
      <c r="BZ54" s="45"/>
      <c r="CA54" s="45"/>
      <c r="CB54" s="45"/>
      <c r="CC54" s="45"/>
      <c r="CD54" s="45"/>
      <c r="CE54" s="45"/>
      <c r="CF54" s="45"/>
      <c r="CG54" s="45"/>
      <c r="CH54" s="45"/>
      <c r="CI54" s="45"/>
      <c r="CJ54" s="45"/>
      <c r="CK54" s="45"/>
      <c r="CL54" s="45"/>
      <c r="CM54" s="45"/>
      <c r="CN54" s="45"/>
      <c r="CO54" s="45"/>
      <c r="CP54" s="45"/>
      <c r="CQ54" s="45"/>
      <c r="CR54" s="45"/>
      <c r="CS54" s="45"/>
      <c r="CT54" s="45"/>
      <c r="CU54" s="45"/>
      <c r="CV54" s="45"/>
      <c r="CW54" s="45"/>
      <c r="CX54" s="24"/>
      <c r="CY54" s="24"/>
      <c r="CZ54" s="24"/>
      <c r="DA54" s="24"/>
      <c r="DB54" s="24"/>
      <c r="DC54" s="24"/>
      <c r="DD54" s="24"/>
      <c r="DE54" s="24"/>
      <c r="DF54" s="24"/>
      <c r="DG54" s="24"/>
      <c r="DH54" s="24"/>
      <c r="DI54" s="24"/>
      <c r="DJ54" s="24"/>
      <c r="DK54" s="24"/>
      <c r="DL54" s="24"/>
      <c r="DM54" s="24"/>
      <c r="DN54" s="24"/>
      <c r="DO54" s="24"/>
      <c r="DP54" s="24"/>
      <c r="DQ54" s="24"/>
      <c r="DR54" s="24"/>
      <c r="DS54" s="24"/>
      <c r="DT54" s="24"/>
      <c r="DU54" s="24"/>
      <c r="DV54" s="24"/>
      <c r="DW54" s="24"/>
      <c r="DX54" s="24"/>
      <c r="DY54" s="24"/>
      <c r="DZ54" s="24"/>
      <c r="EA54" s="24"/>
    </row>
    <row r="55" spans="1:131">
      <c r="A55" s="24"/>
      <c r="B55" s="24" t="s">
        <v>59</v>
      </c>
      <c r="C55" s="215">
        <v>0</v>
      </c>
      <c r="D55" s="215">
        <v>0</v>
      </c>
      <c r="E55" s="215">
        <v>0</v>
      </c>
      <c r="F55" s="215">
        <v>0</v>
      </c>
      <c r="G55" s="215">
        <v>0</v>
      </c>
      <c r="H55" s="215">
        <v>0</v>
      </c>
      <c r="I55" s="215">
        <v>0</v>
      </c>
      <c r="J55" s="215">
        <v>0</v>
      </c>
      <c r="K55" s="215">
        <v>0</v>
      </c>
      <c r="L55" s="187">
        <v>0</v>
      </c>
      <c r="M55" s="215">
        <v>0</v>
      </c>
      <c r="N55" s="215">
        <v>0</v>
      </c>
      <c r="O55" s="215">
        <v>0</v>
      </c>
      <c r="P55" s="215">
        <v>0</v>
      </c>
      <c r="Q55" s="215">
        <v>0</v>
      </c>
      <c r="R55" s="215">
        <v>0</v>
      </c>
      <c r="S55" s="215">
        <v>0</v>
      </c>
      <c r="T55" s="215">
        <v>0</v>
      </c>
      <c r="U55" s="215">
        <v>0</v>
      </c>
      <c r="V55" s="215">
        <v>0</v>
      </c>
      <c r="W55" s="215">
        <v>0</v>
      </c>
      <c r="X55" s="215">
        <v>0</v>
      </c>
      <c r="Y55" s="215">
        <v>0</v>
      </c>
      <c r="Z55" s="215"/>
      <c r="AA55" s="215">
        <v>0</v>
      </c>
      <c r="AB55" s="215">
        <v>0</v>
      </c>
      <c r="AC55" s="215">
        <v>0</v>
      </c>
      <c r="AD55" s="215">
        <v>0</v>
      </c>
      <c r="AE55" s="215">
        <v>0</v>
      </c>
      <c r="AF55" s="215">
        <v>0</v>
      </c>
      <c r="AG55" s="215">
        <v>0</v>
      </c>
      <c r="AH55" s="215">
        <v>0</v>
      </c>
      <c r="AI55" s="215">
        <v>0</v>
      </c>
      <c r="AJ55" s="215">
        <v>0</v>
      </c>
      <c r="AK55" s="215">
        <v>0</v>
      </c>
      <c r="AL55" s="215">
        <v>0</v>
      </c>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45"/>
      <c r="BU55" s="45"/>
      <c r="BV55" s="45"/>
      <c r="BW55" s="45"/>
      <c r="BX55" s="45"/>
      <c r="BY55" s="45"/>
      <c r="BZ55" s="45"/>
      <c r="CA55" s="45"/>
      <c r="CB55" s="45"/>
      <c r="CC55" s="45"/>
      <c r="CD55" s="45"/>
      <c r="CE55" s="45"/>
      <c r="CF55" s="45"/>
      <c r="CG55" s="45"/>
      <c r="CH55" s="45"/>
      <c r="CI55" s="45"/>
      <c r="CJ55" s="45"/>
      <c r="CK55" s="45"/>
      <c r="CL55" s="45"/>
      <c r="CM55" s="45"/>
      <c r="CN55" s="45"/>
      <c r="CO55" s="45"/>
      <c r="CP55" s="45"/>
      <c r="CQ55" s="45"/>
      <c r="CR55" s="45"/>
      <c r="CS55" s="45"/>
      <c r="CT55" s="45"/>
      <c r="CU55" s="45"/>
      <c r="CV55" s="45"/>
      <c r="CW55" s="45"/>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row>
    <row r="56" spans="1:131">
      <c r="A56" s="24"/>
      <c r="B56" s="24" t="s">
        <v>62</v>
      </c>
      <c r="C56" s="215">
        <v>0</v>
      </c>
      <c r="D56" s="215">
        <v>0</v>
      </c>
      <c r="E56" s="215">
        <v>0</v>
      </c>
      <c r="F56" s="215">
        <v>0</v>
      </c>
      <c r="G56" s="215">
        <v>0</v>
      </c>
      <c r="H56" s="215">
        <v>0</v>
      </c>
      <c r="I56" s="215">
        <v>0</v>
      </c>
      <c r="J56" s="215">
        <v>0</v>
      </c>
      <c r="K56" s="215">
        <v>0</v>
      </c>
      <c r="L56" s="216">
        <v>0</v>
      </c>
      <c r="M56" s="215">
        <v>0</v>
      </c>
      <c r="N56" s="215">
        <v>0</v>
      </c>
      <c r="O56" s="215">
        <v>0</v>
      </c>
      <c r="P56" s="215">
        <v>0</v>
      </c>
      <c r="Q56" s="215">
        <v>0</v>
      </c>
      <c r="R56" s="215">
        <v>0</v>
      </c>
      <c r="S56" s="215">
        <v>0</v>
      </c>
      <c r="T56" s="215">
        <v>0</v>
      </c>
      <c r="U56" s="215">
        <v>0</v>
      </c>
      <c r="V56" s="215">
        <v>0</v>
      </c>
      <c r="W56" s="215">
        <v>0</v>
      </c>
      <c r="X56" s="215">
        <v>0</v>
      </c>
      <c r="Y56" s="215">
        <v>0</v>
      </c>
      <c r="Z56" s="215"/>
      <c r="AA56" s="215">
        <v>0</v>
      </c>
      <c r="AB56" s="215">
        <v>0</v>
      </c>
      <c r="AC56" s="215">
        <v>0</v>
      </c>
      <c r="AD56" s="215">
        <v>0</v>
      </c>
      <c r="AE56" s="215">
        <v>0</v>
      </c>
      <c r="AF56" s="215">
        <v>0</v>
      </c>
      <c r="AG56" s="215">
        <v>0</v>
      </c>
      <c r="AH56" s="215">
        <v>0</v>
      </c>
      <c r="AI56" s="215">
        <v>0</v>
      </c>
      <c r="AJ56" s="215">
        <v>0</v>
      </c>
      <c r="AK56" s="215">
        <v>0</v>
      </c>
      <c r="AL56" s="215">
        <v>0</v>
      </c>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c r="BO56" s="45"/>
      <c r="BP56" s="45"/>
      <c r="BQ56" s="45"/>
      <c r="BR56" s="45"/>
      <c r="BS56" s="45"/>
      <c r="BT56" s="45"/>
      <c r="BU56" s="45"/>
      <c r="BV56" s="45"/>
      <c r="BW56" s="45"/>
      <c r="BX56" s="45"/>
      <c r="BY56" s="45"/>
      <c r="BZ56" s="45"/>
      <c r="CA56" s="45"/>
      <c r="CB56" s="45"/>
      <c r="CC56" s="45"/>
      <c r="CD56" s="45"/>
      <c r="CE56" s="45"/>
      <c r="CF56" s="45"/>
      <c r="CG56" s="45"/>
      <c r="CH56" s="45"/>
      <c r="CI56" s="45"/>
      <c r="CJ56" s="45"/>
      <c r="CK56" s="45"/>
      <c r="CL56" s="45"/>
      <c r="CM56" s="45"/>
      <c r="CN56" s="45"/>
      <c r="CO56" s="45"/>
      <c r="CP56" s="45"/>
      <c r="CQ56" s="45"/>
      <c r="CR56" s="45"/>
      <c r="CS56" s="45"/>
      <c r="CT56" s="45"/>
      <c r="CU56" s="45"/>
      <c r="CV56" s="45"/>
      <c r="CW56" s="45"/>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row>
    <row r="57" spans="1:131">
      <c r="A57" s="24"/>
      <c r="B57" s="24" t="s">
        <v>65</v>
      </c>
      <c r="C57" s="215">
        <v>0</v>
      </c>
      <c r="D57" s="215">
        <v>0</v>
      </c>
      <c r="E57" s="215">
        <v>0</v>
      </c>
      <c r="F57" s="215">
        <v>0</v>
      </c>
      <c r="G57" s="215">
        <v>0</v>
      </c>
      <c r="H57" s="215">
        <v>0</v>
      </c>
      <c r="I57" s="215">
        <v>0</v>
      </c>
      <c r="J57" s="215">
        <v>0</v>
      </c>
      <c r="K57" s="215">
        <v>0</v>
      </c>
      <c r="L57" s="216">
        <v>0</v>
      </c>
      <c r="M57" s="215">
        <v>0</v>
      </c>
      <c r="N57" s="215">
        <v>0</v>
      </c>
      <c r="O57" s="215">
        <v>0</v>
      </c>
      <c r="P57" s="215">
        <v>0</v>
      </c>
      <c r="Q57" s="215">
        <v>0</v>
      </c>
      <c r="R57" s="215">
        <v>0</v>
      </c>
      <c r="S57" s="215">
        <v>0</v>
      </c>
      <c r="T57" s="215">
        <v>0</v>
      </c>
      <c r="U57" s="215">
        <v>0</v>
      </c>
      <c r="V57" s="215">
        <v>0</v>
      </c>
      <c r="W57" s="215">
        <v>0</v>
      </c>
      <c r="X57" s="215">
        <v>0</v>
      </c>
      <c r="Y57" s="215">
        <v>0</v>
      </c>
      <c r="Z57" s="215"/>
      <c r="AA57" s="215">
        <v>0</v>
      </c>
      <c r="AB57" s="215">
        <v>0</v>
      </c>
      <c r="AC57" s="215">
        <v>0</v>
      </c>
      <c r="AD57" s="215">
        <v>0</v>
      </c>
      <c r="AE57" s="215">
        <v>0</v>
      </c>
      <c r="AF57" s="215">
        <v>0</v>
      </c>
      <c r="AG57" s="215">
        <v>0</v>
      </c>
      <c r="AH57" s="215">
        <v>0</v>
      </c>
      <c r="AI57" s="215">
        <v>0</v>
      </c>
      <c r="AJ57" s="215">
        <v>0</v>
      </c>
      <c r="AK57" s="215">
        <v>0</v>
      </c>
      <c r="AL57" s="215">
        <v>0</v>
      </c>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45"/>
      <c r="BP57" s="45"/>
      <c r="BQ57" s="45"/>
      <c r="BR57" s="45"/>
      <c r="BS57" s="45"/>
      <c r="BT57" s="45"/>
      <c r="BU57" s="45"/>
      <c r="BV57" s="45"/>
      <c r="BW57" s="45"/>
      <c r="BX57" s="45"/>
      <c r="BY57" s="45"/>
      <c r="BZ57" s="45"/>
      <c r="CA57" s="45"/>
      <c r="CB57" s="45"/>
      <c r="CC57" s="45"/>
      <c r="CD57" s="45"/>
      <c r="CE57" s="45"/>
      <c r="CF57" s="45"/>
      <c r="CG57" s="45"/>
      <c r="CH57" s="45"/>
      <c r="CI57" s="45"/>
      <c r="CJ57" s="45"/>
      <c r="CK57" s="45"/>
      <c r="CL57" s="45"/>
      <c r="CM57" s="45"/>
      <c r="CN57" s="45"/>
      <c r="CO57" s="45"/>
      <c r="CP57" s="45"/>
      <c r="CQ57" s="45"/>
      <c r="CR57" s="45"/>
      <c r="CS57" s="45"/>
      <c r="CT57" s="45"/>
      <c r="CU57" s="45"/>
      <c r="CV57" s="45"/>
      <c r="CW57" s="45"/>
      <c r="CX57" s="24"/>
      <c r="CY57" s="24"/>
      <c r="CZ57" s="24"/>
      <c r="DA57" s="24"/>
      <c r="DB57" s="24"/>
      <c r="DC57" s="24"/>
      <c r="DD57" s="24"/>
      <c r="DE57" s="24"/>
      <c r="DF57" s="24"/>
      <c r="DG57" s="24"/>
      <c r="DH57" s="24"/>
      <c r="DI57" s="24"/>
      <c r="DJ57" s="24"/>
      <c r="DK57" s="24"/>
      <c r="DL57" s="24"/>
      <c r="DM57" s="24"/>
      <c r="DN57" s="24"/>
      <c r="DO57" s="24"/>
      <c r="DP57" s="24"/>
      <c r="DQ57" s="24"/>
      <c r="DR57" s="24"/>
      <c r="DS57" s="24"/>
      <c r="DT57" s="24"/>
      <c r="DU57" s="24"/>
      <c r="DV57" s="24"/>
      <c r="DW57" s="24"/>
      <c r="DX57" s="24"/>
      <c r="DY57" s="24"/>
      <c r="DZ57" s="24"/>
      <c r="EA57" s="24"/>
    </row>
    <row r="58" spans="1:131">
      <c r="A58" s="24"/>
      <c r="B58" s="24" t="s">
        <v>68</v>
      </c>
      <c r="C58" s="215">
        <v>0</v>
      </c>
      <c r="D58" s="215">
        <v>0</v>
      </c>
      <c r="E58" s="215">
        <v>0</v>
      </c>
      <c r="F58" s="215">
        <v>0</v>
      </c>
      <c r="G58" s="215">
        <v>0</v>
      </c>
      <c r="H58" s="215">
        <v>0</v>
      </c>
      <c r="I58" s="215">
        <v>0</v>
      </c>
      <c r="J58" s="215">
        <v>0</v>
      </c>
      <c r="K58" s="215">
        <v>0</v>
      </c>
      <c r="L58" s="216">
        <v>0</v>
      </c>
      <c r="M58" s="215">
        <v>0</v>
      </c>
      <c r="N58" s="215">
        <v>0</v>
      </c>
      <c r="O58" s="215">
        <v>0</v>
      </c>
      <c r="P58" s="215">
        <v>0</v>
      </c>
      <c r="Q58" s="215">
        <v>0</v>
      </c>
      <c r="R58" s="215">
        <v>0</v>
      </c>
      <c r="S58" s="215">
        <v>0</v>
      </c>
      <c r="T58" s="215">
        <v>0</v>
      </c>
      <c r="U58" s="215">
        <v>0</v>
      </c>
      <c r="V58" s="215">
        <v>0</v>
      </c>
      <c r="W58" s="215">
        <v>0</v>
      </c>
      <c r="X58" s="215">
        <v>0</v>
      </c>
      <c r="Y58" s="215">
        <v>0</v>
      </c>
      <c r="Z58" s="215"/>
      <c r="AA58" s="215">
        <v>0</v>
      </c>
      <c r="AB58" s="215">
        <v>0</v>
      </c>
      <c r="AC58" s="215">
        <v>0</v>
      </c>
      <c r="AD58" s="215">
        <v>0</v>
      </c>
      <c r="AE58" s="215">
        <v>0</v>
      </c>
      <c r="AF58" s="215">
        <v>0</v>
      </c>
      <c r="AG58" s="215">
        <v>0</v>
      </c>
      <c r="AH58" s="215">
        <v>0</v>
      </c>
      <c r="AI58" s="215">
        <v>0</v>
      </c>
      <c r="AJ58" s="215">
        <v>0</v>
      </c>
      <c r="AK58" s="215">
        <v>0</v>
      </c>
      <c r="AL58" s="215">
        <v>0</v>
      </c>
      <c r="AM58" s="45"/>
      <c r="AN58" s="45"/>
      <c r="AO58" s="45"/>
      <c r="AP58" s="45"/>
      <c r="AQ58" s="45"/>
      <c r="AR58" s="45"/>
      <c r="AS58" s="45"/>
      <c r="AT58" s="45"/>
      <c r="AU58" s="45"/>
      <c r="AV58" s="45"/>
      <c r="AW58" s="45"/>
      <c r="AX58" s="45"/>
      <c r="AY58" s="45"/>
      <c r="AZ58" s="45"/>
      <c r="BA58" s="45"/>
      <c r="BB58" s="45"/>
      <c r="BC58" s="45"/>
      <c r="BD58" s="45"/>
      <c r="BE58" s="45"/>
      <c r="BF58" s="45"/>
      <c r="BG58" s="45"/>
      <c r="BH58" s="45"/>
      <c r="BI58" s="45"/>
      <c r="BJ58" s="45"/>
      <c r="BK58" s="45"/>
      <c r="BL58" s="45"/>
      <c r="BM58" s="45"/>
      <c r="BN58" s="45"/>
      <c r="BO58" s="45"/>
      <c r="BP58" s="45"/>
      <c r="BQ58" s="45"/>
      <c r="BR58" s="45"/>
      <c r="BS58" s="45"/>
      <c r="BT58" s="45"/>
      <c r="BU58" s="45"/>
      <c r="BV58" s="45"/>
      <c r="BW58" s="45"/>
      <c r="BX58" s="45"/>
      <c r="BY58" s="45"/>
      <c r="BZ58" s="45"/>
      <c r="CA58" s="45"/>
      <c r="CB58" s="45"/>
      <c r="CC58" s="45"/>
      <c r="CD58" s="45"/>
      <c r="CE58" s="45"/>
      <c r="CF58" s="45"/>
      <c r="CG58" s="45"/>
      <c r="CH58" s="45"/>
      <c r="CI58" s="45"/>
      <c r="CJ58" s="45"/>
      <c r="CK58" s="45"/>
      <c r="CL58" s="45"/>
      <c r="CM58" s="45"/>
      <c r="CN58" s="45"/>
      <c r="CO58" s="45"/>
      <c r="CP58" s="45"/>
      <c r="CQ58" s="45"/>
      <c r="CR58" s="45"/>
      <c r="CS58" s="45"/>
      <c r="CT58" s="45"/>
      <c r="CU58" s="45"/>
      <c r="CV58" s="45"/>
      <c r="CW58" s="45"/>
      <c r="CX58" s="24"/>
      <c r="CY58" s="24"/>
      <c r="CZ58" s="24"/>
      <c r="DA58" s="24"/>
      <c r="DB58" s="24"/>
      <c r="DC58" s="24"/>
      <c r="DD58" s="24"/>
      <c r="DE58" s="24"/>
      <c r="DF58" s="24"/>
      <c r="DG58" s="24"/>
      <c r="DH58" s="24"/>
      <c r="DI58" s="24"/>
      <c r="DJ58" s="24"/>
      <c r="DK58" s="24"/>
      <c r="DL58" s="24"/>
      <c r="DM58" s="24"/>
      <c r="DN58" s="24"/>
      <c r="DO58" s="24"/>
      <c r="DP58" s="24"/>
      <c r="DQ58" s="24"/>
      <c r="DR58" s="24"/>
      <c r="DS58" s="24"/>
      <c r="DT58" s="24"/>
      <c r="DU58" s="24"/>
      <c r="DV58" s="24"/>
      <c r="DW58" s="24"/>
      <c r="DX58" s="24"/>
      <c r="DY58" s="24"/>
      <c r="DZ58" s="24"/>
      <c r="EA58" s="24"/>
    </row>
    <row r="59" spans="1:131">
      <c r="A59" s="24"/>
      <c r="B59" s="24" t="s">
        <v>71</v>
      </c>
      <c r="C59" s="215">
        <v>0</v>
      </c>
      <c r="D59" s="215">
        <v>0</v>
      </c>
      <c r="E59" s="215">
        <v>0</v>
      </c>
      <c r="F59" s="215">
        <v>0</v>
      </c>
      <c r="G59" s="215">
        <v>0</v>
      </c>
      <c r="H59" s="215">
        <v>0</v>
      </c>
      <c r="I59" s="215">
        <v>0</v>
      </c>
      <c r="J59" s="215">
        <v>0</v>
      </c>
      <c r="K59" s="215">
        <v>0</v>
      </c>
      <c r="L59" s="216">
        <v>0</v>
      </c>
      <c r="M59" s="215">
        <v>0</v>
      </c>
      <c r="N59" s="215">
        <v>0</v>
      </c>
      <c r="O59" s="215">
        <v>0</v>
      </c>
      <c r="P59" s="215">
        <v>0</v>
      </c>
      <c r="Q59" s="215">
        <v>0</v>
      </c>
      <c r="R59" s="215">
        <v>0</v>
      </c>
      <c r="S59" s="215">
        <v>0</v>
      </c>
      <c r="T59" s="215">
        <v>0</v>
      </c>
      <c r="U59" s="215">
        <v>0</v>
      </c>
      <c r="V59" s="215">
        <v>0</v>
      </c>
      <c r="W59" s="215">
        <v>0</v>
      </c>
      <c r="X59" s="215">
        <v>0</v>
      </c>
      <c r="Y59" s="215">
        <v>0</v>
      </c>
      <c r="Z59" s="215"/>
      <c r="AA59" s="215">
        <v>0</v>
      </c>
      <c r="AB59" s="215">
        <v>0</v>
      </c>
      <c r="AC59" s="215">
        <v>0</v>
      </c>
      <c r="AD59" s="215">
        <v>0</v>
      </c>
      <c r="AE59" s="215">
        <v>0</v>
      </c>
      <c r="AF59" s="215">
        <v>0</v>
      </c>
      <c r="AG59" s="215">
        <v>0</v>
      </c>
      <c r="AH59" s="215">
        <v>0</v>
      </c>
      <c r="AI59" s="215">
        <v>0</v>
      </c>
      <c r="AJ59" s="215">
        <v>0</v>
      </c>
      <c r="AK59" s="215">
        <v>0</v>
      </c>
      <c r="AL59" s="215">
        <v>0</v>
      </c>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c r="BO59" s="45"/>
      <c r="BP59" s="45"/>
      <c r="BQ59" s="45"/>
      <c r="BR59" s="45"/>
      <c r="BS59" s="45"/>
      <c r="BT59" s="45"/>
      <c r="BU59" s="45"/>
      <c r="BV59" s="45"/>
      <c r="BW59" s="45"/>
      <c r="BX59" s="45"/>
      <c r="BY59" s="45"/>
      <c r="BZ59" s="45"/>
      <c r="CA59" s="45"/>
      <c r="CB59" s="45"/>
      <c r="CC59" s="45"/>
      <c r="CD59" s="45"/>
      <c r="CE59" s="45"/>
      <c r="CF59" s="45"/>
      <c r="CG59" s="45"/>
      <c r="CH59" s="45"/>
      <c r="CI59" s="45"/>
      <c r="CJ59" s="45"/>
      <c r="CK59" s="45"/>
      <c r="CL59" s="45"/>
      <c r="CM59" s="45"/>
      <c r="CN59" s="45"/>
      <c r="CO59" s="45"/>
      <c r="CP59" s="45"/>
      <c r="CQ59" s="45"/>
      <c r="CR59" s="45"/>
      <c r="CS59" s="45"/>
      <c r="CT59" s="45"/>
      <c r="CU59" s="45"/>
      <c r="CV59" s="45"/>
      <c r="CW59" s="45"/>
      <c r="CX59" s="24"/>
      <c r="CY59" s="24"/>
      <c r="CZ59" s="24"/>
      <c r="DA59" s="24"/>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row>
    <row r="60" spans="1:131">
      <c r="A60" s="24"/>
      <c r="B60" s="24" t="s">
        <v>74</v>
      </c>
      <c r="C60" s="215">
        <v>0</v>
      </c>
      <c r="D60" s="215">
        <v>0</v>
      </c>
      <c r="E60" s="215">
        <v>0</v>
      </c>
      <c r="F60" s="215">
        <v>0</v>
      </c>
      <c r="G60" s="215">
        <v>0</v>
      </c>
      <c r="H60" s="215">
        <v>0</v>
      </c>
      <c r="I60" s="215">
        <v>0</v>
      </c>
      <c r="J60" s="215">
        <v>0</v>
      </c>
      <c r="K60" s="215">
        <v>0</v>
      </c>
      <c r="L60" s="216">
        <v>0</v>
      </c>
      <c r="M60" s="215">
        <v>0</v>
      </c>
      <c r="N60" s="215">
        <v>0</v>
      </c>
      <c r="O60" s="215">
        <v>0</v>
      </c>
      <c r="P60" s="215">
        <v>0</v>
      </c>
      <c r="Q60" s="215">
        <v>0</v>
      </c>
      <c r="R60" s="215">
        <v>0</v>
      </c>
      <c r="S60" s="215">
        <v>0</v>
      </c>
      <c r="T60" s="215">
        <v>0</v>
      </c>
      <c r="U60" s="215">
        <v>0</v>
      </c>
      <c r="V60" s="215">
        <v>0</v>
      </c>
      <c r="W60" s="215">
        <v>0</v>
      </c>
      <c r="X60" s="215">
        <v>0</v>
      </c>
      <c r="Y60" s="215">
        <v>0</v>
      </c>
      <c r="Z60" s="215"/>
      <c r="AA60" s="215">
        <v>0</v>
      </c>
      <c r="AB60" s="215">
        <v>0</v>
      </c>
      <c r="AC60" s="215">
        <v>0</v>
      </c>
      <c r="AD60" s="215">
        <v>0</v>
      </c>
      <c r="AE60" s="215">
        <v>0</v>
      </c>
      <c r="AF60" s="215">
        <v>0</v>
      </c>
      <c r="AG60" s="215">
        <v>0</v>
      </c>
      <c r="AH60" s="215">
        <v>0</v>
      </c>
      <c r="AI60" s="215">
        <v>0</v>
      </c>
      <c r="AJ60" s="215">
        <v>0</v>
      </c>
      <c r="AK60" s="215">
        <v>0</v>
      </c>
      <c r="AL60" s="215">
        <v>0</v>
      </c>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5"/>
      <c r="BK60" s="45"/>
      <c r="BL60" s="45"/>
      <c r="BM60" s="45"/>
      <c r="BN60" s="45"/>
      <c r="BO60" s="45"/>
      <c r="BP60" s="45"/>
      <c r="BQ60" s="45"/>
      <c r="BR60" s="45"/>
      <c r="BS60" s="45"/>
      <c r="BT60" s="45"/>
      <c r="BU60" s="45"/>
      <c r="BV60" s="45"/>
      <c r="BW60" s="45"/>
      <c r="BX60" s="45"/>
      <c r="BY60" s="45"/>
      <c r="BZ60" s="45"/>
      <c r="CA60" s="45"/>
      <c r="CB60" s="45"/>
      <c r="CC60" s="45"/>
      <c r="CD60" s="45"/>
      <c r="CE60" s="45"/>
      <c r="CF60" s="45"/>
      <c r="CG60" s="45"/>
      <c r="CH60" s="45"/>
      <c r="CI60" s="45"/>
      <c r="CJ60" s="45"/>
      <c r="CK60" s="45"/>
      <c r="CL60" s="45"/>
      <c r="CM60" s="45"/>
      <c r="CN60" s="45"/>
      <c r="CO60" s="45"/>
      <c r="CP60" s="45"/>
      <c r="CQ60" s="45"/>
      <c r="CR60" s="45"/>
      <c r="CS60" s="45"/>
      <c r="CT60" s="45"/>
      <c r="CU60" s="45"/>
      <c r="CV60" s="45"/>
      <c r="CW60" s="45"/>
      <c r="CX60" s="24"/>
      <c r="CY60" s="24"/>
      <c r="CZ60" s="24"/>
      <c r="DA60" s="24"/>
      <c r="DB60" s="24"/>
      <c r="DC60" s="24"/>
      <c r="DD60" s="24"/>
      <c r="DE60" s="24"/>
      <c r="DF60" s="24"/>
      <c r="DG60" s="24"/>
      <c r="DH60" s="24"/>
      <c r="DI60" s="24"/>
      <c r="DJ60" s="24"/>
      <c r="DK60" s="24"/>
      <c r="DL60" s="24"/>
      <c r="DM60" s="24"/>
      <c r="DN60" s="24"/>
      <c r="DO60" s="24"/>
      <c r="DP60" s="24"/>
      <c r="DQ60" s="24"/>
      <c r="DR60" s="24"/>
      <c r="DS60" s="24"/>
      <c r="DT60" s="24"/>
      <c r="DU60" s="24"/>
      <c r="DV60" s="24"/>
      <c r="DW60" s="24"/>
      <c r="DX60" s="24"/>
      <c r="DY60" s="24"/>
      <c r="DZ60" s="24"/>
      <c r="EA60" s="24"/>
    </row>
    <row r="61" spans="1:131">
      <c r="A61" s="24"/>
      <c r="B61" s="24" t="s">
        <v>77</v>
      </c>
      <c r="C61" s="215">
        <v>0</v>
      </c>
      <c r="D61" s="215">
        <v>0</v>
      </c>
      <c r="E61" s="215">
        <v>0</v>
      </c>
      <c r="F61" s="215">
        <v>0</v>
      </c>
      <c r="G61" s="215">
        <v>0</v>
      </c>
      <c r="H61" s="215">
        <v>0</v>
      </c>
      <c r="I61" s="215">
        <v>0</v>
      </c>
      <c r="J61" s="215">
        <v>0</v>
      </c>
      <c r="K61" s="215">
        <v>0</v>
      </c>
      <c r="L61" s="216">
        <v>0</v>
      </c>
      <c r="M61" s="215">
        <v>0</v>
      </c>
      <c r="N61" s="215">
        <v>0</v>
      </c>
      <c r="O61" s="215">
        <v>0</v>
      </c>
      <c r="P61" s="215">
        <v>0</v>
      </c>
      <c r="Q61" s="215">
        <v>0</v>
      </c>
      <c r="R61" s="215">
        <v>0</v>
      </c>
      <c r="S61" s="215">
        <v>0</v>
      </c>
      <c r="T61" s="215">
        <v>0</v>
      </c>
      <c r="U61" s="215">
        <v>0</v>
      </c>
      <c r="V61" s="215">
        <v>0</v>
      </c>
      <c r="W61" s="215">
        <v>0</v>
      </c>
      <c r="X61" s="215">
        <v>0</v>
      </c>
      <c r="Y61" s="215">
        <v>0</v>
      </c>
      <c r="Z61" s="215"/>
      <c r="AA61" s="215">
        <v>0</v>
      </c>
      <c r="AB61" s="215">
        <v>0</v>
      </c>
      <c r="AC61" s="215">
        <v>0</v>
      </c>
      <c r="AD61" s="215">
        <v>0</v>
      </c>
      <c r="AE61" s="215">
        <v>0</v>
      </c>
      <c r="AF61" s="215">
        <v>0</v>
      </c>
      <c r="AG61" s="215">
        <v>0</v>
      </c>
      <c r="AH61" s="215">
        <v>0</v>
      </c>
      <c r="AI61" s="215">
        <v>0</v>
      </c>
      <c r="AJ61" s="215">
        <v>0</v>
      </c>
      <c r="AK61" s="215">
        <v>0</v>
      </c>
      <c r="AL61" s="215">
        <v>0</v>
      </c>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c r="BO61" s="45"/>
      <c r="BP61" s="45"/>
      <c r="BQ61" s="45"/>
      <c r="BR61" s="45"/>
      <c r="BS61" s="45"/>
      <c r="BT61" s="45"/>
      <c r="BU61" s="45"/>
      <c r="BV61" s="45"/>
      <c r="BW61" s="45"/>
      <c r="BX61" s="45"/>
      <c r="BY61" s="45"/>
      <c r="BZ61" s="45"/>
      <c r="CA61" s="45"/>
      <c r="CB61" s="45"/>
      <c r="CC61" s="45"/>
      <c r="CD61" s="45"/>
      <c r="CE61" s="45"/>
      <c r="CF61" s="45"/>
      <c r="CG61" s="45"/>
      <c r="CH61" s="45"/>
      <c r="CI61" s="45"/>
      <c r="CJ61" s="45"/>
      <c r="CK61" s="45"/>
      <c r="CL61" s="45"/>
      <c r="CM61" s="45"/>
      <c r="CN61" s="45"/>
      <c r="CO61" s="45"/>
      <c r="CP61" s="45"/>
      <c r="CQ61" s="45"/>
      <c r="CR61" s="45"/>
      <c r="CS61" s="45"/>
      <c r="CT61" s="45"/>
      <c r="CU61" s="45"/>
      <c r="CV61" s="45"/>
      <c r="CW61" s="45"/>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row>
    <row r="62" spans="1:131">
      <c r="A62" s="24"/>
      <c r="B62" s="24" t="s">
        <v>80</v>
      </c>
      <c r="C62" s="45">
        <v>3450.3235700723371</v>
      </c>
      <c r="D62" s="45">
        <v>2033.454545454545</v>
      </c>
      <c r="E62" s="45">
        <v>406.69090909090903</v>
      </c>
      <c r="F62" s="45">
        <v>2440.145454545454</v>
      </c>
      <c r="G62" s="45">
        <v>3706.8725148699045</v>
      </c>
      <c r="H62" s="45">
        <v>2256.6847769724418</v>
      </c>
      <c r="I62" s="45">
        <v>6195.266544630198</v>
      </c>
      <c r="J62" s="45">
        <v>27.302425265113392</v>
      </c>
      <c r="K62" s="45">
        <v>69.051128203683675</v>
      </c>
      <c r="L62" s="187">
        <v>0.60878402694451494</v>
      </c>
      <c r="M62" s="45">
        <v>32.778401327883152</v>
      </c>
      <c r="N62" s="71">
        <v>207.74727323787761</v>
      </c>
      <c r="O62" s="71">
        <v>188.0146997314562</v>
      </c>
      <c r="P62" s="71">
        <v>218.90527809865117</v>
      </c>
      <c r="Q62" s="71">
        <v>203.56555428548998</v>
      </c>
      <c r="R62" s="71">
        <v>208.21523063200868</v>
      </c>
      <c r="S62" s="71">
        <v>203.29763304832443</v>
      </c>
      <c r="T62" s="71">
        <v>193.36351048630883</v>
      </c>
      <c r="U62" s="71">
        <v>207.59099827249833</v>
      </c>
      <c r="V62" s="71">
        <v>191.10065731064816</v>
      </c>
      <c r="W62" s="71">
        <v>216.83567455292368</v>
      </c>
      <c r="X62" s="71">
        <v>193.59317876160006</v>
      </c>
      <c r="Y62" s="71">
        <v>205.05975009497459</v>
      </c>
      <c r="Z62" s="71"/>
      <c r="AA62" s="71">
        <v>93.403626167248518</v>
      </c>
      <c r="AB62" s="71">
        <v>81.064791961254969</v>
      </c>
      <c r="AC62" s="71">
        <v>79.506238072346903</v>
      </c>
      <c r="AD62" s="71">
        <v>82.571326069198989</v>
      </c>
      <c r="AE62" s="71">
        <v>83.330870053307748</v>
      </c>
      <c r="AF62" s="71">
        <v>76.035463734923525</v>
      </c>
      <c r="AG62" s="71">
        <v>89.264764753424416</v>
      </c>
      <c r="AH62" s="71">
        <v>76.771153539800252</v>
      </c>
      <c r="AI62" s="71">
        <v>89.510559522209249</v>
      </c>
      <c r="AJ62" s="71">
        <v>77.692377027495297</v>
      </c>
      <c r="AK62" s="71">
        <v>90.767991219314695</v>
      </c>
      <c r="AL62" s="71">
        <v>93.114969439050569</v>
      </c>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c r="BL62" s="45"/>
      <c r="BM62" s="45"/>
      <c r="BN62" s="45"/>
      <c r="BO62" s="45"/>
      <c r="BP62" s="45"/>
      <c r="BQ62" s="45"/>
      <c r="BR62" s="45"/>
      <c r="BS62" s="45"/>
      <c r="BT62" s="45"/>
      <c r="BU62" s="45"/>
      <c r="BV62" s="45"/>
      <c r="BW62" s="45"/>
      <c r="BX62" s="45"/>
      <c r="BY62" s="45"/>
      <c r="BZ62" s="45"/>
      <c r="CA62" s="45"/>
      <c r="CB62" s="45"/>
      <c r="CC62" s="45"/>
      <c r="CD62" s="45"/>
      <c r="CE62" s="45"/>
      <c r="CF62" s="45"/>
      <c r="CG62" s="45"/>
      <c r="CH62" s="45"/>
      <c r="CI62" s="45"/>
      <c r="CJ62" s="45"/>
      <c r="CK62" s="45"/>
      <c r="CL62" s="45"/>
      <c r="CM62" s="45"/>
      <c r="CN62" s="45"/>
      <c r="CO62" s="45"/>
      <c r="CP62" s="45"/>
      <c r="CQ62" s="45"/>
      <c r="CR62" s="45"/>
      <c r="CS62" s="45"/>
      <c r="CT62" s="45"/>
      <c r="CU62" s="45"/>
      <c r="CV62" s="45"/>
      <c r="CW62" s="45"/>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row>
    <row r="63" spans="1:131">
      <c r="A63" s="24"/>
      <c r="B63" s="24" t="s">
        <v>83</v>
      </c>
      <c r="C63" s="215">
        <v>0</v>
      </c>
      <c r="D63" s="215">
        <v>0</v>
      </c>
      <c r="E63" s="215">
        <v>0</v>
      </c>
      <c r="F63" s="215">
        <v>0</v>
      </c>
      <c r="G63" s="215">
        <v>0</v>
      </c>
      <c r="H63" s="215">
        <v>0</v>
      </c>
      <c r="I63" s="215">
        <v>0</v>
      </c>
      <c r="J63" s="215">
        <v>0</v>
      </c>
      <c r="K63" s="215">
        <v>0</v>
      </c>
      <c r="L63" s="216">
        <v>0</v>
      </c>
      <c r="M63" s="215">
        <v>0</v>
      </c>
      <c r="N63" s="215">
        <v>0</v>
      </c>
      <c r="O63" s="215">
        <v>0</v>
      </c>
      <c r="P63" s="215">
        <v>0</v>
      </c>
      <c r="Q63" s="215">
        <v>0</v>
      </c>
      <c r="R63" s="215">
        <v>0</v>
      </c>
      <c r="S63" s="215">
        <v>0</v>
      </c>
      <c r="T63" s="215">
        <v>0</v>
      </c>
      <c r="U63" s="215">
        <v>0</v>
      </c>
      <c r="V63" s="215">
        <v>0</v>
      </c>
      <c r="W63" s="215">
        <v>0</v>
      </c>
      <c r="X63" s="215">
        <v>0</v>
      </c>
      <c r="Y63" s="215">
        <v>0</v>
      </c>
      <c r="Z63" s="215"/>
      <c r="AA63" s="215">
        <v>0</v>
      </c>
      <c r="AB63" s="215">
        <v>0</v>
      </c>
      <c r="AC63" s="215">
        <v>0</v>
      </c>
      <c r="AD63" s="215">
        <v>0</v>
      </c>
      <c r="AE63" s="215">
        <v>0</v>
      </c>
      <c r="AF63" s="215">
        <v>0</v>
      </c>
      <c r="AG63" s="215">
        <v>0</v>
      </c>
      <c r="AH63" s="215">
        <v>0</v>
      </c>
      <c r="AI63" s="215">
        <v>0</v>
      </c>
      <c r="AJ63" s="215">
        <v>0</v>
      </c>
      <c r="AK63" s="215">
        <v>0</v>
      </c>
      <c r="AL63" s="215">
        <v>0</v>
      </c>
      <c r="AM63" s="45"/>
      <c r="AN63" s="45"/>
      <c r="AO63" s="45"/>
      <c r="AP63" s="45"/>
      <c r="AQ63" s="45"/>
      <c r="AR63" s="45"/>
      <c r="AS63" s="45"/>
      <c r="AT63" s="45"/>
      <c r="AU63" s="45"/>
      <c r="AV63" s="45"/>
      <c r="AW63" s="45"/>
      <c r="AX63" s="45"/>
      <c r="AY63" s="45"/>
      <c r="AZ63" s="45"/>
      <c r="BA63" s="45"/>
      <c r="BB63" s="45"/>
      <c r="BC63" s="45"/>
      <c r="BD63" s="45"/>
      <c r="BE63" s="45"/>
      <c r="BF63" s="45"/>
      <c r="BG63" s="45"/>
      <c r="BH63" s="45"/>
      <c r="BI63" s="45"/>
      <c r="BJ63" s="45"/>
      <c r="BK63" s="45"/>
      <c r="BL63" s="45"/>
      <c r="BM63" s="45"/>
      <c r="BN63" s="45"/>
      <c r="BO63" s="45"/>
      <c r="BP63" s="45"/>
      <c r="BQ63" s="45"/>
      <c r="BR63" s="45"/>
      <c r="BS63" s="45"/>
      <c r="BT63" s="45"/>
      <c r="BU63" s="45"/>
      <c r="BV63" s="45"/>
      <c r="BW63" s="45"/>
      <c r="BX63" s="45"/>
      <c r="BY63" s="45"/>
      <c r="BZ63" s="45"/>
      <c r="CA63" s="45"/>
      <c r="CB63" s="45"/>
      <c r="CC63" s="45"/>
      <c r="CD63" s="45"/>
      <c r="CE63" s="45"/>
      <c r="CF63" s="45"/>
      <c r="CG63" s="45"/>
      <c r="CH63" s="45"/>
      <c r="CI63" s="45"/>
      <c r="CJ63" s="45"/>
      <c r="CK63" s="45"/>
      <c r="CL63" s="45"/>
      <c r="CM63" s="45"/>
      <c r="CN63" s="45"/>
      <c r="CO63" s="45"/>
      <c r="CP63" s="45"/>
      <c r="CQ63" s="45"/>
      <c r="CR63" s="45"/>
      <c r="CS63" s="45"/>
      <c r="CT63" s="45"/>
      <c r="CU63" s="45"/>
      <c r="CV63" s="45"/>
      <c r="CW63" s="45"/>
      <c r="CX63" s="24"/>
      <c r="CY63" s="24"/>
      <c r="CZ63" s="24"/>
      <c r="DA63" s="24"/>
      <c r="DB63" s="24"/>
      <c r="DC63" s="24"/>
      <c r="DD63" s="24"/>
      <c r="DE63" s="24"/>
      <c r="DF63" s="24"/>
      <c r="DG63" s="24"/>
      <c r="DH63" s="24"/>
      <c r="DI63" s="24"/>
      <c r="DJ63" s="24"/>
      <c r="DK63" s="24"/>
      <c r="DL63" s="24"/>
      <c r="DM63" s="24"/>
      <c r="DN63" s="24"/>
      <c r="DO63" s="24"/>
      <c r="DP63" s="24"/>
      <c r="DQ63" s="24"/>
      <c r="DR63" s="24"/>
      <c r="DS63" s="24"/>
      <c r="DT63" s="24"/>
      <c r="DU63" s="24"/>
      <c r="DV63" s="24"/>
      <c r="DW63" s="24"/>
      <c r="DX63" s="24"/>
      <c r="DY63" s="24"/>
      <c r="DZ63" s="24"/>
      <c r="EA63" s="24"/>
    </row>
    <row r="64" spans="1:131">
      <c r="A64" s="24"/>
      <c r="B64" s="24" t="s">
        <v>86</v>
      </c>
      <c r="C64" s="215">
        <v>0</v>
      </c>
      <c r="D64" s="215">
        <v>0</v>
      </c>
      <c r="E64" s="215">
        <v>0</v>
      </c>
      <c r="F64" s="215">
        <v>0</v>
      </c>
      <c r="G64" s="215">
        <v>0</v>
      </c>
      <c r="H64" s="215">
        <v>0</v>
      </c>
      <c r="I64" s="215">
        <v>0</v>
      </c>
      <c r="J64" s="215">
        <v>0</v>
      </c>
      <c r="K64" s="215">
        <v>0</v>
      </c>
      <c r="L64" s="216">
        <v>0</v>
      </c>
      <c r="M64" s="215">
        <v>0</v>
      </c>
      <c r="N64" s="215">
        <v>0</v>
      </c>
      <c r="O64" s="215">
        <v>0</v>
      </c>
      <c r="P64" s="215">
        <v>0</v>
      </c>
      <c r="Q64" s="215">
        <v>0</v>
      </c>
      <c r="R64" s="215">
        <v>0</v>
      </c>
      <c r="S64" s="215">
        <v>0</v>
      </c>
      <c r="T64" s="215">
        <v>0</v>
      </c>
      <c r="U64" s="215">
        <v>0</v>
      </c>
      <c r="V64" s="215">
        <v>0</v>
      </c>
      <c r="W64" s="215">
        <v>0</v>
      </c>
      <c r="X64" s="215">
        <v>0</v>
      </c>
      <c r="Y64" s="215">
        <v>0</v>
      </c>
      <c r="Z64" s="215"/>
      <c r="AA64" s="215">
        <v>0</v>
      </c>
      <c r="AB64" s="215">
        <v>0</v>
      </c>
      <c r="AC64" s="215">
        <v>0</v>
      </c>
      <c r="AD64" s="215">
        <v>0</v>
      </c>
      <c r="AE64" s="215">
        <v>0</v>
      </c>
      <c r="AF64" s="215">
        <v>0</v>
      </c>
      <c r="AG64" s="215">
        <v>0</v>
      </c>
      <c r="AH64" s="215">
        <v>0</v>
      </c>
      <c r="AI64" s="215">
        <v>0</v>
      </c>
      <c r="AJ64" s="215">
        <v>0</v>
      </c>
      <c r="AK64" s="215">
        <v>0</v>
      </c>
      <c r="AL64" s="215">
        <v>0</v>
      </c>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c r="BM64" s="45"/>
      <c r="BN64" s="45"/>
      <c r="BO64" s="45"/>
      <c r="BP64" s="45"/>
      <c r="BQ64" s="45"/>
      <c r="BR64" s="45"/>
      <c r="BS64" s="45"/>
      <c r="BT64" s="45"/>
      <c r="BU64" s="45"/>
      <c r="BV64" s="45"/>
      <c r="BW64" s="45"/>
      <c r="BX64" s="45"/>
      <c r="BY64" s="45"/>
      <c r="BZ64" s="45"/>
      <c r="CA64" s="45"/>
      <c r="CB64" s="45"/>
      <c r="CC64" s="45"/>
      <c r="CD64" s="45"/>
      <c r="CE64" s="45"/>
      <c r="CF64" s="45"/>
      <c r="CG64" s="45"/>
      <c r="CH64" s="45"/>
      <c r="CI64" s="45"/>
      <c r="CJ64" s="45"/>
      <c r="CK64" s="45"/>
      <c r="CL64" s="45"/>
      <c r="CM64" s="45"/>
      <c r="CN64" s="45"/>
      <c r="CO64" s="45"/>
      <c r="CP64" s="45"/>
      <c r="CQ64" s="45"/>
      <c r="CR64" s="45"/>
      <c r="CS64" s="45"/>
      <c r="CT64" s="45"/>
      <c r="CU64" s="45"/>
      <c r="CV64" s="45"/>
      <c r="CW64" s="45"/>
      <c r="CX64" s="24"/>
      <c r="CY64" s="24"/>
      <c r="CZ64" s="24"/>
      <c r="DA64" s="24"/>
      <c r="DB64" s="24"/>
      <c r="DC64" s="24"/>
      <c r="DD64" s="24"/>
      <c r="DE64" s="24"/>
      <c r="DF64" s="24"/>
      <c r="DG64" s="24"/>
      <c r="DH64" s="24"/>
      <c r="DI64" s="24"/>
      <c r="DJ64" s="24"/>
      <c r="DK64" s="24"/>
      <c r="DL64" s="24"/>
      <c r="DM64" s="24"/>
      <c r="DN64" s="24"/>
      <c r="DO64" s="24"/>
      <c r="DP64" s="24"/>
      <c r="DQ64" s="24"/>
      <c r="DR64" s="24"/>
      <c r="DS64" s="24"/>
      <c r="DT64" s="24"/>
      <c r="DU64" s="24"/>
      <c r="DV64" s="24"/>
      <c r="DW64" s="24"/>
      <c r="DX64" s="24"/>
      <c r="DY64" s="24"/>
      <c r="DZ64" s="24"/>
      <c r="EA64" s="24"/>
    </row>
    <row r="65" spans="1:131">
      <c r="A65" s="24"/>
      <c r="B65" s="24" t="s">
        <v>89</v>
      </c>
      <c r="C65" s="215">
        <v>0</v>
      </c>
      <c r="D65" s="215">
        <v>0</v>
      </c>
      <c r="E65" s="215">
        <v>0</v>
      </c>
      <c r="F65" s="215">
        <v>0</v>
      </c>
      <c r="G65" s="215">
        <v>0</v>
      </c>
      <c r="H65" s="215">
        <v>0</v>
      </c>
      <c r="I65" s="215">
        <v>0</v>
      </c>
      <c r="J65" s="215">
        <v>0</v>
      </c>
      <c r="K65" s="215">
        <v>0</v>
      </c>
      <c r="L65" s="216">
        <v>0</v>
      </c>
      <c r="M65" s="215">
        <v>0</v>
      </c>
      <c r="N65" s="215">
        <v>0</v>
      </c>
      <c r="O65" s="215">
        <v>0</v>
      </c>
      <c r="P65" s="215">
        <v>0</v>
      </c>
      <c r="Q65" s="215">
        <v>0</v>
      </c>
      <c r="R65" s="215">
        <v>0</v>
      </c>
      <c r="S65" s="215">
        <v>0</v>
      </c>
      <c r="T65" s="215">
        <v>0</v>
      </c>
      <c r="U65" s="215">
        <v>0</v>
      </c>
      <c r="V65" s="215">
        <v>0</v>
      </c>
      <c r="W65" s="215">
        <v>0</v>
      </c>
      <c r="X65" s="215">
        <v>0</v>
      </c>
      <c r="Y65" s="215">
        <v>0</v>
      </c>
      <c r="Z65" s="215"/>
      <c r="AA65" s="215">
        <v>0</v>
      </c>
      <c r="AB65" s="215">
        <v>0</v>
      </c>
      <c r="AC65" s="215">
        <v>0</v>
      </c>
      <c r="AD65" s="215">
        <v>0</v>
      </c>
      <c r="AE65" s="215">
        <v>0</v>
      </c>
      <c r="AF65" s="215">
        <v>0</v>
      </c>
      <c r="AG65" s="215">
        <v>0</v>
      </c>
      <c r="AH65" s="215">
        <v>0</v>
      </c>
      <c r="AI65" s="215">
        <v>0</v>
      </c>
      <c r="AJ65" s="215">
        <v>0</v>
      </c>
      <c r="AK65" s="215">
        <v>0</v>
      </c>
      <c r="AL65" s="215">
        <v>0</v>
      </c>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c r="BO65" s="45"/>
      <c r="BP65" s="45"/>
      <c r="BQ65" s="45"/>
      <c r="BR65" s="45"/>
      <c r="BS65" s="45"/>
      <c r="BT65" s="45"/>
      <c r="BU65" s="45"/>
      <c r="BV65" s="45"/>
      <c r="BW65" s="45"/>
      <c r="BX65" s="45"/>
      <c r="BY65" s="45"/>
      <c r="BZ65" s="45"/>
      <c r="CA65" s="45"/>
      <c r="CB65" s="45"/>
      <c r="CC65" s="45"/>
      <c r="CD65" s="45"/>
      <c r="CE65" s="45"/>
      <c r="CF65" s="45"/>
      <c r="CG65" s="45"/>
      <c r="CH65" s="45"/>
      <c r="CI65" s="45"/>
      <c r="CJ65" s="45"/>
      <c r="CK65" s="45"/>
      <c r="CL65" s="45"/>
      <c r="CM65" s="45"/>
      <c r="CN65" s="45"/>
      <c r="CO65" s="45"/>
      <c r="CP65" s="45"/>
      <c r="CQ65" s="45"/>
      <c r="CR65" s="45"/>
      <c r="CS65" s="45"/>
      <c r="CT65" s="45"/>
      <c r="CU65" s="45"/>
      <c r="CV65" s="45"/>
      <c r="CW65" s="45"/>
      <c r="CX65" s="24"/>
      <c r="CY65" s="24"/>
      <c r="CZ65" s="24"/>
      <c r="DA65" s="24"/>
      <c r="DB65" s="24"/>
      <c r="DC65" s="24"/>
      <c r="DD65" s="24"/>
      <c r="DE65" s="24"/>
      <c r="DF65" s="24"/>
      <c r="DG65" s="24"/>
      <c r="DH65" s="24"/>
      <c r="DI65" s="24"/>
      <c r="DJ65" s="24"/>
      <c r="DK65" s="24"/>
      <c r="DL65" s="24"/>
      <c r="DM65" s="24"/>
      <c r="DN65" s="24"/>
      <c r="DO65" s="24"/>
      <c r="DP65" s="24"/>
      <c r="DQ65" s="24"/>
      <c r="DR65" s="24"/>
      <c r="DS65" s="24"/>
      <c r="DT65" s="24"/>
      <c r="DU65" s="24"/>
      <c r="DV65" s="24"/>
      <c r="DW65" s="24"/>
      <c r="DX65" s="24"/>
      <c r="DY65" s="24"/>
      <c r="DZ65" s="24"/>
      <c r="EA65" s="24"/>
    </row>
    <row r="66" spans="1:131">
      <c r="A66" s="24"/>
      <c r="B66" s="24" t="s">
        <v>92</v>
      </c>
      <c r="C66" s="215">
        <v>0</v>
      </c>
      <c r="D66" s="215">
        <v>0</v>
      </c>
      <c r="E66" s="215">
        <v>0</v>
      </c>
      <c r="F66" s="215">
        <v>0</v>
      </c>
      <c r="G66" s="215">
        <v>0</v>
      </c>
      <c r="H66" s="215">
        <v>0</v>
      </c>
      <c r="I66" s="215">
        <v>0</v>
      </c>
      <c r="J66" s="215">
        <v>0</v>
      </c>
      <c r="K66" s="215">
        <v>0</v>
      </c>
      <c r="L66" s="216">
        <v>0</v>
      </c>
      <c r="M66" s="215">
        <v>0</v>
      </c>
      <c r="N66" s="215">
        <v>0</v>
      </c>
      <c r="O66" s="215">
        <v>0</v>
      </c>
      <c r="P66" s="215">
        <v>0</v>
      </c>
      <c r="Q66" s="215">
        <v>0</v>
      </c>
      <c r="R66" s="215">
        <v>0</v>
      </c>
      <c r="S66" s="215">
        <v>0</v>
      </c>
      <c r="T66" s="215">
        <v>0</v>
      </c>
      <c r="U66" s="215">
        <v>0</v>
      </c>
      <c r="V66" s="215">
        <v>0</v>
      </c>
      <c r="W66" s="215">
        <v>0</v>
      </c>
      <c r="X66" s="215">
        <v>0</v>
      </c>
      <c r="Y66" s="215">
        <v>0</v>
      </c>
      <c r="Z66" s="215"/>
      <c r="AA66" s="215">
        <v>0</v>
      </c>
      <c r="AB66" s="215">
        <v>0</v>
      </c>
      <c r="AC66" s="215">
        <v>0</v>
      </c>
      <c r="AD66" s="215">
        <v>0</v>
      </c>
      <c r="AE66" s="215">
        <v>0</v>
      </c>
      <c r="AF66" s="215">
        <v>0</v>
      </c>
      <c r="AG66" s="215">
        <v>0</v>
      </c>
      <c r="AH66" s="215">
        <v>0</v>
      </c>
      <c r="AI66" s="215">
        <v>0</v>
      </c>
      <c r="AJ66" s="215">
        <v>0</v>
      </c>
      <c r="AK66" s="215">
        <v>0</v>
      </c>
      <c r="AL66" s="215">
        <v>0</v>
      </c>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c r="BR66" s="45"/>
      <c r="BS66" s="45"/>
      <c r="BT66" s="45"/>
      <c r="BU66" s="45"/>
      <c r="BV66" s="45"/>
      <c r="BW66" s="45"/>
      <c r="BX66" s="45"/>
      <c r="BY66" s="45"/>
      <c r="BZ66" s="45"/>
      <c r="CA66" s="45"/>
      <c r="CB66" s="45"/>
      <c r="CC66" s="45"/>
      <c r="CD66" s="45"/>
      <c r="CE66" s="45"/>
      <c r="CF66" s="45"/>
      <c r="CG66" s="45"/>
      <c r="CH66" s="45"/>
      <c r="CI66" s="45"/>
      <c r="CJ66" s="45"/>
      <c r="CK66" s="45"/>
      <c r="CL66" s="45"/>
      <c r="CM66" s="45"/>
      <c r="CN66" s="45"/>
      <c r="CO66" s="45"/>
      <c r="CP66" s="45"/>
      <c r="CQ66" s="45"/>
      <c r="CR66" s="45"/>
      <c r="CS66" s="45"/>
      <c r="CT66" s="45"/>
      <c r="CU66" s="45"/>
      <c r="CV66" s="45"/>
      <c r="CW66" s="45"/>
      <c r="CX66" s="24"/>
      <c r="CY66" s="24"/>
      <c r="CZ66" s="24"/>
      <c r="DA66" s="24"/>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row>
    <row r="67" spans="1:131">
      <c r="A67" s="24"/>
      <c r="B67" s="24" t="s">
        <v>95</v>
      </c>
      <c r="C67" s="215">
        <v>0</v>
      </c>
      <c r="D67" s="215">
        <v>0</v>
      </c>
      <c r="E67" s="215">
        <v>0</v>
      </c>
      <c r="F67" s="215">
        <v>0</v>
      </c>
      <c r="G67" s="215">
        <v>0</v>
      </c>
      <c r="H67" s="215">
        <v>0</v>
      </c>
      <c r="I67" s="215">
        <v>0</v>
      </c>
      <c r="J67" s="215">
        <v>0</v>
      </c>
      <c r="K67" s="215">
        <v>0</v>
      </c>
      <c r="L67" s="216">
        <v>0</v>
      </c>
      <c r="M67" s="215">
        <v>0</v>
      </c>
      <c r="N67" s="215">
        <v>0</v>
      </c>
      <c r="O67" s="215">
        <v>0</v>
      </c>
      <c r="P67" s="215">
        <v>0</v>
      </c>
      <c r="Q67" s="215">
        <v>0</v>
      </c>
      <c r="R67" s="215">
        <v>0</v>
      </c>
      <c r="S67" s="215">
        <v>0</v>
      </c>
      <c r="T67" s="215">
        <v>0</v>
      </c>
      <c r="U67" s="215">
        <v>0</v>
      </c>
      <c r="V67" s="215">
        <v>0</v>
      </c>
      <c r="W67" s="215">
        <v>0</v>
      </c>
      <c r="X67" s="215">
        <v>0</v>
      </c>
      <c r="Y67" s="215">
        <v>0</v>
      </c>
      <c r="Z67" s="215"/>
      <c r="AA67" s="215">
        <v>0</v>
      </c>
      <c r="AB67" s="215">
        <v>0</v>
      </c>
      <c r="AC67" s="215">
        <v>0</v>
      </c>
      <c r="AD67" s="215">
        <v>0</v>
      </c>
      <c r="AE67" s="215">
        <v>0</v>
      </c>
      <c r="AF67" s="215">
        <v>0</v>
      </c>
      <c r="AG67" s="215">
        <v>0</v>
      </c>
      <c r="AH67" s="215">
        <v>0</v>
      </c>
      <c r="AI67" s="215">
        <v>0</v>
      </c>
      <c r="AJ67" s="215">
        <v>0</v>
      </c>
      <c r="AK67" s="215">
        <v>0</v>
      </c>
      <c r="AL67" s="215">
        <v>0</v>
      </c>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c r="BO67" s="45"/>
      <c r="BP67" s="45"/>
      <c r="BQ67" s="45"/>
      <c r="BR67" s="45"/>
      <c r="BS67" s="45"/>
      <c r="BT67" s="45"/>
      <c r="BU67" s="45"/>
      <c r="BV67" s="45"/>
      <c r="BW67" s="45"/>
      <c r="BX67" s="45"/>
      <c r="BY67" s="45"/>
      <c r="BZ67" s="45"/>
      <c r="CA67" s="45"/>
      <c r="CB67" s="45"/>
      <c r="CC67" s="45"/>
      <c r="CD67" s="45"/>
      <c r="CE67" s="45"/>
      <c r="CF67" s="45"/>
      <c r="CG67" s="45"/>
      <c r="CH67" s="45"/>
      <c r="CI67" s="45"/>
      <c r="CJ67" s="45"/>
      <c r="CK67" s="45"/>
      <c r="CL67" s="45"/>
      <c r="CM67" s="45"/>
      <c r="CN67" s="45"/>
      <c r="CO67" s="45"/>
      <c r="CP67" s="45"/>
      <c r="CQ67" s="45"/>
      <c r="CR67" s="45"/>
      <c r="CS67" s="45"/>
      <c r="CT67" s="45"/>
      <c r="CU67" s="45"/>
      <c r="CV67" s="45"/>
      <c r="CW67" s="45"/>
      <c r="CX67" s="24"/>
      <c r="CY67" s="24"/>
      <c r="CZ67" s="24"/>
      <c r="DA67" s="24"/>
      <c r="DB67" s="24"/>
      <c r="DC67" s="24"/>
      <c r="DD67" s="24"/>
      <c r="DE67" s="24"/>
      <c r="DF67" s="24"/>
      <c r="DG67" s="24"/>
      <c r="DH67" s="24"/>
      <c r="DI67" s="24"/>
      <c r="DJ67" s="24"/>
      <c r="DK67" s="24"/>
      <c r="DL67" s="24"/>
      <c r="DM67" s="24"/>
      <c r="DN67" s="24"/>
      <c r="DO67" s="24"/>
      <c r="DP67" s="24"/>
      <c r="DQ67" s="24"/>
      <c r="DR67" s="24"/>
      <c r="DS67" s="24"/>
      <c r="DT67" s="24"/>
      <c r="DU67" s="24"/>
      <c r="DV67" s="24"/>
      <c r="DW67" s="24"/>
      <c r="DX67" s="24"/>
      <c r="DY67" s="24"/>
      <c r="DZ67" s="24"/>
      <c r="EA67" s="24"/>
    </row>
    <row r="68" spans="1:131">
      <c r="A68" s="24"/>
      <c r="B68" s="24" t="s">
        <v>98</v>
      </c>
      <c r="C68" s="215">
        <v>0</v>
      </c>
      <c r="D68" s="215">
        <v>0</v>
      </c>
      <c r="E68" s="215">
        <v>0</v>
      </c>
      <c r="F68" s="215">
        <v>0</v>
      </c>
      <c r="G68" s="215">
        <v>0</v>
      </c>
      <c r="H68" s="215">
        <v>0</v>
      </c>
      <c r="I68" s="215">
        <v>0</v>
      </c>
      <c r="J68" s="215">
        <v>0</v>
      </c>
      <c r="K68" s="215">
        <v>0</v>
      </c>
      <c r="L68" s="216">
        <v>0</v>
      </c>
      <c r="M68" s="215">
        <v>0</v>
      </c>
      <c r="N68" s="215">
        <v>0</v>
      </c>
      <c r="O68" s="215">
        <v>0</v>
      </c>
      <c r="P68" s="215">
        <v>0</v>
      </c>
      <c r="Q68" s="215">
        <v>0</v>
      </c>
      <c r="R68" s="215">
        <v>0</v>
      </c>
      <c r="S68" s="215">
        <v>0</v>
      </c>
      <c r="T68" s="215">
        <v>0</v>
      </c>
      <c r="U68" s="215">
        <v>0</v>
      </c>
      <c r="V68" s="215">
        <v>0</v>
      </c>
      <c r="W68" s="215">
        <v>0</v>
      </c>
      <c r="X68" s="215">
        <v>0</v>
      </c>
      <c r="Y68" s="215">
        <v>0</v>
      </c>
      <c r="Z68" s="215"/>
      <c r="AA68" s="215">
        <v>0</v>
      </c>
      <c r="AB68" s="215">
        <v>0</v>
      </c>
      <c r="AC68" s="215">
        <v>0</v>
      </c>
      <c r="AD68" s="215">
        <v>0</v>
      </c>
      <c r="AE68" s="215">
        <v>0</v>
      </c>
      <c r="AF68" s="215">
        <v>0</v>
      </c>
      <c r="AG68" s="215">
        <v>0</v>
      </c>
      <c r="AH68" s="215">
        <v>0</v>
      </c>
      <c r="AI68" s="215">
        <v>0</v>
      </c>
      <c r="AJ68" s="215">
        <v>0</v>
      </c>
      <c r="AK68" s="215">
        <v>0</v>
      </c>
      <c r="AL68" s="215">
        <v>0</v>
      </c>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c r="BR68" s="45"/>
      <c r="BS68" s="45"/>
      <c r="BT68" s="45"/>
      <c r="BU68" s="45"/>
      <c r="BV68" s="45"/>
      <c r="BW68" s="45"/>
      <c r="BX68" s="45"/>
      <c r="BY68" s="45"/>
      <c r="BZ68" s="45"/>
      <c r="CA68" s="45"/>
      <c r="CB68" s="45"/>
      <c r="CC68" s="45"/>
      <c r="CD68" s="45"/>
      <c r="CE68" s="45"/>
      <c r="CF68" s="45"/>
      <c r="CG68" s="45"/>
      <c r="CH68" s="45"/>
      <c r="CI68" s="45"/>
      <c r="CJ68" s="45"/>
      <c r="CK68" s="45"/>
      <c r="CL68" s="45"/>
      <c r="CM68" s="45"/>
      <c r="CN68" s="45"/>
      <c r="CO68" s="45"/>
      <c r="CP68" s="45"/>
      <c r="CQ68" s="45"/>
      <c r="CR68" s="45"/>
      <c r="CS68" s="45"/>
      <c r="CT68" s="45"/>
      <c r="CU68" s="45"/>
      <c r="CV68" s="45"/>
      <c r="CW68" s="45"/>
      <c r="CX68" s="24"/>
      <c r="CY68" s="24"/>
      <c r="CZ68" s="24"/>
      <c r="DA68" s="24"/>
      <c r="DB68" s="24"/>
      <c r="DC68" s="24"/>
      <c r="DD68" s="24"/>
      <c r="DE68" s="24"/>
      <c r="DF68" s="24"/>
      <c r="DG68" s="24"/>
      <c r="DH68" s="24"/>
      <c r="DI68" s="24"/>
      <c r="DJ68" s="24"/>
      <c r="DK68" s="24"/>
      <c r="DL68" s="24"/>
      <c r="DM68" s="24"/>
      <c r="DN68" s="24"/>
      <c r="DO68" s="24"/>
      <c r="DP68" s="24"/>
      <c r="DQ68" s="24"/>
      <c r="DR68" s="24"/>
      <c r="DS68" s="24"/>
      <c r="DT68" s="24"/>
      <c r="DU68" s="24"/>
      <c r="DV68" s="24"/>
      <c r="DW68" s="24"/>
      <c r="DX68" s="24"/>
      <c r="DY68" s="24"/>
      <c r="DZ68" s="24"/>
      <c r="EA68" s="24"/>
    </row>
    <row r="69" spans="1:131">
      <c r="A69" s="24"/>
      <c r="B69" s="24" t="s">
        <v>101</v>
      </c>
      <c r="C69" s="215">
        <v>0</v>
      </c>
      <c r="D69" s="215">
        <v>0</v>
      </c>
      <c r="E69" s="215">
        <v>0</v>
      </c>
      <c r="F69" s="215">
        <v>0</v>
      </c>
      <c r="G69" s="215">
        <v>0</v>
      </c>
      <c r="H69" s="215">
        <v>0</v>
      </c>
      <c r="I69" s="215">
        <v>0</v>
      </c>
      <c r="J69" s="215">
        <v>0</v>
      </c>
      <c r="K69" s="215">
        <v>0</v>
      </c>
      <c r="L69" s="216">
        <v>0</v>
      </c>
      <c r="M69" s="215">
        <v>0</v>
      </c>
      <c r="N69" s="215">
        <v>0</v>
      </c>
      <c r="O69" s="215">
        <v>0</v>
      </c>
      <c r="P69" s="215">
        <v>0</v>
      </c>
      <c r="Q69" s="215">
        <v>0</v>
      </c>
      <c r="R69" s="215">
        <v>0</v>
      </c>
      <c r="S69" s="215">
        <v>0</v>
      </c>
      <c r="T69" s="215">
        <v>0</v>
      </c>
      <c r="U69" s="215">
        <v>0</v>
      </c>
      <c r="V69" s="215">
        <v>0</v>
      </c>
      <c r="W69" s="215">
        <v>0</v>
      </c>
      <c r="X69" s="215">
        <v>0</v>
      </c>
      <c r="Y69" s="215">
        <v>0</v>
      </c>
      <c r="Z69" s="215"/>
      <c r="AA69" s="215">
        <v>0</v>
      </c>
      <c r="AB69" s="215">
        <v>0</v>
      </c>
      <c r="AC69" s="215">
        <v>0</v>
      </c>
      <c r="AD69" s="215">
        <v>0</v>
      </c>
      <c r="AE69" s="215">
        <v>0</v>
      </c>
      <c r="AF69" s="215">
        <v>0</v>
      </c>
      <c r="AG69" s="215">
        <v>0</v>
      </c>
      <c r="AH69" s="215">
        <v>0</v>
      </c>
      <c r="AI69" s="215">
        <v>0</v>
      </c>
      <c r="AJ69" s="215">
        <v>0</v>
      </c>
      <c r="AK69" s="215">
        <v>0</v>
      </c>
      <c r="AL69" s="215">
        <v>0</v>
      </c>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c r="BM69" s="45"/>
      <c r="BN69" s="45"/>
      <c r="BO69" s="45"/>
      <c r="BP69" s="45"/>
      <c r="BQ69" s="45"/>
      <c r="BR69" s="45"/>
      <c r="BS69" s="45"/>
      <c r="BT69" s="45"/>
      <c r="BU69" s="45"/>
      <c r="BV69" s="45"/>
      <c r="BW69" s="45"/>
      <c r="BX69" s="45"/>
      <c r="BY69" s="45"/>
      <c r="BZ69" s="45"/>
      <c r="CA69" s="45"/>
      <c r="CB69" s="45"/>
      <c r="CC69" s="45"/>
      <c r="CD69" s="45"/>
      <c r="CE69" s="45"/>
      <c r="CF69" s="45"/>
      <c r="CG69" s="45"/>
      <c r="CH69" s="45"/>
      <c r="CI69" s="45"/>
      <c r="CJ69" s="45"/>
      <c r="CK69" s="45"/>
      <c r="CL69" s="45"/>
      <c r="CM69" s="45"/>
      <c r="CN69" s="45"/>
      <c r="CO69" s="45"/>
      <c r="CP69" s="45"/>
      <c r="CQ69" s="45"/>
      <c r="CR69" s="45"/>
      <c r="CS69" s="45"/>
      <c r="CT69" s="45"/>
      <c r="CU69" s="45"/>
      <c r="CV69" s="45"/>
      <c r="CW69" s="45"/>
      <c r="CX69" s="24"/>
      <c r="CY69" s="24"/>
      <c r="CZ69" s="24"/>
      <c r="DA69" s="24"/>
      <c r="DB69" s="24"/>
      <c r="DC69" s="24"/>
      <c r="DD69" s="24"/>
      <c r="DE69" s="24"/>
      <c r="DF69" s="24"/>
      <c r="DG69" s="24"/>
      <c r="DH69" s="24"/>
      <c r="DI69" s="24"/>
      <c r="DJ69" s="24"/>
      <c r="DK69" s="24"/>
      <c r="DL69" s="24"/>
      <c r="DM69" s="24"/>
      <c r="DN69" s="24"/>
      <c r="DO69" s="24"/>
      <c r="DP69" s="24"/>
      <c r="DQ69" s="24"/>
      <c r="DR69" s="24"/>
      <c r="DS69" s="24"/>
      <c r="DT69" s="24"/>
      <c r="DU69" s="24"/>
      <c r="DV69" s="24"/>
      <c r="DW69" s="24"/>
      <c r="DX69" s="24"/>
      <c r="DY69" s="24"/>
      <c r="DZ69" s="24"/>
      <c r="EA69" s="24"/>
    </row>
    <row r="70" spans="1:131">
      <c r="A70" s="24"/>
      <c r="B70" s="24" t="s">
        <v>104</v>
      </c>
      <c r="C70" s="215">
        <v>0</v>
      </c>
      <c r="D70" s="215">
        <v>0</v>
      </c>
      <c r="E70" s="215">
        <v>0</v>
      </c>
      <c r="F70" s="215">
        <v>0</v>
      </c>
      <c r="G70" s="215">
        <v>0</v>
      </c>
      <c r="H70" s="215">
        <v>0</v>
      </c>
      <c r="I70" s="215">
        <v>0</v>
      </c>
      <c r="J70" s="215">
        <v>0</v>
      </c>
      <c r="K70" s="215">
        <v>0</v>
      </c>
      <c r="L70" s="216">
        <v>0</v>
      </c>
      <c r="M70" s="215">
        <v>0</v>
      </c>
      <c r="N70" s="215">
        <v>0</v>
      </c>
      <c r="O70" s="215">
        <v>0</v>
      </c>
      <c r="P70" s="215">
        <v>0</v>
      </c>
      <c r="Q70" s="215">
        <v>0</v>
      </c>
      <c r="R70" s="215">
        <v>0</v>
      </c>
      <c r="S70" s="215">
        <v>0</v>
      </c>
      <c r="T70" s="215">
        <v>0</v>
      </c>
      <c r="U70" s="215">
        <v>0</v>
      </c>
      <c r="V70" s="215">
        <v>0</v>
      </c>
      <c r="W70" s="215">
        <v>0</v>
      </c>
      <c r="X70" s="215">
        <v>0</v>
      </c>
      <c r="Y70" s="215">
        <v>0</v>
      </c>
      <c r="Z70" s="215"/>
      <c r="AA70" s="215">
        <v>0</v>
      </c>
      <c r="AB70" s="215">
        <v>0</v>
      </c>
      <c r="AC70" s="215">
        <v>0</v>
      </c>
      <c r="AD70" s="215">
        <v>0</v>
      </c>
      <c r="AE70" s="215">
        <v>0</v>
      </c>
      <c r="AF70" s="215">
        <v>0</v>
      </c>
      <c r="AG70" s="215">
        <v>0</v>
      </c>
      <c r="AH70" s="215">
        <v>0</v>
      </c>
      <c r="AI70" s="215">
        <v>0</v>
      </c>
      <c r="AJ70" s="215">
        <v>0</v>
      </c>
      <c r="AK70" s="215">
        <v>0</v>
      </c>
      <c r="AL70" s="215">
        <v>0</v>
      </c>
      <c r="AM70" s="45"/>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c r="BM70" s="45"/>
      <c r="BN70" s="45"/>
      <c r="BO70" s="45"/>
      <c r="BP70" s="45"/>
      <c r="BQ70" s="45"/>
      <c r="BR70" s="45"/>
      <c r="BS70" s="45"/>
      <c r="BT70" s="45"/>
      <c r="BU70" s="45"/>
      <c r="BV70" s="45"/>
      <c r="BW70" s="45"/>
      <c r="BX70" s="45"/>
      <c r="BY70" s="45"/>
      <c r="BZ70" s="45"/>
      <c r="CA70" s="45"/>
      <c r="CB70" s="45"/>
      <c r="CC70" s="45"/>
      <c r="CD70" s="45"/>
      <c r="CE70" s="45"/>
      <c r="CF70" s="45"/>
      <c r="CG70" s="45"/>
      <c r="CH70" s="45"/>
      <c r="CI70" s="45"/>
      <c r="CJ70" s="45"/>
      <c r="CK70" s="45"/>
      <c r="CL70" s="45"/>
      <c r="CM70" s="45"/>
      <c r="CN70" s="45"/>
      <c r="CO70" s="45"/>
      <c r="CP70" s="45"/>
      <c r="CQ70" s="45"/>
      <c r="CR70" s="45"/>
      <c r="CS70" s="45"/>
      <c r="CT70" s="45"/>
      <c r="CU70" s="45"/>
      <c r="CV70" s="45"/>
      <c r="CW70" s="45"/>
      <c r="CX70" s="24"/>
      <c r="CY70" s="24"/>
      <c r="CZ70" s="24"/>
      <c r="DA70" s="24"/>
      <c r="DB70" s="24"/>
      <c r="DC70" s="24"/>
      <c r="DD70" s="24"/>
      <c r="DE70" s="24"/>
      <c r="DF70" s="24"/>
      <c r="DG70" s="24"/>
      <c r="DH70" s="24"/>
      <c r="DI70" s="24"/>
      <c r="DJ70" s="24"/>
      <c r="DK70" s="24"/>
      <c r="DL70" s="24"/>
      <c r="DM70" s="24"/>
      <c r="DN70" s="24"/>
      <c r="DO70" s="24"/>
      <c r="DP70" s="24"/>
      <c r="DQ70" s="24"/>
      <c r="DR70" s="24"/>
      <c r="DS70" s="24"/>
      <c r="DT70" s="24"/>
      <c r="DU70" s="24"/>
      <c r="DV70" s="24"/>
      <c r="DW70" s="24"/>
      <c r="DX70" s="24"/>
      <c r="DY70" s="24"/>
      <c r="DZ70" s="24"/>
      <c r="EA70" s="24"/>
    </row>
    <row r="71" spans="1:131">
      <c r="A71" s="24"/>
      <c r="B71" s="24" t="s">
        <v>107</v>
      </c>
      <c r="C71" s="45">
        <v>1417.9411931804125</v>
      </c>
      <c r="D71" s="45">
        <v>2033.454545454545</v>
      </c>
      <c r="E71" s="45">
        <v>406.69090909090903</v>
      </c>
      <c r="F71" s="45">
        <v>2440.145454545454</v>
      </c>
      <c r="G71" s="45">
        <v>3189.9806807950181</v>
      </c>
      <c r="H71" s="45">
        <v>927.40470286538743</v>
      </c>
      <c r="I71" s="45">
        <v>15075.148591933483</v>
      </c>
      <c r="J71" s="45">
        <v>80.771809172369913</v>
      </c>
      <c r="K71" s="45">
        <v>155.53705923842352</v>
      </c>
      <c r="L71" s="187">
        <v>0.29072423806474479</v>
      </c>
      <c r="M71" s="45">
        <v>13.470575888171142</v>
      </c>
      <c r="N71" s="71">
        <v>85.375591741593539</v>
      </c>
      <c r="O71" s="71">
        <v>77.266314958132682</v>
      </c>
      <c r="P71" s="71">
        <v>89.961073191226504</v>
      </c>
      <c r="Q71" s="71">
        <v>83.657077103626023</v>
      </c>
      <c r="R71" s="71">
        <v>85.567902999455626</v>
      </c>
      <c r="S71" s="71">
        <v>83.54697248561277</v>
      </c>
      <c r="T71" s="71">
        <v>79.464456364236497</v>
      </c>
      <c r="U71" s="71">
        <v>85.3113691530815</v>
      </c>
      <c r="V71" s="71">
        <v>78.534516703006091</v>
      </c>
      <c r="W71" s="71">
        <v>89.110551186133023</v>
      </c>
      <c r="X71" s="71">
        <v>79.558840586958922</v>
      </c>
      <c r="Y71" s="71">
        <v>84.271130176016939</v>
      </c>
      <c r="Z71" s="71"/>
      <c r="AA71" s="71">
        <v>38.385051849554188</v>
      </c>
      <c r="AB71" s="71">
        <v>33.314298066269167</v>
      </c>
      <c r="AC71" s="71">
        <v>32.673796468087765</v>
      </c>
      <c r="AD71" s="71">
        <v>33.933421672273553</v>
      </c>
      <c r="AE71" s="71">
        <v>34.245563035605919</v>
      </c>
      <c r="AF71" s="71">
        <v>31.247450849968569</v>
      </c>
      <c r="AG71" s="71">
        <v>36.68414989866757</v>
      </c>
      <c r="AH71" s="71">
        <v>31.54978912594531</v>
      </c>
      <c r="AI71" s="71">
        <v>36.785161447483247</v>
      </c>
      <c r="AJ71" s="71">
        <v>31.928374120888478</v>
      </c>
      <c r="AK71" s="71">
        <v>37.301914199718361</v>
      </c>
      <c r="AL71" s="71">
        <v>38.266425796870095</v>
      </c>
      <c r="AM71" s="45"/>
      <c r="AN71" s="45"/>
      <c r="AO71" s="45"/>
      <c r="AP71" s="45"/>
      <c r="AQ71" s="45"/>
      <c r="AR71" s="45"/>
      <c r="AS71" s="45"/>
      <c r="AT71" s="45"/>
      <c r="AU71" s="45"/>
      <c r="AV71" s="45"/>
      <c r="AW71" s="45"/>
      <c r="AX71" s="45"/>
      <c r="AY71" s="45"/>
      <c r="AZ71" s="45"/>
      <c r="BA71" s="45"/>
      <c r="BB71" s="45"/>
      <c r="BC71" s="45"/>
      <c r="BD71" s="45"/>
      <c r="BE71" s="45"/>
      <c r="BF71" s="45"/>
      <c r="BG71" s="45"/>
      <c r="BH71" s="45"/>
      <c r="BI71" s="45"/>
      <c r="BJ71" s="45"/>
      <c r="BK71" s="45"/>
      <c r="BL71" s="45"/>
      <c r="BM71" s="45"/>
      <c r="BN71" s="45"/>
      <c r="BO71" s="45"/>
      <c r="BP71" s="45"/>
      <c r="BQ71" s="45"/>
      <c r="BR71" s="45"/>
      <c r="BS71" s="45"/>
      <c r="BT71" s="45"/>
      <c r="BU71" s="45"/>
      <c r="BV71" s="45"/>
      <c r="BW71" s="45"/>
      <c r="BX71" s="45"/>
      <c r="BY71" s="45"/>
      <c r="BZ71" s="45"/>
      <c r="CA71" s="45"/>
      <c r="CB71" s="45"/>
      <c r="CC71" s="45"/>
      <c r="CD71" s="45"/>
      <c r="CE71" s="45"/>
      <c r="CF71" s="45"/>
      <c r="CG71" s="45"/>
      <c r="CH71" s="45"/>
      <c r="CI71" s="45"/>
      <c r="CJ71" s="45"/>
      <c r="CK71" s="45"/>
      <c r="CL71" s="45"/>
      <c r="CM71" s="45"/>
      <c r="CN71" s="45"/>
      <c r="CO71" s="45"/>
      <c r="CP71" s="45"/>
      <c r="CQ71" s="45"/>
      <c r="CR71" s="45"/>
      <c r="CS71" s="45"/>
      <c r="CT71" s="45"/>
      <c r="CU71" s="45"/>
      <c r="CV71" s="45"/>
      <c r="CW71" s="45"/>
      <c r="CX71" s="24"/>
      <c r="CY71" s="24"/>
      <c r="CZ71" s="24"/>
      <c r="DA71" s="24"/>
      <c r="DB71" s="24"/>
      <c r="DC71" s="24"/>
      <c r="DD71" s="24"/>
      <c r="DE71" s="24"/>
      <c r="DF71" s="24"/>
      <c r="DG71" s="24"/>
      <c r="DH71" s="24"/>
      <c r="DI71" s="24"/>
      <c r="DJ71" s="24"/>
      <c r="DK71" s="24"/>
      <c r="DL71" s="24"/>
      <c r="DM71" s="24"/>
      <c r="DN71" s="24"/>
      <c r="DO71" s="24"/>
      <c r="DP71" s="24"/>
      <c r="DQ71" s="24"/>
      <c r="DR71" s="24"/>
      <c r="DS71" s="24"/>
      <c r="DT71" s="24"/>
      <c r="DU71" s="24"/>
      <c r="DV71" s="24"/>
      <c r="DW71" s="24"/>
      <c r="DX71" s="24"/>
      <c r="DY71" s="24"/>
      <c r="DZ71" s="24"/>
      <c r="EA71" s="24"/>
    </row>
    <row r="72" spans="1:131">
      <c r="A72" s="24"/>
      <c r="B72" s="24" t="s">
        <v>110</v>
      </c>
      <c r="C72" s="215">
        <v>0</v>
      </c>
      <c r="D72" s="215">
        <v>0</v>
      </c>
      <c r="E72" s="215">
        <v>0</v>
      </c>
      <c r="F72" s="215">
        <v>0</v>
      </c>
      <c r="G72" s="215">
        <v>0</v>
      </c>
      <c r="H72" s="215">
        <v>0</v>
      </c>
      <c r="I72" s="215">
        <v>0</v>
      </c>
      <c r="J72" s="215">
        <v>0</v>
      </c>
      <c r="K72" s="215">
        <v>0</v>
      </c>
      <c r="L72" s="216">
        <v>0</v>
      </c>
      <c r="M72" s="215">
        <v>0</v>
      </c>
      <c r="N72" s="215">
        <v>0</v>
      </c>
      <c r="O72" s="215">
        <v>0</v>
      </c>
      <c r="P72" s="215">
        <v>0</v>
      </c>
      <c r="Q72" s="215">
        <v>0</v>
      </c>
      <c r="R72" s="215">
        <v>0</v>
      </c>
      <c r="S72" s="215">
        <v>0</v>
      </c>
      <c r="T72" s="215">
        <v>0</v>
      </c>
      <c r="U72" s="215">
        <v>0</v>
      </c>
      <c r="V72" s="215">
        <v>0</v>
      </c>
      <c r="W72" s="215">
        <v>0</v>
      </c>
      <c r="X72" s="215">
        <v>0</v>
      </c>
      <c r="Y72" s="215">
        <v>0</v>
      </c>
      <c r="Z72" s="215"/>
      <c r="AA72" s="215">
        <v>0</v>
      </c>
      <c r="AB72" s="215">
        <v>0</v>
      </c>
      <c r="AC72" s="215">
        <v>0</v>
      </c>
      <c r="AD72" s="215">
        <v>0</v>
      </c>
      <c r="AE72" s="215">
        <v>0</v>
      </c>
      <c r="AF72" s="215">
        <v>0</v>
      </c>
      <c r="AG72" s="215">
        <v>0</v>
      </c>
      <c r="AH72" s="215">
        <v>0</v>
      </c>
      <c r="AI72" s="215">
        <v>0</v>
      </c>
      <c r="AJ72" s="215">
        <v>0</v>
      </c>
      <c r="AK72" s="215">
        <v>0</v>
      </c>
      <c r="AL72" s="215">
        <v>0</v>
      </c>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c r="BM72" s="45"/>
      <c r="BN72" s="45"/>
      <c r="BO72" s="45"/>
      <c r="BP72" s="45"/>
      <c r="BQ72" s="45"/>
      <c r="BR72" s="45"/>
      <c r="BS72" s="45"/>
      <c r="BT72" s="45"/>
      <c r="BU72" s="45"/>
      <c r="BV72" s="45"/>
      <c r="BW72" s="45"/>
      <c r="BX72" s="45"/>
      <c r="BY72" s="45"/>
      <c r="BZ72" s="45"/>
      <c r="CA72" s="45"/>
      <c r="CB72" s="45"/>
      <c r="CC72" s="45"/>
      <c r="CD72" s="45"/>
      <c r="CE72" s="45"/>
      <c r="CF72" s="45"/>
      <c r="CG72" s="45"/>
      <c r="CH72" s="45"/>
      <c r="CI72" s="45"/>
      <c r="CJ72" s="45"/>
      <c r="CK72" s="45"/>
      <c r="CL72" s="45"/>
      <c r="CM72" s="45"/>
      <c r="CN72" s="45"/>
      <c r="CO72" s="45"/>
      <c r="CP72" s="45"/>
      <c r="CQ72" s="45"/>
      <c r="CR72" s="45"/>
      <c r="CS72" s="45"/>
      <c r="CT72" s="45"/>
      <c r="CU72" s="45"/>
      <c r="CV72" s="45"/>
      <c r="CW72" s="45"/>
      <c r="CX72" s="24"/>
      <c r="CY72" s="24"/>
      <c r="CZ72" s="24"/>
      <c r="DA72" s="24"/>
      <c r="DB72" s="24"/>
      <c r="DC72" s="24"/>
      <c r="DD72" s="24"/>
      <c r="DE72" s="24"/>
      <c r="DF72" s="24"/>
      <c r="DG72" s="24"/>
      <c r="DH72" s="24"/>
      <c r="DI72" s="24"/>
      <c r="DJ72" s="24"/>
      <c r="DK72" s="24"/>
      <c r="DL72" s="24"/>
      <c r="DM72" s="24"/>
      <c r="DN72" s="24"/>
      <c r="DO72" s="24"/>
      <c r="DP72" s="24"/>
      <c r="DQ72" s="24"/>
      <c r="DR72" s="24"/>
      <c r="DS72" s="24"/>
      <c r="DT72" s="24"/>
      <c r="DU72" s="24"/>
      <c r="DV72" s="24"/>
      <c r="DW72" s="24"/>
      <c r="DX72" s="24"/>
      <c r="DY72" s="24"/>
      <c r="DZ72" s="24"/>
      <c r="EA72" s="24"/>
    </row>
    <row r="73" spans="1:131">
      <c r="A73" s="24"/>
      <c r="B73" s="24" t="s">
        <v>113</v>
      </c>
      <c r="C73" s="215">
        <v>0</v>
      </c>
      <c r="D73" s="215">
        <v>0</v>
      </c>
      <c r="E73" s="215">
        <v>0</v>
      </c>
      <c r="F73" s="215">
        <v>0</v>
      </c>
      <c r="G73" s="215">
        <v>0</v>
      </c>
      <c r="H73" s="215">
        <v>0</v>
      </c>
      <c r="I73" s="215">
        <v>0</v>
      </c>
      <c r="J73" s="215">
        <v>0</v>
      </c>
      <c r="K73" s="215">
        <v>0</v>
      </c>
      <c r="L73" s="216">
        <v>0</v>
      </c>
      <c r="M73" s="215">
        <v>0</v>
      </c>
      <c r="N73" s="215">
        <v>0</v>
      </c>
      <c r="O73" s="215">
        <v>0</v>
      </c>
      <c r="P73" s="215">
        <v>0</v>
      </c>
      <c r="Q73" s="215">
        <v>0</v>
      </c>
      <c r="R73" s="215">
        <v>0</v>
      </c>
      <c r="S73" s="215">
        <v>0</v>
      </c>
      <c r="T73" s="215">
        <v>0</v>
      </c>
      <c r="U73" s="215">
        <v>0</v>
      </c>
      <c r="V73" s="215">
        <v>0</v>
      </c>
      <c r="W73" s="215">
        <v>0</v>
      </c>
      <c r="X73" s="215">
        <v>0</v>
      </c>
      <c r="Y73" s="215">
        <v>0</v>
      </c>
      <c r="Z73" s="215"/>
      <c r="AA73" s="215">
        <v>0</v>
      </c>
      <c r="AB73" s="215">
        <v>0</v>
      </c>
      <c r="AC73" s="215">
        <v>0</v>
      </c>
      <c r="AD73" s="215">
        <v>0</v>
      </c>
      <c r="AE73" s="215">
        <v>0</v>
      </c>
      <c r="AF73" s="215">
        <v>0</v>
      </c>
      <c r="AG73" s="215">
        <v>0</v>
      </c>
      <c r="AH73" s="215">
        <v>0</v>
      </c>
      <c r="AI73" s="215">
        <v>0</v>
      </c>
      <c r="AJ73" s="215">
        <v>0</v>
      </c>
      <c r="AK73" s="215">
        <v>0</v>
      </c>
      <c r="AL73" s="215">
        <v>0</v>
      </c>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c r="BO73" s="45"/>
      <c r="BP73" s="45"/>
      <c r="BQ73" s="45"/>
      <c r="BR73" s="45"/>
      <c r="BS73" s="45"/>
      <c r="BT73" s="45"/>
      <c r="BU73" s="45"/>
      <c r="BV73" s="45"/>
      <c r="BW73" s="45"/>
      <c r="BX73" s="45"/>
      <c r="BY73" s="45"/>
      <c r="BZ73" s="45"/>
      <c r="CA73" s="45"/>
      <c r="CB73" s="45"/>
      <c r="CC73" s="45"/>
      <c r="CD73" s="45"/>
      <c r="CE73" s="45"/>
      <c r="CF73" s="45"/>
      <c r="CG73" s="45"/>
      <c r="CH73" s="45"/>
      <c r="CI73" s="45"/>
      <c r="CJ73" s="45"/>
      <c r="CK73" s="45"/>
      <c r="CL73" s="45"/>
      <c r="CM73" s="45"/>
      <c r="CN73" s="45"/>
      <c r="CO73" s="45"/>
      <c r="CP73" s="45"/>
      <c r="CQ73" s="45"/>
      <c r="CR73" s="45"/>
      <c r="CS73" s="45"/>
      <c r="CT73" s="45"/>
      <c r="CU73" s="45"/>
      <c r="CV73" s="45"/>
      <c r="CW73" s="45"/>
      <c r="CX73" s="24"/>
      <c r="CY73" s="24"/>
      <c r="CZ73" s="24"/>
      <c r="DA73" s="24"/>
      <c r="DB73" s="24"/>
      <c r="DC73" s="24"/>
      <c r="DD73" s="24"/>
      <c r="DE73" s="24"/>
      <c r="DF73" s="24"/>
      <c r="DG73" s="24"/>
      <c r="DH73" s="24"/>
      <c r="DI73" s="24"/>
      <c r="DJ73" s="24"/>
      <c r="DK73" s="24"/>
      <c r="DL73" s="24"/>
      <c r="DM73" s="24"/>
      <c r="DN73" s="24"/>
      <c r="DO73" s="24"/>
      <c r="DP73" s="24"/>
      <c r="DQ73" s="24"/>
      <c r="DR73" s="24"/>
      <c r="DS73" s="24"/>
      <c r="DT73" s="24"/>
      <c r="DU73" s="24"/>
      <c r="DV73" s="24"/>
      <c r="DW73" s="24"/>
      <c r="DX73" s="24"/>
      <c r="DY73" s="24"/>
      <c r="DZ73" s="24"/>
      <c r="EA73" s="24"/>
    </row>
    <row r="74" spans="1:131">
      <c r="A74" s="24"/>
      <c r="B74" s="24" t="s">
        <v>116</v>
      </c>
      <c r="C74" s="215">
        <v>0</v>
      </c>
      <c r="D74" s="215">
        <v>0</v>
      </c>
      <c r="E74" s="215">
        <v>0</v>
      </c>
      <c r="F74" s="215">
        <v>0</v>
      </c>
      <c r="G74" s="215">
        <v>0</v>
      </c>
      <c r="H74" s="215">
        <v>0</v>
      </c>
      <c r="I74" s="215">
        <v>0</v>
      </c>
      <c r="J74" s="215">
        <v>0</v>
      </c>
      <c r="K74" s="215">
        <v>0</v>
      </c>
      <c r="L74" s="216">
        <v>0</v>
      </c>
      <c r="M74" s="215">
        <v>0</v>
      </c>
      <c r="N74" s="215">
        <v>0</v>
      </c>
      <c r="O74" s="215">
        <v>0</v>
      </c>
      <c r="P74" s="215">
        <v>0</v>
      </c>
      <c r="Q74" s="215">
        <v>0</v>
      </c>
      <c r="R74" s="215">
        <v>0</v>
      </c>
      <c r="S74" s="215">
        <v>0</v>
      </c>
      <c r="T74" s="215">
        <v>0</v>
      </c>
      <c r="U74" s="215">
        <v>0</v>
      </c>
      <c r="V74" s="215">
        <v>0</v>
      </c>
      <c r="W74" s="215">
        <v>0</v>
      </c>
      <c r="X74" s="215">
        <v>0</v>
      </c>
      <c r="Y74" s="215">
        <v>0</v>
      </c>
      <c r="Z74" s="215"/>
      <c r="AA74" s="215">
        <v>0</v>
      </c>
      <c r="AB74" s="215">
        <v>0</v>
      </c>
      <c r="AC74" s="215">
        <v>0</v>
      </c>
      <c r="AD74" s="215">
        <v>0</v>
      </c>
      <c r="AE74" s="215">
        <v>0</v>
      </c>
      <c r="AF74" s="215">
        <v>0</v>
      </c>
      <c r="AG74" s="215">
        <v>0</v>
      </c>
      <c r="AH74" s="215">
        <v>0</v>
      </c>
      <c r="AI74" s="215">
        <v>0</v>
      </c>
      <c r="AJ74" s="215">
        <v>0</v>
      </c>
      <c r="AK74" s="215">
        <v>0</v>
      </c>
      <c r="AL74" s="215">
        <v>0</v>
      </c>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24"/>
      <c r="CY74" s="24"/>
      <c r="CZ74" s="24"/>
      <c r="DA74" s="24"/>
      <c r="DB74" s="24"/>
      <c r="DC74" s="24"/>
      <c r="DD74" s="24"/>
      <c r="DE74" s="24"/>
      <c r="DF74" s="24"/>
      <c r="DG74" s="24"/>
      <c r="DH74" s="24"/>
      <c r="DI74" s="24"/>
      <c r="DJ74" s="24"/>
      <c r="DK74" s="24"/>
      <c r="DL74" s="24"/>
      <c r="DM74" s="24"/>
      <c r="DN74" s="24"/>
      <c r="DO74" s="24"/>
      <c r="DP74" s="24"/>
      <c r="DQ74" s="24"/>
      <c r="DR74" s="24"/>
      <c r="DS74" s="24"/>
      <c r="DT74" s="24"/>
      <c r="DU74" s="24"/>
      <c r="DV74" s="24"/>
      <c r="DW74" s="24"/>
      <c r="DX74" s="24"/>
      <c r="DY74" s="24"/>
      <c r="DZ74" s="24"/>
      <c r="EA74" s="24"/>
    </row>
    <row r="75" spans="1:131">
      <c r="A75" s="24"/>
      <c r="B75" s="24" t="s">
        <v>119</v>
      </c>
      <c r="C75" s="215">
        <v>0</v>
      </c>
      <c r="D75" s="215">
        <v>0</v>
      </c>
      <c r="E75" s="215">
        <v>0</v>
      </c>
      <c r="F75" s="215">
        <v>0</v>
      </c>
      <c r="G75" s="215">
        <v>0</v>
      </c>
      <c r="H75" s="215">
        <v>0</v>
      </c>
      <c r="I75" s="215">
        <v>0</v>
      </c>
      <c r="J75" s="215">
        <v>0</v>
      </c>
      <c r="K75" s="215">
        <v>0</v>
      </c>
      <c r="L75" s="216">
        <v>0</v>
      </c>
      <c r="M75" s="215">
        <v>0</v>
      </c>
      <c r="N75" s="215">
        <v>0</v>
      </c>
      <c r="O75" s="215">
        <v>0</v>
      </c>
      <c r="P75" s="215">
        <v>0</v>
      </c>
      <c r="Q75" s="215">
        <v>0</v>
      </c>
      <c r="R75" s="215">
        <v>0</v>
      </c>
      <c r="S75" s="215">
        <v>0</v>
      </c>
      <c r="T75" s="215">
        <v>0</v>
      </c>
      <c r="U75" s="215">
        <v>0</v>
      </c>
      <c r="V75" s="215">
        <v>0</v>
      </c>
      <c r="W75" s="215">
        <v>0</v>
      </c>
      <c r="X75" s="215">
        <v>0</v>
      </c>
      <c r="Y75" s="215">
        <v>0</v>
      </c>
      <c r="Z75" s="215"/>
      <c r="AA75" s="215">
        <v>0</v>
      </c>
      <c r="AB75" s="215">
        <v>0</v>
      </c>
      <c r="AC75" s="215">
        <v>0</v>
      </c>
      <c r="AD75" s="215">
        <v>0</v>
      </c>
      <c r="AE75" s="215">
        <v>0</v>
      </c>
      <c r="AF75" s="215">
        <v>0</v>
      </c>
      <c r="AG75" s="215">
        <v>0</v>
      </c>
      <c r="AH75" s="215">
        <v>0</v>
      </c>
      <c r="AI75" s="215">
        <v>0</v>
      </c>
      <c r="AJ75" s="215">
        <v>0</v>
      </c>
      <c r="AK75" s="215">
        <v>0</v>
      </c>
      <c r="AL75" s="215">
        <v>0</v>
      </c>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c r="BO75" s="45"/>
      <c r="BP75" s="45"/>
      <c r="BQ75" s="45"/>
      <c r="BR75" s="45"/>
      <c r="BS75" s="45"/>
      <c r="BT75" s="45"/>
      <c r="BU75" s="45"/>
      <c r="BV75" s="45"/>
      <c r="BW75" s="45"/>
      <c r="BX75" s="45"/>
      <c r="BY75" s="45"/>
      <c r="BZ75" s="45"/>
      <c r="CA75" s="45"/>
      <c r="CB75" s="45"/>
      <c r="CC75" s="45"/>
      <c r="CD75" s="45"/>
      <c r="CE75" s="45"/>
      <c r="CF75" s="45"/>
      <c r="CG75" s="45"/>
      <c r="CH75" s="45"/>
      <c r="CI75" s="45"/>
      <c r="CJ75" s="45"/>
      <c r="CK75" s="45"/>
      <c r="CL75" s="45"/>
      <c r="CM75" s="45"/>
      <c r="CN75" s="45"/>
      <c r="CO75" s="45"/>
      <c r="CP75" s="45"/>
      <c r="CQ75" s="45"/>
      <c r="CR75" s="45"/>
      <c r="CS75" s="45"/>
      <c r="CT75" s="45"/>
      <c r="CU75" s="45"/>
      <c r="CV75" s="45"/>
      <c r="CW75" s="45"/>
      <c r="CX75" s="24"/>
      <c r="CY75" s="24"/>
      <c r="CZ75" s="24"/>
      <c r="DA75" s="24"/>
      <c r="DB75" s="24"/>
      <c r="DC75" s="24"/>
      <c r="DD75" s="24"/>
      <c r="DE75" s="24"/>
      <c r="DF75" s="24"/>
      <c r="DG75" s="24"/>
      <c r="DH75" s="24"/>
      <c r="DI75" s="24"/>
      <c r="DJ75" s="24"/>
      <c r="DK75" s="24"/>
      <c r="DL75" s="24"/>
      <c r="DM75" s="24"/>
      <c r="DN75" s="24"/>
      <c r="DO75" s="24"/>
      <c r="DP75" s="24"/>
      <c r="DQ75" s="24"/>
      <c r="DR75" s="24"/>
      <c r="DS75" s="24"/>
      <c r="DT75" s="24"/>
      <c r="DU75" s="24"/>
      <c r="DV75" s="24"/>
      <c r="DW75" s="24"/>
      <c r="DX75" s="24"/>
      <c r="DY75" s="24"/>
      <c r="DZ75" s="24"/>
      <c r="EA75" s="24"/>
    </row>
    <row r="76" spans="1:131">
      <c r="A76" s="24"/>
      <c r="B76" s="24" t="s">
        <v>599</v>
      </c>
      <c r="C76" s="215">
        <v>0</v>
      </c>
      <c r="D76" s="215">
        <v>0</v>
      </c>
      <c r="E76" s="215">
        <v>0</v>
      </c>
      <c r="F76" s="215">
        <v>0</v>
      </c>
      <c r="G76" s="215">
        <v>0</v>
      </c>
      <c r="H76" s="215">
        <v>0</v>
      </c>
      <c r="I76" s="215">
        <v>0</v>
      </c>
      <c r="J76" s="215">
        <v>0</v>
      </c>
      <c r="K76" s="215">
        <v>0</v>
      </c>
      <c r="L76" s="216">
        <v>0</v>
      </c>
      <c r="M76" s="215">
        <v>0</v>
      </c>
      <c r="N76" s="215">
        <v>0</v>
      </c>
      <c r="O76" s="215">
        <v>0</v>
      </c>
      <c r="P76" s="215">
        <v>0</v>
      </c>
      <c r="Q76" s="215">
        <v>0</v>
      </c>
      <c r="R76" s="215">
        <v>0</v>
      </c>
      <c r="S76" s="215">
        <v>0</v>
      </c>
      <c r="T76" s="215">
        <v>0</v>
      </c>
      <c r="U76" s="215">
        <v>0</v>
      </c>
      <c r="V76" s="215">
        <v>0</v>
      </c>
      <c r="W76" s="215">
        <v>0</v>
      </c>
      <c r="X76" s="215">
        <v>0</v>
      </c>
      <c r="Y76" s="215">
        <v>0</v>
      </c>
      <c r="Z76" s="215"/>
      <c r="AA76" s="215">
        <v>0</v>
      </c>
      <c r="AB76" s="215">
        <v>0</v>
      </c>
      <c r="AC76" s="215">
        <v>0</v>
      </c>
      <c r="AD76" s="215">
        <v>0</v>
      </c>
      <c r="AE76" s="215">
        <v>0</v>
      </c>
      <c r="AF76" s="215">
        <v>0</v>
      </c>
      <c r="AG76" s="215">
        <v>0</v>
      </c>
      <c r="AH76" s="215">
        <v>0</v>
      </c>
      <c r="AI76" s="215">
        <v>0</v>
      </c>
      <c r="AJ76" s="215">
        <v>0</v>
      </c>
      <c r="AK76" s="215">
        <v>0</v>
      </c>
      <c r="AL76" s="215">
        <v>0</v>
      </c>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5"/>
      <c r="BQ76" s="45"/>
      <c r="BR76" s="45"/>
      <c r="BS76" s="45"/>
      <c r="BT76" s="45"/>
      <c r="BU76" s="45"/>
      <c r="BV76" s="45"/>
      <c r="BW76" s="45"/>
      <c r="BX76" s="45"/>
      <c r="BY76" s="45"/>
      <c r="BZ76" s="45"/>
      <c r="CA76" s="45"/>
      <c r="CB76" s="45"/>
      <c r="CC76" s="45"/>
      <c r="CD76" s="45"/>
      <c r="CE76" s="45"/>
      <c r="CF76" s="45"/>
      <c r="CG76" s="45"/>
      <c r="CH76" s="45"/>
      <c r="CI76" s="45"/>
      <c r="CJ76" s="45"/>
      <c r="CK76" s="45"/>
      <c r="CL76" s="45"/>
      <c r="CM76" s="45"/>
      <c r="CN76" s="45"/>
      <c r="CO76" s="45"/>
      <c r="CP76" s="45"/>
      <c r="CQ76" s="45"/>
      <c r="CR76" s="45"/>
      <c r="CS76" s="45"/>
      <c r="CT76" s="45"/>
      <c r="CU76" s="45"/>
      <c r="CV76" s="45"/>
      <c r="CW76" s="45"/>
      <c r="CX76" s="24"/>
      <c r="CY76" s="24"/>
      <c r="CZ76" s="24"/>
      <c r="DA76" s="24"/>
      <c r="DB76" s="24"/>
      <c r="DC76" s="24"/>
      <c r="DD76" s="24"/>
      <c r="DE76" s="24"/>
      <c r="DF76" s="24"/>
      <c r="DG76" s="24"/>
      <c r="DH76" s="24"/>
      <c r="DI76" s="24"/>
      <c r="DJ76" s="24"/>
      <c r="DK76" s="24"/>
      <c r="DL76" s="24"/>
      <c r="DM76" s="24"/>
      <c r="DN76" s="24"/>
      <c r="DO76" s="24"/>
      <c r="DP76" s="24"/>
      <c r="DQ76" s="24"/>
      <c r="DR76" s="24"/>
      <c r="DS76" s="24"/>
      <c r="DT76" s="24"/>
      <c r="DU76" s="24"/>
      <c r="DV76" s="24"/>
      <c r="DW76" s="24"/>
      <c r="DX76" s="24"/>
      <c r="DY76" s="24"/>
      <c r="DZ76" s="24"/>
      <c r="EA76" s="24"/>
    </row>
    <row r="77" spans="1:131">
      <c r="A77" s="24"/>
      <c r="B77" s="24"/>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c r="BO77" s="45"/>
      <c r="BP77" s="45"/>
      <c r="BQ77" s="45"/>
      <c r="BR77" s="45"/>
      <c r="BS77" s="45"/>
      <c r="BT77" s="45"/>
      <c r="BU77" s="45"/>
      <c r="BV77" s="45"/>
      <c r="BW77" s="45"/>
      <c r="BX77" s="45"/>
      <c r="BY77" s="45"/>
      <c r="BZ77" s="45"/>
      <c r="CA77" s="45"/>
      <c r="CB77" s="45"/>
      <c r="CC77" s="45"/>
      <c r="CD77" s="45"/>
      <c r="CE77" s="45"/>
      <c r="CF77" s="45"/>
      <c r="CG77" s="45"/>
      <c r="CH77" s="45"/>
      <c r="CI77" s="45"/>
      <c r="CJ77" s="45"/>
      <c r="CK77" s="45"/>
      <c r="CL77" s="45"/>
      <c r="CM77" s="45"/>
      <c r="CN77" s="45"/>
      <c r="CO77" s="45"/>
      <c r="CP77" s="45"/>
      <c r="CQ77" s="45"/>
      <c r="CR77" s="45"/>
      <c r="CS77" s="45"/>
      <c r="CT77" s="45"/>
      <c r="CU77" s="45"/>
      <c r="CV77" s="45"/>
      <c r="CW77" s="45"/>
      <c r="CX77" s="24"/>
      <c r="CY77" s="24"/>
      <c r="CZ77" s="24"/>
      <c r="DA77" s="24"/>
      <c r="DB77" s="24"/>
      <c r="DC77" s="24"/>
      <c r="DD77" s="24"/>
      <c r="DE77" s="24"/>
      <c r="DF77" s="24"/>
      <c r="DG77" s="24"/>
      <c r="DH77" s="24"/>
      <c r="DI77" s="24"/>
      <c r="DJ77" s="24"/>
      <c r="DK77" s="24"/>
      <c r="DL77" s="24"/>
      <c r="DM77" s="24"/>
      <c r="DN77" s="24"/>
      <c r="DO77" s="24"/>
      <c r="DP77" s="24"/>
      <c r="DQ77" s="24"/>
      <c r="DR77" s="24"/>
      <c r="DS77" s="24"/>
      <c r="DT77" s="24"/>
      <c r="DU77" s="24"/>
      <c r="DV77" s="24"/>
      <c r="DW77" s="24"/>
      <c r="DX77" s="24"/>
      <c r="DY77" s="24"/>
      <c r="DZ77" s="24"/>
      <c r="EA77" s="24"/>
    </row>
    <row r="78" spans="1:131">
      <c r="A78" s="24"/>
      <c r="B78" s="24"/>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c r="BI78" s="45"/>
      <c r="BJ78" s="45"/>
      <c r="BK78" s="45"/>
      <c r="BL78" s="45"/>
      <c r="BM78" s="45"/>
      <c r="BN78" s="45"/>
      <c r="BO78" s="45"/>
      <c r="BP78" s="45"/>
      <c r="BQ78" s="45"/>
      <c r="BR78" s="45"/>
      <c r="BS78" s="45"/>
      <c r="BT78" s="45"/>
      <c r="BU78" s="45"/>
      <c r="BV78" s="45"/>
      <c r="BW78" s="45"/>
      <c r="BX78" s="45"/>
      <c r="BY78" s="45"/>
      <c r="BZ78" s="45"/>
      <c r="CA78" s="45"/>
      <c r="CB78" s="45"/>
      <c r="CC78" s="45"/>
      <c r="CD78" s="45"/>
      <c r="CE78" s="45"/>
      <c r="CF78" s="45"/>
      <c r="CG78" s="45"/>
      <c r="CH78" s="45"/>
      <c r="CI78" s="45"/>
      <c r="CJ78" s="45"/>
      <c r="CK78" s="45"/>
      <c r="CL78" s="45"/>
      <c r="CM78" s="45"/>
      <c r="CN78" s="45"/>
      <c r="CO78" s="45"/>
      <c r="CP78" s="45"/>
      <c r="CQ78" s="45"/>
      <c r="CR78" s="45"/>
      <c r="CS78" s="45"/>
      <c r="CT78" s="45"/>
      <c r="CU78" s="45"/>
      <c r="CV78" s="45"/>
      <c r="CW78" s="45"/>
      <c r="CX78" s="24"/>
      <c r="CY78" s="24"/>
      <c r="CZ78" s="24"/>
      <c r="DA78" s="24"/>
      <c r="DB78" s="24"/>
      <c r="DC78" s="24"/>
      <c r="DD78" s="24"/>
      <c r="DE78" s="24"/>
      <c r="DF78" s="24"/>
      <c r="DG78" s="24"/>
      <c r="DH78" s="24"/>
      <c r="DI78" s="24"/>
      <c r="DJ78" s="24"/>
      <c r="DK78" s="24"/>
      <c r="DL78" s="24"/>
      <c r="DM78" s="24"/>
      <c r="DN78" s="24"/>
      <c r="DO78" s="24"/>
      <c r="DP78" s="24"/>
      <c r="DQ78" s="24"/>
      <c r="DR78" s="24"/>
      <c r="DS78" s="24"/>
      <c r="DT78" s="24"/>
      <c r="DU78" s="24"/>
      <c r="DV78" s="24"/>
      <c r="DW78" s="24"/>
      <c r="DX78" s="24"/>
      <c r="DY78" s="24"/>
      <c r="DZ78" s="24"/>
      <c r="EA78" s="24"/>
    </row>
    <row r="79" spans="1:131" ht="13.5" thickBot="1">
      <c r="A79" s="181" t="s">
        <v>403</v>
      </c>
      <c r="B79" s="182"/>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c r="BO79" s="45"/>
      <c r="BP79" s="45"/>
      <c r="BQ79" s="45"/>
      <c r="BR79" s="45"/>
      <c r="BS79" s="45"/>
      <c r="BT79" s="45"/>
      <c r="BU79" s="45"/>
      <c r="BV79" s="45"/>
      <c r="BW79" s="45"/>
      <c r="BX79" s="45"/>
      <c r="BY79" s="45"/>
      <c r="BZ79" s="45"/>
      <c r="CA79" s="45"/>
      <c r="CB79" s="45"/>
      <c r="CC79" s="45"/>
      <c r="CD79" s="45"/>
      <c r="CE79" s="45"/>
      <c r="CF79" s="45"/>
      <c r="CG79" s="45"/>
      <c r="CH79" s="45"/>
      <c r="CI79" s="45"/>
      <c r="CJ79" s="45"/>
      <c r="CK79" s="45"/>
      <c r="CL79" s="45"/>
      <c r="CM79" s="45"/>
      <c r="CN79" s="45"/>
      <c r="CO79" s="45"/>
      <c r="CP79" s="45"/>
      <c r="CQ79" s="45"/>
      <c r="CR79" s="45"/>
      <c r="CS79" s="45"/>
      <c r="CT79" s="45"/>
      <c r="CU79" s="45"/>
      <c r="CV79" s="45"/>
      <c r="CW79" s="45"/>
      <c r="CX79" s="24"/>
      <c r="CY79" s="24"/>
      <c r="CZ79" s="24"/>
      <c r="DA79" s="24"/>
      <c r="DB79" s="24"/>
      <c r="DC79" s="24"/>
      <c r="DD79" s="24"/>
      <c r="DE79" s="24"/>
      <c r="DF79" s="24"/>
      <c r="DG79" s="24"/>
      <c r="DH79" s="24"/>
      <c r="DI79" s="24"/>
      <c r="DJ79" s="24"/>
      <c r="DK79" s="24"/>
      <c r="DL79" s="24"/>
      <c r="DM79" s="24"/>
      <c r="DN79" s="24"/>
      <c r="DO79" s="24"/>
      <c r="DP79" s="24"/>
      <c r="DQ79" s="24"/>
      <c r="DR79" s="24"/>
      <c r="DS79" s="24"/>
      <c r="DT79" s="24"/>
      <c r="DU79" s="24"/>
      <c r="DV79" s="24"/>
      <c r="DW79" s="24"/>
      <c r="DX79" s="24"/>
      <c r="DY79" s="24"/>
      <c r="DZ79" s="24"/>
      <c r="EA79" s="24"/>
    </row>
    <row r="80" spans="1:131" ht="13.5" thickBot="1">
      <c r="A80" s="183"/>
      <c r="B80" s="184"/>
      <c r="C80" s="110"/>
      <c r="D80" s="110"/>
      <c r="E80" s="110"/>
      <c r="F80" s="110"/>
      <c r="G80" s="110"/>
      <c r="H80" s="110"/>
      <c r="I80" s="110"/>
      <c r="J80" s="110"/>
      <c r="K80" s="110"/>
      <c r="L80" s="110"/>
      <c r="M80" s="110"/>
      <c r="N80" s="110"/>
      <c r="O80" s="107" t="s">
        <v>190</v>
      </c>
      <c r="P80" s="108"/>
      <c r="Q80" s="108"/>
      <c r="R80" s="108"/>
      <c r="S80" s="108"/>
      <c r="T80" s="108"/>
      <c r="U80" s="108"/>
      <c r="V80" s="108"/>
      <c r="W80" s="108"/>
      <c r="X80" s="108"/>
      <c r="Y80" s="108"/>
      <c r="Z80" s="109"/>
      <c r="AA80" s="110"/>
      <c r="AB80" s="107" t="s">
        <v>191</v>
      </c>
      <c r="AC80" s="108"/>
      <c r="AD80" s="108"/>
      <c r="AE80" s="108"/>
      <c r="AF80" s="108"/>
      <c r="AG80" s="108"/>
      <c r="AH80" s="108"/>
      <c r="AI80" s="108"/>
      <c r="AJ80" s="108"/>
      <c r="AK80" s="108"/>
      <c r="AL80" s="108"/>
      <c r="AM80" s="109"/>
      <c r="AN80" s="45"/>
      <c r="AO80" s="45"/>
      <c r="AP80" s="45"/>
      <c r="AQ80" s="45"/>
      <c r="AR80" s="45"/>
      <c r="AS80" s="45"/>
      <c r="AT80" s="45"/>
      <c r="AU80" s="45"/>
      <c r="AV80" s="45"/>
      <c r="AW80" s="45"/>
      <c r="AX80" s="45"/>
      <c r="AY80" s="45"/>
      <c r="AZ80" s="45"/>
      <c r="BA80" s="45"/>
      <c r="BB80" s="45"/>
      <c r="BC80" s="45"/>
      <c r="BD80" s="45"/>
      <c r="BE80" s="45"/>
      <c r="BF80" s="45"/>
      <c r="BG80" s="45"/>
      <c r="BH80" s="45"/>
      <c r="BI80" s="45"/>
      <c r="BJ80" s="45"/>
      <c r="BK80" s="45"/>
      <c r="BL80" s="45"/>
      <c r="BM80" s="45"/>
      <c r="BN80" s="45"/>
      <c r="BO80" s="45"/>
      <c r="BP80" s="45"/>
      <c r="BQ80" s="45"/>
      <c r="BR80" s="45"/>
      <c r="BS80" s="45"/>
      <c r="BT80" s="45"/>
      <c r="BU80" s="45"/>
      <c r="BV80" s="45"/>
      <c r="BW80" s="45"/>
      <c r="BX80" s="45"/>
      <c r="BY80" s="45"/>
      <c r="BZ80" s="45"/>
      <c r="CA80" s="45"/>
      <c r="CB80" s="45"/>
      <c r="CC80" s="45"/>
      <c r="CD80" s="45"/>
      <c r="CE80" s="45"/>
      <c r="CF80" s="45"/>
      <c r="CG80" s="45"/>
      <c r="CH80" s="45"/>
      <c r="CI80" s="45"/>
      <c r="CJ80" s="45"/>
      <c r="CK80" s="45"/>
      <c r="CL80" s="45"/>
      <c r="CM80" s="45"/>
      <c r="CN80" s="45"/>
      <c r="CO80" s="45"/>
      <c r="CP80" s="45"/>
      <c r="CQ80" s="45"/>
      <c r="CR80" s="45"/>
      <c r="CS80" s="45"/>
      <c r="CT80" s="45"/>
      <c r="CU80" s="45"/>
      <c r="CV80" s="45"/>
      <c r="CW80" s="45"/>
      <c r="CX80" s="24"/>
      <c r="CY80" s="24"/>
      <c r="CZ80" s="24"/>
      <c r="DA80" s="24"/>
      <c r="DB80" s="24"/>
      <c r="DC80" s="24"/>
      <c r="DD80" s="24"/>
      <c r="DE80" s="24"/>
      <c r="DF80" s="24"/>
      <c r="DG80" s="24"/>
      <c r="DH80" s="24"/>
      <c r="DI80" s="24"/>
      <c r="DJ80" s="24"/>
      <c r="DK80" s="24"/>
      <c r="DL80" s="24"/>
      <c r="DM80" s="24"/>
      <c r="DN80" s="24"/>
      <c r="DO80" s="24"/>
      <c r="DP80" s="24"/>
      <c r="DQ80" s="24"/>
      <c r="DR80" s="24"/>
      <c r="DS80" s="24"/>
      <c r="DT80" s="24"/>
      <c r="DU80" s="24"/>
      <c r="DV80" s="24"/>
      <c r="DW80" s="24"/>
      <c r="DX80" s="24"/>
      <c r="DY80" s="24"/>
      <c r="DZ80" s="24"/>
      <c r="EA80" s="24"/>
    </row>
    <row r="81" spans="1:131" ht="102">
      <c r="A81" s="185" t="s">
        <v>404</v>
      </c>
      <c r="B81" s="186" t="s">
        <v>405</v>
      </c>
      <c r="C81" s="112" t="s">
        <v>54</v>
      </c>
      <c r="D81" s="112" t="s">
        <v>406</v>
      </c>
      <c r="E81" s="112" t="s">
        <v>407</v>
      </c>
      <c r="F81" s="112" t="s">
        <v>408</v>
      </c>
      <c r="G81" s="112" t="s">
        <v>409</v>
      </c>
      <c r="H81" s="112" t="s">
        <v>410</v>
      </c>
      <c r="I81" s="112" t="s">
        <v>411</v>
      </c>
      <c r="J81" s="112" t="s">
        <v>412</v>
      </c>
      <c r="K81" s="112" t="s">
        <v>53</v>
      </c>
      <c r="L81" s="112" t="s">
        <v>413</v>
      </c>
      <c r="M81" s="112" t="s">
        <v>414</v>
      </c>
      <c r="N81" s="112" t="s">
        <v>192</v>
      </c>
      <c r="O81" s="112" t="s">
        <v>193</v>
      </c>
      <c r="P81" s="112" t="s">
        <v>194</v>
      </c>
      <c r="Q81" s="112" t="s">
        <v>195</v>
      </c>
      <c r="R81" s="112" t="s">
        <v>196</v>
      </c>
      <c r="S81" s="112" t="s">
        <v>197</v>
      </c>
      <c r="T81" s="112" t="s">
        <v>198</v>
      </c>
      <c r="U81" s="112" t="s">
        <v>199</v>
      </c>
      <c r="V81" s="112" t="s">
        <v>200</v>
      </c>
      <c r="W81" s="112" t="s">
        <v>201</v>
      </c>
      <c r="X81" s="112" t="s">
        <v>202</v>
      </c>
      <c r="Y81" s="112" t="s">
        <v>203</v>
      </c>
      <c r="Z81" s="112" t="s">
        <v>204</v>
      </c>
      <c r="AA81" s="112"/>
      <c r="AB81" s="112" t="s">
        <v>193</v>
      </c>
      <c r="AC81" s="112" t="s">
        <v>194</v>
      </c>
      <c r="AD81" s="112" t="s">
        <v>195</v>
      </c>
      <c r="AE81" s="112" t="s">
        <v>196</v>
      </c>
      <c r="AF81" s="112" t="s">
        <v>197</v>
      </c>
      <c r="AG81" s="112" t="s">
        <v>198</v>
      </c>
      <c r="AH81" s="112" t="s">
        <v>199</v>
      </c>
      <c r="AI81" s="112" t="s">
        <v>200</v>
      </c>
      <c r="AJ81" s="112" t="s">
        <v>201</v>
      </c>
      <c r="AK81" s="112" t="s">
        <v>202</v>
      </c>
      <c r="AL81" s="112" t="s">
        <v>203</v>
      </c>
      <c r="AM81" s="112" t="s">
        <v>204</v>
      </c>
      <c r="AN81" s="45"/>
      <c r="AO81" s="45"/>
      <c r="AP81" s="45"/>
      <c r="AQ81" s="45"/>
      <c r="AR81" s="45"/>
      <c r="AS81" s="45"/>
      <c r="AT81" s="45"/>
      <c r="AU81" s="45"/>
      <c r="AV81" s="45"/>
      <c r="AW81" s="45"/>
      <c r="AX81" s="45"/>
      <c r="AY81" s="45"/>
      <c r="AZ81" s="45"/>
      <c r="BA81" s="45"/>
      <c r="BB81" s="45"/>
      <c r="BC81" s="45"/>
      <c r="BD81" s="45"/>
      <c r="BE81" s="45"/>
      <c r="BF81" s="45"/>
      <c r="BG81" s="45"/>
      <c r="BH81" s="45"/>
      <c r="BI81" s="45"/>
      <c r="BJ81" s="45"/>
      <c r="BK81" s="45"/>
      <c r="BL81" s="45"/>
      <c r="BM81" s="45"/>
      <c r="BN81" s="45"/>
      <c r="BO81" s="45"/>
      <c r="BP81" s="45"/>
      <c r="BQ81" s="45"/>
      <c r="BR81" s="45"/>
      <c r="BS81" s="45"/>
      <c r="BT81" s="45"/>
      <c r="BU81" s="45"/>
      <c r="BV81" s="45"/>
      <c r="BW81" s="45"/>
      <c r="BX81" s="45"/>
      <c r="BY81" s="45"/>
      <c r="BZ81" s="45"/>
      <c r="CA81" s="45"/>
      <c r="CB81" s="45"/>
      <c r="CC81" s="45"/>
      <c r="CD81" s="45"/>
      <c r="CE81" s="45"/>
      <c r="CF81" s="45"/>
      <c r="CG81" s="45"/>
      <c r="CH81" s="45"/>
      <c r="CI81" s="45"/>
      <c r="CJ81" s="45"/>
      <c r="CK81" s="45"/>
      <c r="CL81" s="45"/>
      <c r="CM81" s="45"/>
      <c r="CN81" s="45"/>
      <c r="CO81" s="45"/>
      <c r="CP81" s="45"/>
      <c r="CQ81" s="45"/>
      <c r="CR81" s="45"/>
      <c r="CS81" s="45"/>
      <c r="CT81" s="45"/>
      <c r="CU81" s="45"/>
      <c r="CV81" s="45"/>
      <c r="CW81" s="45"/>
      <c r="CX81" s="24"/>
      <c r="CY81" s="24"/>
      <c r="CZ81" s="24"/>
      <c r="DA81" s="24"/>
      <c r="DB81" s="24"/>
      <c r="DC81" s="24"/>
      <c r="DD81" s="24"/>
      <c r="DE81" s="24"/>
      <c r="DF81" s="24"/>
      <c r="DG81" s="24"/>
      <c r="DH81" s="24"/>
      <c r="DI81" s="24"/>
      <c r="DJ81" s="24"/>
      <c r="DK81" s="24"/>
      <c r="DL81" s="24"/>
      <c r="DM81" s="24"/>
      <c r="DN81" s="24"/>
      <c r="DO81" s="24"/>
      <c r="DP81" s="24"/>
      <c r="DQ81" s="24"/>
      <c r="DR81" s="24"/>
      <c r="DS81" s="24"/>
      <c r="DT81" s="24"/>
      <c r="DU81" s="24"/>
      <c r="DV81" s="24"/>
      <c r="DW81" s="24"/>
      <c r="DX81" s="24"/>
      <c r="DY81" s="24"/>
      <c r="DZ81" s="24"/>
      <c r="EA81" s="24"/>
    </row>
    <row r="82" spans="1:131">
      <c r="A82" s="24" t="s">
        <v>415</v>
      </c>
      <c r="B82" s="24"/>
      <c r="C82" s="71">
        <v>3450.3235700723371</v>
      </c>
      <c r="D82" s="71">
        <v>2033.454545454545</v>
      </c>
      <c r="E82" s="71">
        <v>406.69090909090903</v>
      </c>
      <c r="F82" s="71">
        <v>2440.145454545454</v>
      </c>
      <c r="G82" s="71">
        <v>3706.8725148699045</v>
      </c>
      <c r="H82" s="71">
        <v>2256.6847769724418</v>
      </c>
      <c r="I82" s="71">
        <v>6195.266544630198</v>
      </c>
      <c r="J82" s="71">
        <v>27.302425265113392</v>
      </c>
      <c r="K82" s="71">
        <v>69.051128203683675</v>
      </c>
      <c r="L82" s="187">
        <v>0.60878402694451494</v>
      </c>
      <c r="M82" s="71">
        <v>32.778401327883152</v>
      </c>
      <c r="N82" s="71">
        <v>0.60781451964135369</v>
      </c>
      <c r="O82" s="71">
        <v>207.74727323787761</v>
      </c>
      <c r="P82" s="71">
        <v>188.0146997314562</v>
      </c>
      <c r="Q82" s="71">
        <v>218.90527809865117</v>
      </c>
      <c r="R82" s="71">
        <v>203.56555428548998</v>
      </c>
      <c r="S82" s="71">
        <v>208.21523063200868</v>
      </c>
      <c r="T82" s="71">
        <v>203.29763304832443</v>
      </c>
      <c r="U82" s="71">
        <v>193.36351048630883</v>
      </c>
      <c r="V82" s="71">
        <v>207.59099827249833</v>
      </c>
      <c r="W82" s="71">
        <v>191.10065731064816</v>
      </c>
      <c r="X82" s="71">
        <v>216.83567455292368</v>
      </c>
      <c r="Y82" s="71">
        <v>193.59317876160006</v>
      </c>
      <c r="Z82" s="71">
        <v>205.05975009497459</v>
      </c>
      <c r="AA82" s="71"/>
      <c r="AB82" s="71">
        <v>93.403626167248518</v>
      </c>
      <c r="AC82" s="71">
        <v>81.064791961254969</v>
      </c>
      <c r="AD82" s="71">
        <v>79.506238072346903</v>
      </c>
      <c r="AE82" s="71">
        <v>82.571326069198989</v>
      </c>
      <c r="AF82" s="71">
        <v>83.330870053307748</v>
      </c>
      <c r="AG82" s="71">
        <v>76.035463734923525</v>
      </c>
      <c r="AH82" s="71">
        <v>89.264764753424416</v>
      </c>
      <c r="AI82" s="71">
        <v>76.771153539800252</v>
      </c>
      <c r="AJ82" s="71">
        <v>89.510559522209249</v>
      </c>
      <c r="AK82" s="71">
        <v>77.692377027495297</v>
      </c>
      <c r="AL82" s="71">
        <v>90.767991219314695</v>
      </c>
      <c r="AM82" s="45">
        <v>93.114969439050569</v>
      </c>
      <c r="AN82" s="45"/>
      <c r="AO82" s="45"/>
      <c r="AP82" s="45"/>
      <c r="AQ82" s="45"/>
      <c r="AR82" s="45"/>
      <c r="AS82" s="45"/>
      <c r="AT82" s="45"/>
      <c r="AU82" s="45"/>
      <c r="AV82" s="45"/>
      <c r="AW82" s="45"/>
      <c r="AX82" s="45"/>
      <c r="AY82" s="45"/>
      <c r="AZ82" s="45"/>
      <c r="BA82" s="45"/>
      <c r="BB82" s="45"/>
      <c r="BC82" s="45"/>
      <c r="BD82" s="45"/>
      <c r="BE82" s="45"/>
      <c r="BF82" s="45"/>
      <c r="BG82" s="45"/>
      <c r="BH82" s="45"/>
      <c r="BI82" s="45"/>
      <c r="BJ82" s="45"/>
      <c r="BK82" s="45"/>
      <c r="BL82" s="45"/>
      <c r="BM82" s="45"/>
      <c r="BN82" s="45"/>
      <c r="BO82" s="45"/>
      <c r="BP82" s="45"/>
      <c r="BQ82" s="45"/>
      <c r="BR82" s="45"/>
      <c r="BS82" s="45"/>
      <c r="BT82" s="45"/>
      <c r="BU82" s="45"/>
      <c r="BV82" s="45"/>
      <c r="BW82" s="45"/>
      <c r="BX82" s="45"/>
      <c r="BY82" s="45"/>
      <c r="BZ82" s="45"/>
      <c r="CA82" s="45"/>
      <c r="CB82" s="45"/>
      <c r="CC82" s="45"/>
      <c r="CD82" s="45"/>
      <c r="CE82" s="45"/>
      <c r="CF82" s="45"/>
      <c r="CG82" s="45"/>
      <c r="CH82" s="45"/>
      <c r="CI82" s="45"/>
      <c r="CJ82" s="45"/>
      <c r="CK82" s="45"/>
      <c r="CL82" s="45"/>
      <c r="CM82" s="45"/>
      <c r="CN82" s="45"/>
      <c r="CO82" s="45"/>
      <c r="CP82" s="45"/>
      <c r="CQ82" s="45"/>
      <c r="CR82" s="45"/>
      <c r="CS82" s="45"/>
      <c r="CT82" s="45"/>
      <c r="CU82" s="45"/>
      <c r="CV82" s="45"/>
      <c r="CW82" s="45"/>
      <c r="CX82" s="24"/>
      <c r="CY82" s="24"/>
      <c r="CZ82" s="24"/>
      <c r="DA82" s="24"/>
      <c r="DB82" s="24"/>
      <c r="DC82" s="24"/>
      <c r="DD82" s="24"/>
      <c r="DE82" s="24"/>
      <c r="DF82" s="24"/>
      <c r="DG82" s="24"/>
      <c r="DH82" s="24"/>
      <c r="DI82" s="24"/>
      <c r="DJ82" s="24"/>
      <c r="DK82" s="24"/>
      <c r="DL82" s="24"/>
      <c r="DM82" s="24"/>
      <c r="DN82" s="24"/>
      <c r="DO82" s="24"/>
      <c r="DP82" s="24"/>
      <c r="DQ82" s="24"/>
      <c r="DR82" s="24"/>
      <c r="DS82" s="24"/>
      <c r="DT82" s="24"/>
      <c r="DU82" s="24"/>
      <c r="DV82" s="24"/>
      <c r="DW82" s="24"/>
      <c r="DX82" s="24"/>
      <c r="DY82" s="24"/>
      <c r="DZ82" s="24"/>
      <c r="EA82" s="24"/>
    </row>
    <row r="83" spans="1:131">
      <c r="A83" s="24" t="s">
        <v>416</v>
      </c>
      <c r="B83" s="24"/>
      <c r="C83" s="71">
        <v>1417.9411931804125</v>
      </c>
      <c r="D83" s="71">
        <v>2033.454545454545</v>
      </c>
      <c r="E83" s="71">
        <v>406.69090909090903</v>
      </c>
      <c r="F83" s="71">
        <v>2440.145454545454</v>
      </c>
      <c r="G83" s="71">
        <v>3189.9806807950181</v>
      </c>
      <c r="H83" s="71">
        <v>927.40470286538743</v>
      </c>
      <c r="I83" s="71">
        <v>15075.148591933483</v>
      </c>
      <c r="J83" s="71">
        <v>80.771809172369913</v>
      </c>
      <c r="K83" s="71">
        <v>155.53705923842352</v>
      </c>
      <c r="L83" s="187">
        <v>0.29072423806474479</v>
      </c>
      <c r="M83" s="71">
        <v>13.470575888171142</v>
      </c>
      <c r="N83" s="71">
        <v>0.24978678889370701</v>
      </c>
      <c r="O83" s="71">
        <v>85.375591741593539</v>
      </c>
      <c r="P83" s="71">
        <v>77.266314958132682</v>
      </c>
      <c r="Q83" s="71">
        <v>89.961073191226504</v>
      </c>
      <c r="R83" s="71">
        <v>83.657077103626023</v>
      </c>
      <c r="S83" s="71">
        <v>85.567902999455626</v>
      </c>
      <c r="T83" s="71">
        <v>83.54697248561277</v>
      </c>
      <c r="U83" s="71">
        <v>79.464456364236497</v>
      </c>
      <c r="V83" s="71">
        <v>85.3113691530815</v>
      </c>
      <c r="W83" s="71">
        <v>78.534516703006091</v>
      </c>
      <c r="X83" s="71">
        <v>89.110551186133023</v>
      </c>
      <c r="Y83" s="71">
        <v>79.558840586958922</v>
      </c>
      <c r="Z83" s="71">
        <v>84.271130176016939</v>
      </c>
      <c r="AA83" s="71"/>
      <c r="AB83" s="71">
        <v>38.385051849554188</v>
      </c>
      <c r="AC83" s="71">
        <v>33.314298066269167</v>
      </c>
      <c r="AD83" s="71">
        <v>32.673796468087765</v>
      </c>
      <c r="AE83" s="71">
        <v>33.933421672273553</v>
      </c>
      <c r="AF83" s="71">
        <v>34.245563035605919</v>
      </c>
      <c r="AG83" s="71">
        <v>31.247450849968569</v>
      </c>
      <c r="AH83" s="71">
        <v>36.68414989866757</v>
      </c>
      <c r="AI83" s="71">
        <v>31.54978912594531</v>
      </c>
      <c r="AJ83" s="71">
        <v>36.785161447483247</v>
      </c>
      <c r="AK83" s="71">
        <v>31.928374120888478</v>
      </c>
      <c r="AL83" s="71">
        <v>37.301914199718361</v>
      </c>
      <c r="AM83" s="45">
        <v>38.266425796870095</v>
      </c>
      <c r="AN83" s="45"/>
      <c r="AO83" s="45"/>
      <c r="AP83" s="45"/>
      <c r="AQ83" s="45"/>
      <c r="AR83" s="45"/>
      <c r="AS83" s="45"/>
      <c r="AT83" s="45"/>
      <c r="AU83" s="45"/>
      <c r="AV83" s="45"/>
      <c r="AW83" s="45"/>
      <c r="AX83" s="45"/>
      <c r="AY83" s="45"/>
      <c r="AZ83" s="45"/>
      <c r="BA83" s="45"/>
      <c r="BB83" s="45"/>
      <c r="BC83" s="45"/>
      <c r="BD83" s="45"/>
      <c r="BE83" s="45"/>
      <c r="BF83" s="45"/>
      <c r="BG83" s="45"/>
      <c r="BH83" s="45"/>
      <c r="BI83" s="45"/>
      <c r="BJ83" s="45"/>
      <c r="BK83" s="45"/>
      <c r="BL83" s="45"/>
      <c r="BM83" s="45"/>
      <c r="BN83" s="45"/>
      <c r="BO83" s="45"/>
      <c r="BP83" s="45"/>
      <c r="BQ83" s="45"/>
      <c r="BR83" s="45"/>
      <c r="BS83" s="45"/>
      <c r="BT83" s="45"/>
      <c r="BU83" s="45"/>
      <c r="BV83" s="45"/>
      <c r="BW83" s="45"/>
      <c r="BX83" s="45"/>
      <c r="BY83" s="45"/>
      <c r="BZ83" s="45"/>
      <c r="CA83" s="45"/>
      <c r="CB83" s="45"/>
      <c r="CC83" s="45"/>
      <c r="CD83" s="45"/>
      <c r="CE83" s="45"/>
      <c r="CF83" s="45"/>
      <c r="CG83" s="45"/>
      <c r="CH83" s="45"/>
      <c r="CI83" s="45"/>
      <c r="CJ83" s="45"/>
      <c r="CK83" s="45"/>
      <c r="CL83" s="45"/>
      <c r="CM83" s="45"/>
      <c r="CN83" s="45"/>
      <c r="CO83" s="45"/>
      <c r="CP83" s="45"/>
      <c r="CQ83" s="45"/>
      <c r="CR83" s="45"/>
      <c r="CS83" s="45"/>
      <c r="CT83" s="45"/>
      <c r="CU83" s="45"/>
      <c r="CV83" s="45"/>
      <c r="CW83" s="45"/>
      <c r="CX83" s="24"/>
      <c r="CY83" s="24"/>
      <c r="CZ83" s="24"/>
      <c r="DA83" s="24"/>
      <c r="DB83" s="24"/>
      <c r="DC83" s="24"/>
      <c r="DD83" s="24"/>
      <c r="DE83" s="24"/>
      <c r="DF83" s="24"/>
      <c r="DG83" s="24"/>
      <c r="DH83" s="24"/>
      <c r="DI83" s="24"/>
      <c r="DJ83" s="24"/>
      <c r="DK83" s="24"/>
      <c r="DL83" s="24"/>
      <c r="DM83" s="24"/>
      <c r="DN83" s="24"/>
      <c r="DO83" s="24"/>
      <c r="DP83" s="24"/>
      <c r="DQ83" s="24"/>
      <c r="DR83" s="24"/>
      <c r="DS83" s="24"/>
      <c r="DT83" s="24"/>
      <c r="DU83" s="24"/>
      <c r="DV83" s="24"/>
      <c r="DW83" s="24"/>
      <c r="DX83" s="24"/>
      <c r="DY83" s="24"/>
      <c r="DZ83" s="24"/>
      <c r="EA83" s="24"/>
    </row>
    <row r="84" spans="1:131">
      <c r="A84" s="24"/>
      <c r="B84" s="24"/>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c r="BM84" s="45"/>
      <c r="BN84" s="45"/>
      <c r="BO84" s="45"/>
      <c r="BP84" s="45"/>
      <c r="BQ84" s="45"/>
      <c r="BR84" s="45"/>
      <c r="BS84" s="45"/>
      <c r="BT84" s="45"/>
      <c r="BU84" s="45"/>
      <c r="BV84" s="45"/>
      <c r="BW84" s="45"/>
      <c r="BX84" s="45"/>
      <c r="BY84" s="45"/>
      <c r="BZ84" s="45"/>
      <c r="CA84" s="45"/>
      <c r="CB84" s="45"/>
      <c r="CC84" s="45"/>
      <c r="CD84" s="45"/>
      <c r="CE84" s="45"/>
      <c r="CF84" s="45"/>
      <c r="CG84" s="45"/>
      <c r="CH84" s="45"/>
      <c r="CI84" s="45"/>
      <c r="CJ84" s="45"/>
      <c r="CK84" s="45"/>
      <c r="CL84" s="45"/>
      <c r="CM84" s="45"/>
      <c r="CN84" s="45"/>
      <c r="CO84" s="45"/>
      <c r="CP84" s="45"/>
      <c r="CQ84" s="45"/>
      <c r="CR84" s="45"/>
      <c r="CS84" s="45"/>
      <c r="CT84" s="45"/>
      <c r="CU84" s="45"/>
      <c r="CV84" s="45"/>
      <c r="CW84" s="45"/>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row>
  </sheetData>
  <mergeCells count="3">
    <mergeCell ref="I6:N6"/>
    <mergeCell ref="O6:P6"/>
    <mergeCell ref="R6:T6"/>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dimension ref="A1:EA6"/>
  <sheetViews>
    <sheetView workbookViewId="0">
      <selection sqref="A1:EA6"/>
    </sheetView>
  </sheetViews>
  <sheetFormatPr defaultRowHeight="12.75"/>
  <sheetData>
    <row r="1" spans="1:131" ht="13.5" thickBot="1">
      <c r="A1" s="181" t="s">
        <v>403</v>
      </c>
      <c r="B1" s="182"/>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row>
    <row r="2" spans="1:131" ht="13.5" thickBot="1">
      <c r="A2" s="183"/>
      <c r="B2" s="184"/>
      <c r="C2" s="110"/>
      <c r="D2" s="110"/>
      <c r="E2" s="110"/>
      <c r="F2" s="110"/>
      <c r="G2" s="110"/>
      <c r="H2" s="110"/>
      <c r="I2" s="110"/>
      <c r="J2" s="110"/>
      <c r="K2" s="110"/>
      <c r="L2" s="110"/>
      <c r="M2" s="110"/>
      <c r="N2" s="110"/>
      <c r="O2" s="107" t="s">
        <v>190</v>
      </c>
      <c r="P2" s="108"/>
      <c r="Q2" s="108"/>
      <c r="R2" s="108"/>
      <c r="S2" s="108"/>
      <c r="T2" s="108"/>
      <c r="U2" s="108"/>
      <c r="V2" s="108"/>
      <c r="W2" s="108"/>
      <c r="X2" s="108"/>
      <c r="Y2" s="108"/>
      <c r="Z2" s="109"/>
      <c r="AA2" s="110"/>
      <c r="AB2" s="107" t="s">
        <v>191</v>
      </c>
      <c r="AC2" s="108"/>
      <c r="AD2" s="108"/>
      <c r="AE2" s="108"/>
      <c r="AF2" s="108"/>
      <c r="AG2" s="108"/>
      <c r="AH2" s="108"/>
      <c r="AI2" s="108"/>
      <c r="AJ2" s="108"/>
      <c r="AK2" s="108"/>
      <c r="AL2" s="108"/>
      <c r="AM2" s="109"/>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row>
    <row r="3" spans="1:131" ht="191.25">
      <c r="A3" s="185" t="s">
        <v>404</v>
      </c>
      <c r="B3" s="186" t="s">
        <v>405</v>
      </c>
      <c r="C3" s="112" t="s">
        <v>54</v>
      </c>
      <c r="D3" s="112" t="s">
        <v>406</v>
      </c>
      <c r="E3" s="112" t="s">
        <v>407</v>
      </c>
      <c r="F3" s="112" t="s">
        <v>408</v>
      </c>
      <c r="G3" s="112" t="s">
        <v>409</v>
      </c>
      <c r="H3" s="112" t="s">
        <v>410</v>
      </c>
      <c r="I3" s="112" t="s">
        <v>411</v>
      </c>
      <c r="J3" s="112" t="s">
        <v>412</v>
      </c>
      <c r="K3" s="112" t="s">
        <v>53</v>
      </c>
      <c r="L3" s="112" t="s">
        <v>413</v>
      </c>
      <c r="M3" s="112" t="s">
        <v>414</v>
      </c>
      <c r="N3" s="112" t="s">
        <v>192</v>
      </c>
      <c r="O3" s="112" t="s">
        <v>193</v>
      </c>
      <c r="P3" s="112" t="s">
        <v>194</v>
      </c>
      <c r="Q3" s="112" t="s">
        <v>195</v>
      </c>
      <c r="R3" s="112" t="s">
        <v>196</v>
      </c>
      <c r="S3" s="112" t="s">
        <v>197</v>
      </c>
      <c r="T3" s="112" t="s">
        <v>198</v>
      </c>
      <c r="U3" s="112" t="s">
        <v>199</v>
      </c>
      <c r="V3" s="112" t="s">
        <v>200</v>
      </c>
      <c r="W3" s="112" t="s">
        <v>201</v>
      </c>
      <c r="X3" s="112" t="s">
        <v>202</v>
      </c>
      <c r="Y3" s="112" t="s">
        <v>203</v>
      </c>
      <c r="Z3" s="112" t="s">
        <v>204</v>
      </c>
      <c r="AA3" s="112"/>
      <c r="AB3" s="112" t="s">
        <v>193</v>
      </c>
      <c r="AC3" s="112" t="s">
        <v>194</v>
      </c>
      <c r="AD3" s="112" t="s">
        <v>195</v>
      </c>
      <c r="AE3" s="112" t="s">
        <v>196</v>
      </c>
      <c r="AF3" s="112" t="s">
        <v>197</v>
      </c>
      <c r="AG3" s="112" t="s">
        <v>198</v>
      </c>
      <c r="AH3" s="112" t="s">
        <v>199</v>
      </c>
      <c r="AI3" s="112" t="s">
        <v>200</v>
      </c>
      <c r="AJ3" s="112" t="s">
        <v>201</v>
      </c>
      <c r="AK3" s="112" t="s">
        <v>202</v>
      </c>
      <c r="AL3" s="112" t="s">
        <v>203</v>
      </c>
      <c r="AM3" s="112" t="s">
        <v>204</v>
      </c>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row>
    <row r="4" spans="1:131">
      <c r="A4" s="24" t="s">
        <v>415</v>
      </c>
      <c r="B4" s="24"/>
      <c r="C4" s="71">
        <v>316.27966058996424</v>
      </c>
      <c r="D4" s="71">
        <v>186.39999999999998</v>
      </c>
      <c r="E4" s="71">
        <v>37.279999999999994</v>
      </c>
      <c r="F4" s="71">
        <v>223.67999999999998</v>
      </c>
      <c r="G4" s="71">
        <v>339.79664719640789</v>
      </c>
      <c r="H4" s="71">
        <v>206.8627712224739</v>
      </c>
      <c r="I4" s="71">
        <v>6195.266544630199</v>
      </c>
      <c r="J4" s="71">
        <v>27.302425265113392</v>
      </c>
      <c r="K4" s="71">
        <v>69.051128203683675</v>
      </c>
      <c r="L4" s="187">
        <v>0.60878402694451517</v>
      </c>
      <c r="M4" s="71">
        <v>3.0046867883892916</v>
      </c>
      <c r="N4" s="71">
        <v>5.5716330967124097E-2</v>
      </c>
      <c r="O4" s="71">
        <v>19.043500046805448</v>
      </c>
      <c r="P4" s="71">
        <v>17.234680808716821</v>
      </c>
      <c r="Q4" s="71">
        <v>20.066317159043024</v>
      </c>
      <c r="R4" s="71">
        <v>18.660175809503251</v>
      </c>
      <c r="S4" s="71">
        <v>19.086396141267464</v>
      </c>
      <c r="T4" s="71">
        <v>18.635616362763074</v>
      </c>
      <c r="U4" s="71">
        <v>17.724988461244976</v>
      </c>
      <c r="V4" s="71">
        <v>19.029174841645681</v>
      </c>
      <c r="W4" s="71">
        <v>17.517560253476081</v>
      </c>
      <c r="X4" s="71">
        <v>19.876603500684674</v>
      </c>
      <c r="Y4" s="71">
        <v>17.746041386480005</v>
      </c>
      <c r="Z4" s="71">
        <v>18.797143758706003</v>
      </c>
      <c r="AA4" s="71"/>
      <c r="AB4" s="71">
        <v>8.5619990653311149</v>
      </c>
      <c r="AC4" s="71">
        <v>7.4309392631150395</v>
      </c>
      <c r="AD4" s="71">
        <v>7.2880718232984671</v>
      </c>
      <c r="AE4" s="71">
        <v>7.5690382230099083</v>
      </c>
      <c r="AF4" s="71">
        <v>7.6386630882198769</v>
      </c>
      <c r="AG4" s="71">
        <v>6.9699175090346568</v>
      </c>
      <c r="AH4" s="71">
        <v>8.1826034357305719</v>
      </c>
      <c r="AI4" s="71">
        <v>7.0373557411483567</v>
      </c>
      <c r="AJ4" s="71">
        <v>8.2051346228691813</v>
      </c>
      <c r="AK4" s="71">
        <v>7.121801227520403</v>
      </c>
      <c r="AL4" s="71">
        <v>8.3203991951038478</v>
      </c>
      <c r="AM4" s="45">
        <v>8.535538865246302</v>
      </c>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45"/>
      <c r="CT4" s="45"/>
      <c r="CU4" s="45"/>
      <c r="CV4" s="45"/>
      <c r="CW4" s="45"/>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row>
    <row r="5" spans="1:131">
      <c r="A5" s="24" t="s">
        <v>416</v>
      </c>
      <c r="B5" s="24"/>
      <c r="C5" s="71">
        <v>129.97794270820447</v>
      </c>
      <c r="D5" s="71">
        <v>186.39999999999998</v>
      </c>
      <c r="E5" s="71">
        <v>37.279999999999994</v>
      </c>
      <c r="F5" s="71">
        <v>223.67999999999998</v>
      </c>
      <c r="G5" s="71">
        <v>292.41489573954334</v>
      </c>
      <c r="H5" s="71">
        <v>85.012097762660531</v>
      </c>
      <c r="I5" s="71">
        <v>15075.148591933485</v>
      </c>
      <c r="J5" s="71">
        <v>80.771809172369913</v>
      </c>
      <c r="K5" s="71">
        <v>155.53705923842358</v>
      </c>
      <c r="L5" s="187">
        <v>0.29072423806474479</v>
      </c>
      <c r="M5" s="71">
        <v>1.2348027897490237</v>
      </c>
      <c r="N5" s="71">
        <v>2.2897122315256476E-2</v>
      </c>
      <c r="O5" s="71">
        <v>7.8260959096460745</v>
      </c>
      <c r="P5" s="71">
        <v>7.0827455378288295</v>
      </c>
      <c r="Q5" s="71">
        <v>8.2464317091957628</v>
      </c>
      <c r="R5" s="71">
        <v>7.6685654011657185</v>
      </c>
      <c r="S5" s="71">
        <v>7.8437244416167653</v>
      </c>
      <c r="T5" s="71">
        <v>7.6584724778478375</v>
      </c>
      <c r="U5" s="71">
        <v>7.2842418333883456</v>
      </c>
      <c r="V5" s="71">
        <v>7.8202088390324702</v>
      </c>
      <c r="W5" s="71">
        <v>7.1989973644422243</v>
      </c>
      <c r="X5" s="71">
        <v>8.1684671920621934</v>
      </c>
      <c r="Y5" s="71">
        <v>7.2928937204712341</v>
      </c>
      <c r="Z5" s="71">
        <v>7.7248535994682195</v>
      </c>
      <c r="AA5" s="71"/>
      <c r="AB5" s="71">
        <v>3.5186297528758002</v>
      </c>
      <c r="AC5" s="71">
        <v>3.0538106560746736</v>
      </c>
      <c r="AD5" s="71">
        <v>2.9950980095747122</v>
      </c>
      <c r="AE5" s="71">
        <v>3.1105636532917429</v>
      </c>
      <c r="AF5" s="71">
        <v>3.1391766115972093</v>
      </c>
      <c r="AG5" s="71">
        <v>2.8643496612471191</v>
      </c>
      <c r="AH5" s="71">
        <v>3.3627137407111936</v>
      </c>
      <c r="AI5" s="71">
        <v>2.8920640032116531</v>
      </c>
      <c r="AJ5" s="71">
        <v>3.3719731326859645</v>
      </c>
      <c r="AK5" s="71">
        <v>2.9267676277481107</v>
      </c>
      <c r="AL5" s="71">
        <v>3.4193421349741833</v>
      </c>
      <c r="AM5" s="45">
        <v>3.5077556980464251</v>
      </c>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row>
    <row r="6" spans="1:131">
      <c r="A6" s="24"/>
      <c r="B6" s="24"/>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sheetPr codeName="Sheet4"/>
  <dimension ref="A1:EA84"/>
  <sheetViews>
    <sheetView topLeftCell="B1" workbookViewId="0">
      <selection activeCell="A12" sqref="A12:EA84"/>
    </sheetView>
  </sheetViews>
  <sheetFormatPr defaultRowHeight="12.75"/>
  <cols>
    <col min="1" max="1" width="56.7109375" customWidth="1"/>
    <col min="2" max="2" width="53.28515625" customWidth="1"/>
    <col min="3" max="3" width="17.42578125" bestFit="1" customWidth="1"/>
    <col min="4" max="4" width="12.140625" bestFit="1" customWidth="1"/>
    <col min="5" max="5" width="12.5703125" customWidth="1"/>
    <col min="6" max="6" width="13.7109375" customWidth="1"/>
    <col min="7" max="7" width="25.42578125" customWidth="1"/>
    <col min="8" max="8" width="15.7109375" bestFit="1" customWidth="1"/>
    <col min="9" max="9" width="15.42578125" bestFit="1" customWidth="1"/>
    <col min="10" max="10" width="14.42578125" bestFit="1" customWidth="1"/>
    <col min="11" max="11" width="14.28515625" customWidth="1"/>
    <col min="12" max="12" width="12.5703125" customWidth="1"/>
    <col min="13" max="13" width="13.28515625" bestFit="1" customWidth="1"/>
    <col min="14" max="14" width="12.140625" bestFit="1" customWidth="1"/>
    <col min="15" max="15" width="13.28515625" bestFit="1" customWidth="1"/>
    <col min="16" max="16" width="27.7109375" customWidth="1"/>
    <col min="17" max="18" width="13.28515625" bestFit="1" customWidth="1"/>
    <col min="19" max="19" width="14.42578125" bestFit="1" customWidth="1"/>
    <col min="20" max="20" width="10.7109375" customWidth="1"/>
    <col min="21" max="21" width="14" bestFit="1" customWidth="1"/>
    <col min="22" max="22" width="12.140625" bestFit="1" customWidth="1"/>
    <col min="23" max="23" width="15.42578125" bestFit="1" customWidth="1"/>
    <col min="24" max="24" width="12.42578125" bestFit="1" customWidth="1"/>
    <col min="25" max="25" width="13.28515625" bestFit="1" customWidth="1"/>
    <col min="26" max="26" width="12.28515625" bestFit="1" customWidth="1"/>
    <col min="27" max="27" width="12.5703125" bestFit="1" customWidth="1"/>
    <col min="28" max="30" width="14.28515625" bestFit="1" customWidth="1"/>
    <col min="31" max="31" width="13.7109375" bestFit="1" customWidth="1"/>
    <col min="32" max="32" width="14" bestFit="1" customWidth="1"/>
    <col min="33" max="33" width="12.85546875" bestFit="1" customWidth="1"/>
    <col min="34" max="34" width="15.28515625" bestFit="1" customWidth="1"/>
    <col min="35" max="35" width="12.28515625" bestFit="1" customWidth="1"/>
    <col min="36" max="36" width="10.85546875" bestFit="1" customWidth="1"/>
    <col min="37" max="37" width="12.28515625" bestFit="1" customWidth="1"/>
    <col min="38" max="38" width="12.5703125" bestFit="1" customWidth="1"/>
    <col min="39" max="43" width="12.85546875" customWidth="1"/>
    <col min="44" max="44" width="12.5703125" customWidth="1"/>
    <col min="45" max="45" width="12.28515625" customWidth="1"/>
    <col min="46" max="46" width="12.7109375" customWidth="1"/>
    <col min="47" max="47" width="11.85546875" customWidth="1"/>
    <col min="48" max="48" width="12.5703125" bestFit="1" customWidth="1"/>
    <col min="49" max="49" width="13.42578125" customWidth="1"/>
    <col min="50" max="50" width="15.7109375" bestFit="1" customWidth="1"/>
    <col min="51" max="51" width="11" bestFit="1" customWidth="1"/>
    <col min="52" max="52" width="16.140625" bestFit="1" customWidth="1"/>
    <col min="53" max="53" width="17.28515625" bestFit="1" customWidth="1"/>
    <col min="54" max="54" width="15" bestFit="1" customWidth="1"/>
    <col min="55" max="55" width="12.5703125" bestFit="1" customWidth="1"/>
    <col min="56" max="56" width="13.5703125" customWidth="1"/>
    <col min="57" max="58" width="14.5703125" bestFit="1" customWidth="1"/>
    <col min="59" max="59" width="14.85546875" bestFit="1" customWidth="1"/>
    <col min="60" max="60" width="15" bestFit="1" customWidth="1"/>
    <col min="61" max="61" width="13.28515625" bestFit="1" customWidth="1"/>
    <col min="62" max="62" width="14" bestFit="1" customWidth="1"/>
    <col min="63" max="63" width="13.28515625" bestFit="1" customWidth="1"/>
    <col min="64" max="64" width="11.140625" bestFit="1" customWidth="1"/>
    <col min="65" max="65" width="16.85546875" bestFit="1" customWidth="1"/>
    <col min="66" max="66" width="14.7109375" customWidth="1"/>
    <col min="67" max="67" width="12" customWidth="1"/>
    <col min="68" max="68" width="14" customWidth="1"/>
    <col min="69" max="69" width="12.5703125" customWidth="1"/>
    <col min="70" max="70" width="11.28515625" customWidth="1"/>
    <col min="71" max="71" width="14.42578125" customWidth="1"/>
    <col min="72" max="72" width="15.7109375" customWidth="1"/>
    <col min="73" max="73" width="12.85546875" customWidth="1"/>
    <col min="74" max="74" width="13" customWidth="1"/>
    <col min="75" max="75" width="11.7109375" customWidth="1"/>
    <col min="76" max="76" width="14" customWidth="1"/>
    <col min="77" max="77" width="14.85546875" customWidth="1"/>
    <col min="78" max="78" width="11.85546875" customWidth="1"/>
    <col min="79" max="79" width="13.85546875" customWidth="1"/>
    <col min="80" max="80" width="13.7109375" customWidth="1"/>
    <col min="81" max="81" width="13" customWidth="1"/>
    <col min="82" max="82" width="12.42578125" customWidth="1"/>
    <col min="83" max="83" width="13" customWidth="1"/>
    <col min="84" max="84" width="12.7109375" customWidth="1"/>
    <col min="85" max="85" width="12.42578125" customWidth="1"/>
    <col min="86" max="86" width="10.28515625" customWidth="1"/>
    <col min="87" max="91" width="9.85546875" customWidth="1"/>
    <col min="92" max="99" width="10.7109375" customWidth="1"/>
    <col min="100" max="100" width="16.5703125" customWidth="1"/>
    <col min="101" max="105" width="10.7109375" customWidth="1"/>
  </cols>
  <sheetData>
    <row r="1" spans="1:131">
      <c r="A1" s="15" t="s">
        <v>14</v>
      </c>
      <c r="B1" s="16"/>
      <c r="C1" s="16"/>
      <c r="D1" s="16"/>
      <c r="E1" s="16"/>
      <c r="F1" s="16"/>
      <c r="G1" s="16"/>
      <c r="H1" s="17"/>
      <c r="I1" s="18"/>
      <c r="J1" s="18"/>
      <c r="K1" s="18"/>
      <c r="L1" s="18"/>
      <c r="M1" s="18"/>
      <c r="N1" s="19"/>
      <c r="O1" s="20" t="e">
        <v>#REF!</v>
      </c>
      <c r="P1" s="19"/>
      <c r="Q1" s="19"/>
      <c r="R1" s="19"/>
      <c r="S1" s="17"/>
      <c r="T1" s="17"/>
      <c r="U1" s="17"/>
      <c r="V1" s="19"/>
      <c r="W1" s="17"/>
      <c r="X1" s="17"/>
      <c r="Y1" s="17"/>
      <c r="Z1" s="17"/>
      <c r="AA1" s="17"/>
      <c r="AB1" s="17"/>
      <c r="AC1" s="17"/>
      <c r="AD1" s="17"/>
      <c r="AE1" s="17"/>
      <c r="AF1" s="17"/>
      <c r="AG1" s="17"/>
      <c r="AH1" s="17"/>
      <c r="AI1" s="17"/>
      <c r="AJ1" s="17"/>
      <c r="AK1" s="17"/>
      <c r="AL1" s="17"/>
      <c r="AM1" s="17"/>
      <c r="AN1" s="17"/>
      <c r="AO1" s="17"/>
      <c r="AP1" s="21"/>
      <c r="AQ1" s="17"/>
      <c r="AR1" s="17"/>
      <c r="AS1" s="17"/>
      <c r="AT1" s="17"/>
      <c r="AU1" s="17"/>
      <c r="AV1" s="21"/>
      <c r="AW1" s="17"/>
      <c r="AX1" s="17"/>
      <c r="AY1" s="17"/>
      <c r="AZ1" s="17"/>
      <c r="BA1" s="17"/>
      <c r="BB1" s="17"/>
      <c r="BC1" s="17"/>
      <c r="BD1" s="17"/>
      <c r="BE1" s="17"/>
      <c r="BF1" s="17"/>
      <c r="BG1" s="17"/>
      <c r="BH1" s="17"/>
      <c r="BI1" s="17"/>
      <c r="BJ1" s="17"/>
      <c r="BK1" s="17"/>
      <c r="BL1" s="17"/>
      <c r="BM1" s="22"/>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21"/>
      <c r="CQ1" s="17"/>
      <c r="CR1" s="17"/>
      <c r="CS1" s="17"/>
      <c r="CT1" s="17"/>
      <c r="CU1" s="17"/>
      <c r="CV1" s="17"/>
      <c r="CW1" s="17"/>
      <c r="CX1" s="17"/>
      <c r="CY1" s="17"/>
      <c r="CZ1" s="17"/>
      <c r="DA1" s="17"/>
    </row>
    <row r="2" spans="1:131">
      <c r="A2" s="23" t="s">
        <v>15</v>
      </c>
      <c r="B2" s="17" t="str">
        <f>'7PSourceSummary'!D2</f>
        <v>Bi-Level Stairwell Lighting</v>
      </c>
      <c r="C2" s="17"/>
      <c r="D2" s="17"/>
      <c r="E2" s="17"/>
      <c r="F2" s="17"/>
      <c r="G2" s="17"/>
      <c r="H2" s="17"/>
      <c r="I2" s="18"/>
      <c r="J2" s="18"/>
      <c r="K2" s="18"/>
      <c r="L2" s="18"/>
      <c r="M2" s="18"/>
      <c r="N2" s="19"/>
      <c r="O2" s="19"/>
      <c r="P2" s="19"/>
      <c r="Q2" s="19"/>
      <c r="R2" s="19"/>
      <c r="S2" s="17"/>
      <c r="T2" s="17"/>
      <c r="U2" s="17"/>
      <c r="V2" s="19"/>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21"/>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row>
    <row r="3" spans="1:131">
      <c r="A3" s="23" t="s">
        <v>16</v>
      </c>
      <c r="B3" s="24"/>
      <c r="C3" s="23">
        <v>2012</v>
      </c>
      <c r="D3" s="24"/>
      <c r="E3" s="24"/>
      <c r="F3" s="24"/>
      <c r="G3" s="24"/>
      <c r="H3" s="24"/>
      <c r="I3" s="24"/>
      <c r="J3" s="25"/>
      <c r="K3" s="26"/>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6"/>
      <c r="CP3" s="26"/>
      <c r="CQ3" s="24"/>
      <c r="CR3" s="24"/>
      <c r="CS3" s="24"/>
      <c r="CT3" s="24"/>
      <c r="CU3" s="24"/>
      <c r="CV3" s="24"/>
      <c r="CW3" s="24"/>
      <c r="CX3" s="24"/>
      <c r="CY3" s="24"/>
      <c r="CZ3" s="24"/>
      <c r="DA3" s="24"/>
    </row>
    <row r="4" spans="1:131">
      <c r="A4" s="24"/>
      <c r="B4" s="27"/>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row>
    <row r="5" spans="1:131">
      <c r="A5" s="28">
        <v>1</v>
      </c>
      <c r="B5" s="28">
        <v>2</v>
      </c>
      <c r="C5" s="28">
        <v>3</v>
      </c>
      <c r="D5" s="28">
        <v>4</v>
      </c>
      <c r="E5" s="28">
        <v>5</v>
      </c>
      <c r="F5" s="28">
        <v>6</v>
      </c>
      <c r="G5" s="28">
        <v>7</v>
      </c>
      <c r="H5" s="28">
        <v>8</v>
      </c>
      <c r="I5" s="28">
        <v>9</v>
      </c>
      <c r="J5" s="28">
        <v>10</v>
      </c>
      <c r="K5" s="28">
        <v>11</v>
      </c>
      <c r="L5" s="28">
        <v>12</v>
      </c>
      <c r="M5" s="28">
        <v>13</v>
      </c>
      <c r="N5" s="28">
        <v>14</v>
      </c>
      <c r="O5" s="28">
        <v>15</v>
      </c>
      <c r="P5" s="28">
        <v>16</v>
      </c>
      <c r="Q5" s="28">
        <v>17</v>
      </c>
      <c r="R5" s="28">
        <v>18</v>
      </c>
      <c r="S5" s="28">
        <v>19</v>
      </c>
      <c r="T5" s="28">
        <v>20</v>
      </c>
      <c r="U5" s="28">
        <v>21</v>
      </c>
      <c r="V5" s="28">
        <v>22</v>
      </c>
      <c r="W5" s="28">
        <v>23</v>
      </c>
      <c r="X5" s="28">
        <v>24</v>
      </c>
      <c r="Y5" s="28">
        <v>25</v>
      </c>
      <c r="Z5" s="28">
        <v>26</v>
      </c>
      <c r="AA5" s="28">
        <v>27</v>
      </c>
      <c r="AB5" s="28">
        <v>28</v>
      </c>
      <c r="AC5" s="28">
        <v>29</v>
      </c>
      <c r="AD5" s="28">
        <v>30</v>
      </c>
      <c r="AE5" s="28">
        <v>31</v>
      </c>
      <c r="AF5" s="28">
        <v>32</v>
      </c>
      <c r="AG5" s="28">
        <v>33</v>
      </c>
      <c r="AH5" s="28">
        <v>34</v>
      </c>
      <c r="AI5" s="28">
        <v>35</v>
      </c>
      <c r="AJ5" s="28">
        <v>36</v>
      </c>
      <c r="AK5" s="28">
        <v>37</v>
      </c>
      <c r="AL5" s="28">
        <v>38</v>
      </c>
      <c r="AM5" s="28">
        <v>39</v>
      </c>
      <c r="AN5" s="28">
        <v>40</v>
      </c>
      <c r="AO5" s="28">
        <v>41</v>
      </c>
      <c r="AP5" s="28">
        <v>42</v>
      </c>
      <c r="AQ5" s="28">
        <v>43</v>
      </c>
      <c r="AR5" s="28">
        <v>44</v>
      </c>
      <c r="AS5" s="28">
        <v>45</v>
      </c>
      <c r="AT5" s="28">
        <v>46</v>
      </c>
      <c r="AU5" s="28">
        <v>47</v>
      </c>
      <c r="AV5" s="28">
        <v>48</v>
      </c>
      <c r="AW5" s="28">
        <v>49</v>
      </c>
      <c r="AX5" s="28">
        <v>50</v>
      </c>
      <c r="AY5" s="28">
        <v>51</v>
      </c>
      <c r="AZ5" s="28">
        <v>52</v>
      </c>
      <c r="BA5" s="28">
        <v>53</v>
      </c>
      <c r="BB5" s="28">
        <v>54</v>
      </c>
      <c r="BC5" s="28">
        <v>55</v>
      </c>
      <c r="BD5" s="28">
        <v>56</v>
      </c>
      <c r="BE5" s="28">
        <v>57</v>
      </c>
      <c r="BF5" s="28">
        <v>58</v>
      </c>
      <c r="BG5" s="28">
        <v>59</v>
      </c>
      <c r="BH5" s="28">
        <v>60</v>
      </c>
      <c r="BI5" s="28">
        <v>61</v>
      </c>
      <c r="BJ5" s="28">
        <v>62</v>
      </c>
      <c r="BK5" s="28">
        <v>63</v>
      </c>
      <c r="BL5" s="28">
        <v>64</v>
      </c>
      <c r="BM5" s="28">
        <v>65</v>
      </c>
      <c r="BN5" s="28">
        <v>66</v>
      </c>
      <c r="BO5" s="28">
        <v>67</v>
      </c>
      <c r="BP5" s="28">
        <v>68</v>
      </c>
      <c r="BQ5" s="28">
        <v>69</v>
      </c>
      <c r="BR5" s="28">
        <v>70</v>
      </c>
      <c r="BS5" s="28">
        <v>71</v>
      </c>
      <c r="BT5" s="28">
        <v>72</v>
      </c>
      <c r="BU5" s="28">
        <v>73</v>
      </c>
      <c r="BV5" s="28">
        <v>74</v>
      </c>
      <c r="BW5" s="28">
        <v>75</v>
      </c>
      <c r="BX5" s="28">
        <v>76</v>
      </c>
      <c r="BY5" s="28">
        <v>77</v>
      </c>
      <c r="BZ5" s="28">
        <v>78</v>
      </c>
      <c r="CA5" s="28">
        <v>79</v>
      </c>
      <c r="CB5" s="28">
        <v>80</v>
      </c>
      <c r="CC5" s="28">
        <v>81</v>
      </c>
      <c r="CD5" s="28">
        <v>82</v>
      </c>
      <c r="CE5" s="28">
        <v>83</v>
      </c>
      <c r="CF5" s="28">
        <v>84</v>
      </c>
      <c r="CG5" s="28">
        <v>85</v>
      </c>
      <c r="CH5" s="28">
        <v>86</v>
      </c>
      <c r="CI5" s="28">
        <v>87</v>
      </c>
      <c r="CJ5" s="28">
        <v>88</v>
      </c>
      <c r="CK5" s="28">
        <v>89</v>
      </c>
      <c r="CL5" s="28">
        <v>90</v>
      </c>
      <c r="CM5" s="28">
        <v>91</v>
      </c>
      <c r="CN5" s="28">
        <v>92</v>
      </c>
      <c r="CO5" s="28">
        <v>93</v>
      </c>
      <c r="CP5" s="28">
        <v>94</v>
      </c>
      <c r="CQ5" s="28">
        <v>95</v>
      </c>
      <c r="CR5" s="28">
        <v>96</v>
      </c>
      <c r="CS5" s="28">
        <v>97</v>
      </c>
      <c r="CT5" s="28">
        <v>98</v>
      </c>
      <c r="CU5" s="28">
        <v>99</v>
      </c>
      <c r="CV5" s="28">
        <v>100</v>
      </c>
      <c r="CW5" s="28">
        <v>101</v>
      </c>
      <c r="CX5" s="28">
        <v>102</v>
      </c>
      <c r="CY5" s="28">
        <v>103</v>
      </c>
      <c r="CZ5" s="28">
        <v>104</v>
      </c>
      <c r="DA5" s="28">
        <v>105</v>
      </c>
    </row>
    <row r="6" spans="1:131">
      <c r="A6" s="29" t="s">
        <v>17</v>
      </c>
      <c r="B6" s="30"/>
      <c r="C6" s="30"/>
      <c r="D6" s="30"/>
      <c r="E6" s="30"/>
      <c r="F6" s="30"/>
      <c r="G6" s="31"/>
      <c r="H6" s="32"/>
      <c r="I6" s="267" t="s">
        <v>18</v>
      </c>
      <c r="J6" s="268"/>
      <c r="K6" s="268"/>
      <c r="L6" s="268"/>
      <c r="M6" s="268"/>
      <c r="N6" s="269"/>
      <c r="O6" s="270" t="s">
        <v>19</v>
      </c>
      <c r="P6" s="271"/>
      <c r="Q6" s="33" t="s">
        <v>20</v>
      </c>
      <c r="R6" s="272" t="s">
        <v>21</v>
      </c>
      <c r="S6" s="272"/>
      <c r="T6" s="272"/>
      <c r="U6" s="34"/>
      <c r="V6" s="34"/>
      <c r="W6" s="34"/>
      <c r="X6" s="35"/>
      <c r="Y6" s="36"/>
      <c r="Z6" s="34"/>
      <c r="AA6" s="34"/>
      <c r="AB6" s="34"/>
      <c r="AC6" s="34"/>
      <c r="AD6" s="34"/>
      <c r="AE6" s="37"/>
      <c r="AF6" s="37"/>
      <c r="AG6" s="37"/>
      <c r="AH6" s="37"/>
      <c r="AI6" s="37"/>
      <c r="AJ6" s="37"/>
      <c r="AK6" s="37"/>
      <c r="AL6" s="37"/>
      <c r="AM6" s="37"/>
      <c r="AN6" s="37"/>
      <c r="AO6" s="3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row>
    <row r="7" spans="1:131" ht="25.5">
      <c r="A7" s="38" t="s">
        <v>22</v>
      </c>
      <c r="B7" s="38" t="s">
        <v>23</v>
      </c>
      <c r="C7" s="38" t="s">
        <v>24</v>
      </c>
      <c r="D7" s="38" t="s">
        <v>25</v>
      </c>
      <c r="E7" s="38" t="s">
        <v>26</v>
      </c>
      <c r="F7" s="39" t="s">
        <v>27</v>
      </c>
      <c r="G7" s="38" t="s">
        <v>28</v>
      </c>
      <c r="H7" s="40" t="s">
        <v>29</v>
      </c>
      <c r="I7" s="40" t="s">
        <v>30</v>
      </c>
      <c r="J7" s="40" t="s">
        <v>31</v>
      </c>
      <c r="K7" s="40" t="s">
        <v>32</v>
      </c>
      <c r="L7" s="40" t="s">
        <v>33</v>
      </c>
      <c r="M7" s="40" t="s">
        <v>34</v>
      </c>
      <c r="N7" s="40" t="s">
        <v>35</v>
      </c>
      <c r="O7" s="41" t="s">
        <v>36</v>
      </c>
      <c r="P7" s="38" t="s">
        <v>28</v>
      </c>
      <c r="Q7" s="42" t="s">
        <v>37</v>
      </c>
      <c r="R7" s="43" t="s">
        <v>38</v>
      </c>
      <c r="S7" s="43" t="s">
        <v>39</v>
      </c>
      <c r="T7" s="43" t="s">
        <v>40</v>
      </c>
      <c r="U7" s="44"/>
      <c r="V7" s="44"/>
      <c r="W7" s="44"/>
      <c r="X7" s="44"/>
      <c r="Y7" s="44"/>
      <c r="Z7" s="44"/>
      <c r="AA7" s="44"/>
      <c r="AB7" s="44"/>
      <c r="AC7" s="44"/>
      <c r="AD7" s="44"/>
      <c r="AE7" s="37"/>
      <c r="AF7" s="37"/>
      <c r="AG7" s="37"/>
      <c r="AH7" s="37"/>
      <c r="AI7" s="37"/>
      <c r="AJ7" s="37"/>
      <c r="AK7" s="37"/>
      <c r="AL7" s="37"/>
      <c r="AM7" s="37"/>
      <c r="AN7" s="37"/>
      <c r="AO7" s="3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row>
    <row r="8" spans="1:131">
      <c r="A8" s="45" t="str">
        <f>MMap!B9</f>
        <v>NR_LFStairwell8760_Fix_Repl_from LF_2018 to LF_Bi-Level_Fix</v>
      </c>
      <c r="B8" s="45" t="str">
        <f>MMap!C9</f>
        <v>NR_LFStairwell8760_Fix_Repl_from LF_2018 to LF_Bi-Level_Fix</v>
      </c>
      <c r="C8" s="46">
        <f>MMap!Z9</f>
        <v>294.33600000000001</v>
      </c>
      <c r="D8" s="47">
        <v>16</v>
      </c>
      <c r="E8" s="48">
        <f>MMap!AT9</f>
        <v>186.39999999999998</v>
      </c>
      <c r="F8" s="48"/>
      <c r="G8" s="49" t="str">
        <f>MMap!AY9</f>
        <v>C-All-Lgt-LPD Int-All-All-E</v>
      </c>
      <c r="H8" s="47"/>
      <c r="I8" s="180">
        <f>MMap!AW9</f>
        <v>14.120394488377062</v>
      </c>
      <c r="J8" s="179">
        <f>MMap!AX9</f>
        <v>2.2831050228310503</v>
      </c>
      <c r="K8" s="47"/>
      <c r="L8" s="47"/>
      <c r="M8" s="47"/>
      <c r="N8" s="47"/>
      <c r="O8" s="24"/>
      <c r="P8" s="115"/>
      <c r="Q8" s="51"/>
      <c r="R8" s="47"/>
      <c r="S8" s="47"/>
      <c r="T8" s="47"/>
      <c r="U8" s="44"/>
      <c r="V8" s="44"/>
      <c r="W8" s="44"/>
      <c r="X8" s="44"/>
      <c r="Y8" s="44"/>
      <c r="Z8" s="44"/>
      <c r="AA8" s="44"/>
      <c r="AB8" s="44"/>
      <c r="AC8" s="44"/>
      <c r="AD8" s="44"/>
      <c r="AE8" s="37"/>
      <c r="AF8" s="37"/>
      <c r="AG8" s="37"/>
      <c r="AH8" s="37"/>
      <c r="AI8" s="37"/>
      <c r="AJ8" s="37"/>
      <c r="AK8" s="37"/>
      <c r="AL8" s="37"/>
      <c r="AM8" s="37"/>
      <c r="AN8" s="37"/>
      <c r="AO8" s="37"/>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row>
    <row r="9" spans="1:131">
      <c r="A9" s="45" t="str">
        <f>MMap!B10</f>
        <v>NR_LFStairwell3600_Fix_Repl_from LF_2019 to LF_Bi-Level_Fix</v>
      </c>
      <c r="B9" s="45" t="str">
        <f>MMap!C10</f>
        <v>NR_LFStairwell3600_Fix_Repl_from LF_2019 to LF_Bi-Level_Fix</v>
      </c>
      <c r="C9" s="46">
        <f>MMap!Z10</f>
        <v>120.96</v>
      </c>
      <c r="D9" s="47">
        <v>16</v>
      </c>
      <c r="E9" s="48">
        <f>MMap!AT10</f>
        <v>186.39999999999998</v>
      </c>
      <c r="F9" s="48"/>
      <c r="G9" s="49" t="str">
        <f>MMap!AY10</f>
        <v>C-All-Lgt-LPD Int-All-All-E</v>
      </c>
      <c r="H9" s="47"/>
      <c r="I9" s="180">
        <f>MMap!AW10</f>
        <v>14.120394488377062</v>
      </c>
      <c r="J9" s="179">
        <f>MMap!AX10</f>
        <v>5.5555555555555554</v>
      </c>
      <c r="K9" s="24"/>
      <c r="L9" s="24"/>
      <c r="M9" s="24"/>
      <c r="N9" s="24"/>
      <c r="O9" s="24"/>
      <c r="P9" s="50"/>
      <c r="Q9" s="52"/>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row>
    <row r="12" spans="1:131">
      <c r="A12" s="24"/>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row>
    <row r="13" spans="1:131">
      <c r="A13" s="188" t="s">
        <v>417</v>
      </c>
      <c r="B13" s="189"/>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row>
    <row r="14" spans="1:131">
      <c r="A14" s="24" t="s">
        <v>418</v>
      </c>
      <c r="B14" s="24" t="s">
        <v>419</v>
      </c>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row>
    <row r="15" spans="1:131">
      <c r="A15" s="24" t="s">
        <v>420</v>
      </c>
      <c r="B15" s="24" t="s">
        <v>627</v>
      </c>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row>
    <row r="16" spans="1:131">
      <c r="A16" s="24"/>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row>
    <row r="17" spans="1:131" ht="13.5" thickBot="1">
      <c r="A17" s="181" t="s">
        <v>421</v>
      </c>
      <c r="B17" s="190"/>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82"/>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row>
    <row r="18" spans="1:131">
      <c r="A18" s="24"/>
      <c r="B18" s="191" t="s">
        <v>422</v>
      </c>
      <c r="C18" s="192"/>
      <c r="D18" s="192" t="s">
        <v>422</v>
      </c>
      <c r="E18" s="193"/>
      <c r="F18" s="24"/>
      <c r="G18" s="191" t="s">
        <v>423</v>
      </c>
      <c r="H18" s="192"/>
      <c r="I18" s="192"/>
      <c r="J18" s="192"/>
      <c r="K18" s="192"/>
      <c r="L18" s="192"/>
      <c r="M18" s="192"/>
      <c r="N18" s="192"/>
      <c r="O18" s="193"/>
      <c r="P18" s="24"/>
      <c r="Q18" s="191" t="s">
        <v>424</v>
      </c>
      <c r="R18" s="192"/>
      <c r="S18" s="192"/>
      <c r="T18" s="192"/>
      <c r="U18" s="193"/>
      <c r="V18" s="24"/>
      <c r="W18" s="191" t="s">
        <v>425</v>
      </c>
      <c r="X18" s="193"/>
      <c r="Y18" s="24"/>
      <c r="Z18" s="191" t="s">
        <v>426</v>
      </c>
      <c r="AA18" s="192"/>
      <c r="AB18" s="193"/>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row>
    <row r="19" spans="1:131">
      <c r="A19" s="24"/>
      <c r="B19" s="194" t="s">
        <v>427</v>
      </c>
      <c r="C19" s="195" t="s">
        <v>428</v>
      </c>
      <c r="D19" s="195" t="s">
        <v>427</v>
      </c>
      <c r="E19" s="196" t="s">
        <v>428</v>
      </c>
      <c r="F19" s="24"/>
      <c r="G19" s="194" t="s">
        <v>429</v>
      </c>
      <c r="H19" s="195" t="s">
        <v>430</v>
      </c>
      <c r="I19" s="195"/>
      <c r="J19" s="195"/>
      <c r="K19" s="195" t="s">
        <v>431</v>
      </c>
      <c r="L19" s="195"/>
      <c r="M19" s="195"/>
      <c r="N19" s="195"/>
      <c r="O19" s="196"/>
      <c r="P19" s="24"/>
      <c r="Q19" s="194"/>
      <c r="R19" s="195" t="s">
        <v>432</v>
      </c>
      <c r="S19" s="195" t="s">
        <v>433</v>
      </c>
      <c r="T19" s="195" t="s">
        <v>434</v>
      </c>
      <c r="U19" s="196" t="s">
        <v>435</v>
      </c>
      <c r="V19" s="24"/>
      <c r="W19" s="194" t="s">
        <v>436</v>
      </c>
      <c r="X19" s="196">
        <v>20</v>
      </c>
      <c r="Y19" s="24"/>
      <c r="Z19" s="194"/>
      <c r="AA19" s="195" t="s">
        <v>428</v>
      </c>
      <c r="AB19" s="196" t="s">
        <v>437</v>
      </c>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row>
    <row r="20" spans="1:131">
      <c r="A20" s="24"/>
      <c r="B20" s="194" t="s">
        <v>438</v>
      </c>
      <c r="C20" s="195" t="s">
        <v>439</v>
      </c>
      <c r="D20" s="195" t="s">
        <v>438</v>
      </c>
      <c r="E20" s="196" t="s">
        <v>439</v>
      </c>
      <c r="F20" s="24"/>
      <c r="G20" s="194" t="s">
        <v>440</v>
      </c>
      <c r="H20" s="195" t="s">
        <v>441</v>
      </c>
      <c r="I20" s="195"/>
      <c r="J20" s="195"/>
      <c r="K20" s="195" t="s">
        <v>442</v>
      </c>
      <c r="L20" s="195"/>
      <c r="M20" s="195"/>
      <c r="N20" s="195"/>
      <c r="O20" s="196"/>
      <c r="P20" s="24"/>
      <c r="Q20" s="194" t="s">
        <v>443</v>
      </c>
      <c r="R20" s="195">
        <v>6.8012888465852586E-2</v>
      </c>
      <c r="S20" s="195">
        <v>4.387844424080023E-2</v>
      </c>
      <c r="T20" s="195">
        <v>5.3289007766645871E-2</v>
      </c>
      <c r="U20" s="196">
        <v>5.447903102274565E-2</v>
      </c>
      <c r="V20" s="24"/>
      <c r="W20" s="194" t="s">
        <v>444</v>
      </c>
      <c r="X20" s="196">
        <v>2016</v>
      </c>
      <c r="Y20" s="24"/>
      <c r="Z20" s="194" t="s">
        <v>445</v>
      </c>
      <c r="AA20" s="195">
        <v>4.03890184699085E-3</v>
      </c>
      <c r="AB20" s="196">
        <v>0.01</v>
      </c>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4"/>
      <c r="DK20" s="24"/>
      <c r="DL20" s="24"/>
      <c r="DM20" s="24"/>
      <c r="DN20" s="24"/>
      <c r="DO20" s="24"/>
      <c r="DP20" s="24"/>
      <c r="DQ20" s="24"/>
      <c r="DR20" s="24"/>
      <c r="DS20" s="24"/>
      <c r="DT20" s="24"/>
      <c r="DU20" s="24"/>
      <c r="DV20" s="24"/>
      <c r="DW20" s="24"/>
      <c r="DX20" s="24"/>
      <c r="DY20" s="24"/>
      <c r="DZ20" s="24"/>
      <c r="EA20" s="24"/>
    </row>
    <row r="21" spans="1:131">
      <c r="A21" s="24"/>
      <c r="B21" s="194" t="s">
        <v>446</v>
      </c>
      <c r="C21" s="195" t="s">
        <v>447</v>
      </c>
      <c r="D21" s="195" t="s">
        <v>446</v>
      </c>
      <c r="E21" s="196" t="s">
        <v>447</v>
      </c>
      <c r="F21" s="24"/>
      <c r="G21" s="194" t="s">
        <v>448</v>
      </c>
      <c r="H21" s="195" t="s">
        <v>449</v>
      </c>
      <c r="I21" s="195"/>
      <c r="J21" s="195"/>
      <c r="K21" s="195" t="s">
        <v>450</v>
      </c>
      <c r="L21" s="195"/>
      <c r="M21" s="195"/>
      <c r="N21" s="195"/>
      <c r="O21" s="196"/>
      <c r="P21" s="24"/>
      <c r="Q21" s="194" t="s">
        <v>451</v>
      </c>
      <c r="R21" s="195">
        <v>12</v>
      </c>
      <c r="S21" s="195">
        <v>12</v>
      </c>
      <c r="T21" s="195">
        <v>1</v>
      </c>
      <c r="U21" s="196">
        <v>1</v>
      </c>
      <c r="V21" s="24"/>
      <c r="W21" s="194" t="s">
        <v>452</v>
      </c>
      <c r="X21" s="196">
        <v>2016</v>
      </c>
      <c r="Y21" s="24"/>
      <c r="Z21" s="194" t="s">
        <v>453</v>
      </c>
      <c r="AA21" s="195">
        <v>26</v>
      </c>
      <c r="AB21" s="196">
        <v>0</v>
      </c>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row>
    <row r="22" spans="1:131" ht="13.5" thickBot="1">
      <c r="A22" s="24"/>
      <c r="B22" s="197" t="s">
        <v>454</v>
      </c>
      <c r="C22" s="198" t="s">
        <v>447</v>
      </c>
      <c r="D22" s="198" t="s">
        <v>454</v>
      </c>
      <c r="E22" s="199" t="s">
        <v>447</v>
      </c>
      <c r="F22" s="24"/>
      <c r="G22" s="194" t="s">
        <v>455</v>
      </c>
      <c r="H22" s="195" t="s">
        <v>456</v>
      </c>
      <c r="I22" s="195"/>
      <c r="J22" s="195"/>
      <c r="K22" s="195" t="s">
        <v>442</v>
      </c>
      <c r="L22" s="195"/>
      <c r="M22" s="195"/>
      <c r="N22" s="195"/>
      <c r="O22" s="196"/>
      <c r="P22" s="24"/>
      <c r="Q22" s="194"/>
      <c r="R22" s="195" t="s">
        <v>432</v>
      </c>
      <c r="S22" s="195" t="s">
        <v>433</v>
      </c>
      <c r="T22" s="195" t="s">
        <v>434</v>
      </c>
      <c r="U22" s="196" t="s">
        <v>435</v>
      </c>
      <c r="V22" s="24"/>
      <c r="W22" s="194" t="s">
        <v>457</v>
      </c>
      <c r="X22" s="196">
        <v>2012</v>
      </c>
      <c r="Y22" s="24"/>
      <c r="Z22" s="194" t="s">
        <v>458</v>
      </c>
      <c r="AA22" s="195">
        <v>0.9</v>
      </c>
      <c r="AB22" s="196" t="s">
        <v>459</v>
      </c>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c r="DA22" s="24"/>
      <c r="DB22" s="24"/>
      <c r="DC22" s="24"/>
      <c r="DD22" s="24"/>
      <c r="DE22" s="24"/>
      <c r="DF22" s="24"/>
      <c r="DG22" s="24"/>
      <c r="DH22" s="24"/>
      <c r="DI22" s="24"/>
      <c r="DJ22" s="24"/>
      <c r="DK22" s="24"/>
      <c r="DL22" s="24"/>
      <c r="DM22" s="24"/>
      <c r="DN22" s="24"/>
      <c r="DO22" s="24"/>
      <c r="DP22" s="24"/>
      <c r="DQ22" s="24"/>
      <c r="DR22" s="24"/>
      <c r="DS22" s="24"/>
      <c r="DT22" s="24"/>
      <c r="DU22" s="24"/>
      <c r="DV22" s="24"/>
      <c r="DW22" s="24"/>
      <c r="DX22" s="24"/>
      <c r="DY22" s="24"/>
      <c r="DZ22" s="24"/>
      <c r="EA22" s="24"/>
    </row>
    <row r="23" spans="1:131">
      <c r="A23" s="24"/>
      <c r="B23" s="24"/>
      <c r="C23" s="24"/>
      <c r="D23" s="24"/>
      <c r="E23" s="24"/>
      <c r="F23" s="24"/>
      <c r="G23" s="194" t="s">
        <v>460</v>
      </c>
      <c r="H23" s="195" t="s">
        <v>449</v>
      </c>
      <c r="I23" s="195"/>
      <c r="J23" s="195"/>
      <c r="K23" s="195"/>
      <c r="L23" s="195"/>
      <c r="M23" s="195"/>
      <c r="N23" s="195"/>
      <c r="O23" s="196"/>
      <c r="P23" s="24"/>
      <c r="Q23" s="194" t="s">
        <v>461</v>
      </c>
      <c r="R23" s="195">
        <v>0.35</v>
      </c>
      <c r="S23" s="195">
        <v>0.19500000000000001</v>
      </c>
      <c r="T23" s="195">
        <v>0.45499999999999996</v>
      </c>
      <c r="U23" s="196">
        <v>0</v>
      </c>
      <c r="V23" s="24"/>
      <c r="W23" s="194" t="s">
        <v>462</v>
      </c>
      <c r="X23" s="196">
        <v>0.04</v>
      </c>
      <c r="Y23" s="24"/>
      <c r="Z23" s="194" t="s">
        <v>463</v>
      </c>
      <c r="AA23" s="195">
        <v>4.7399348199455904E-2</v>
      </c>
      <c r="AB23" s="196">
        <v>0</v>
      </c>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row>
    <row r="24" spans="1:131">
      <c r="A24" s="24"/>
      <c r="B24" s="24" t="s">
        <v>464</v>
      </c>
      <c r="C24" s="24" t="s">
        <v>428</v>
      </c>
      <c r="D24" s="24"/>
      <c r="E24" s="24"/>
      <c r="F24" s="24"/>
      <c r="G24" s="194" t="s">
        <v>465</v>
      </c>
      <c r="H24" s="195" t="s">
        <v>466</v>
      </c>
      <c r="I24" s="195"/>
      <c r="J24" s="195"/>
      <c r="K24" s="195" t="s">
        <v>467</v>
      </c>
      <c r="L24" s="195"/>
      <c r="M24" s="195"/>
      <c r="N24" s="195"/>
      <c r="O24" s="196"/>
      <c r="P24" s="24"/>
      <c r="Q24" s="194" t="s">
        <v>468</v>
      </c>
      <c r="R24" s="195">
        <v>1</v>
      </c>
      <c r="S24" s="195">
        <v>0</v>
      </c>
      <c r="T24" s="195">
        <v>0</v>
      </c>
      <c r="U24" s="196">
        <v>0</v>
      </c>
      <c r="V24" s="24"/>
      <c r="W24" s="194" t="s">
        <v>469</v>
      </c>
      <c r="X24" s="196">
        <v>0</v>
      </c>
      <c r="Y24" s="24"/>
      <c r="Z24" s="194" t="s">
        <v>470</v>
      </c>
      <c r="AA24" s="195">
        <v>31</v>
      </c>
      <c r="AB24" s="196">
        <v>0</v>
      </c>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c r="DA24" s="24"/>
      <c r="DB24" s="24"/>
      <c r="DC24" s="24"/>
      <c r="DD24" s="24"/>
      <c r="DE24" s="24"/>
      <c r="DF24" s="24"/>
      <c r="DG24" s="24"/>
      <c r="DH24" s="24"/>
      <c r="DI24" s="24"/>
      <c r="DJ24" s="24"/>
      <c r="DK24" s="24"/>
      <c r="DL24" s="24"/>
      <c r="DM24" s="24"/>
      <c r="DN24" s="24"/>
      <c r="DO24" s="24"/>
      <c r="DP24" s="24"/>
      <c r="DQ24" s="24"/>
      <c r="DR24" s="24"/>
      <c r="DS24" s="24"/>
      <c r="DT24" s="24"/>
      <c r="DU24" s="24"/>
      <c r="DV24" s="24"/>
      <c r="DW24" s="24"/>
      <c r="DX24" s="24"/>
      <c r="DY24" s="24"/>
      <c r="DZ24" s="24"/>
      <c r="EA24" s="24"/>
    </row>
    <row r="25" spans="1:131">
      <c r="A25" s="24"/>
      <c r="B25" s="24" t="s">
        <v>471</v>
      </c>
      <c r="C25" s="24" t="s">
        <v>472</v>
      </c>
      <c r="D25" s="24"/>
      <c r="E25" s="24"/>
      <c r="F25" s="24"/>
      <c r="G25" s="194" t="s">
        <v>473</v>
      </c>
      <c r="H25" s="195" t="s">
        <v>467</v>
      </c>
      <c r="I25" s="195"/>
      <c r="J25" s="195"/>
      <c r="K25" s="195" t="s">
        <v>474</v>
      </c>
      <c r="L25" s="195"/>
      <c r="M25" s="195"/>
      <c r="N25" s="195"/>
      <c r="O25" s="196"/>
      <c r="P25" s="24"/>
      <c r="Q25" s="194" t="s">
        <v>475</v>
      </c>
      <c r="R25" s="195">
        <v>1</v>
      </c>
      <c r="S25" s="195">
        <v>0</v>
      </c>
      <c r="T25" s="195">
        <v>0</v>
      </c>
      <c r="U25" s="196">
        <v>0</v>
      </c>
      <c r="V25" s="24"/>
      <c r="W25" s="194" t="s">
        <v>476</v>
      </c>
      <c r="X25" s="196">
        <v>0.2</v>
      </c>
      <c r="Y25" s="24"/>
      <c r="Z25" s="194" t="s">
        <v>477</v>
      </c>
      <c r="AA25" s="195">
        <v>0.7</v>
      </c>
      <c r="AB25" s="196" t="s">
        <v>459</v>
      </c>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row>
    <row r="26" spans="1:131">
      <c r="A26" s="24"/>
      <c r="B26" s="24" t="s">
        <v>478</v>
      </c>
      <c r="C26" s="24" t="s">
        <v>479</v>
      </c>
      <c r="D26" s="24"/>
      <c r="E26" s="24"/>
      <c r="F26" s="24"/>
      <c r="G26" s="194" t="s">
        <v>480</v>
      </c>
      <c r="H26" s="195" t="s">
        <v>474</v>
      </c>
      <c r="I26" s="195"/>
      <c r="J26" s="195"/>
      <c r="K26" s="195" t="s">
        <v>481</v>
      </c>
      <c r="L26" s="195"/>
      <c r="M26" s="195"/>
      <c r="N26" s="195"/>
      <c r="O26" s="196"/>
      <c r="P26" s="24"/>
      <c r="Q26" s="194" t="s">
        <v>482</v>
      </c>
      <c r="R26" s="195"/>
      <c r="S26" s="195">
        <v>0.3</v>
      </c>
      <c r="T26" s="195">
        <v>0.7</v>
      </c>
      <c r="U26" s="196">
        <v>0</v>
      </c>
      <c r="V26" s="24"/>
      <c r="W26" s="194" t="s">
        <v>483</v>
      </c>
      <c r="X26" s="196">
        <v>0</v>
      </c>
      <c r="Y26" s="24"/>
      <c r="Z26" s="194" t="s">
        <v>484</v>
      </c>
      <c r="AA26" s="195">
        <v>0</v>
      </c>
      <c r="AB26" s="196">
        <v>0</v>
      </c>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row>
    <row r="27" spans="1:131" ht="13.5" thickBot="1">
      <c r="A27" s="24"/>
      <c r="B27" s="24" t="s">
        <v>485</v>
      </c>
      <c r="C27" s="24" t="s">
        <v>486</v>
      </c>
      <c r="D27" s="24"/>
      <c r="E27" s="24"/>
      <c r="F27" s="24"/>
      <c r="G27" s="197" t="s">
        <v>487</v>
      </c>
      <c r="H27" s="198" t="s">
        <v>481</v>
      </c>
      <c r="I27" s="198"/>
      <c r="J27" s="198"/>
      <c r="K27" s="198"/>
      <c r="L27" s="198"/>
      <c r="M27" s="198"/>
      <c r="N27" s="198"/>
      <c r="O27" s="199"/>
      <c r="P27" s="24"/>
      <c r="Q27" s="197" t="s">
        <v>488</v>
      </c>
      <c r="R27" s="198"/>
      <c r="S27" s="198">
        <v>20</v>
      </c>
      <c r="T27" s="198"/>
      <c r="U27" s="199"/>
      <c r="V27" s="24"/>
      <c r="W27" s="197" t="s">
        <v>489</v>
      </c>
      <c r="X27" s="199">
        <v>2018</v>
      </c>
      <c r="Y27" s="24"/>
      <c r="Z27" s="197" t="s">
        <v>490</v>
      </c>
      <c r="AA27" s="198">
        <v>0</v>
      </c>
      <c r="AB27" s="199">
        <v>0</v>
      </c>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24"/>
      <c r="DL27" s="24"/>
      <c r="DM27" s="24"/>
      <c r="DN27" s="24"/>
      <c r="DO27" s="24"/>
      <c r="DP27" s="24"/>
      <c r="DQ27" s="24"/>
      <c r="DR27" s="24"/>
      <c r="DS27" s="24"/>
      <c r="DT27" s="24"/>
      <c r="DU27" s="24"/>
      <c r="DV27" s="24"/>
      <c r="DW27" s="24"/>
      <c r="DX27" s="24"/>
      <c r="DY27" s="24"/>
      <c r="DZ27" s="24"/>
      <c r="EA27" s="24"/>
    </row>
    <row r="28" spans="1:131">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c r="DC28" s="24"/>
      <c r="DD28" s="24"/>
      <c r="DE28" s="24"/>
      <c r="DF28" s="24"/>
      <c r="DG28" s="24"/>
      <c r="DH28" s="24"/>
      <c r="DI28" s="24"/>
      <c r="DJ28" s="24"/>
      <c r="DK28" s="24"/>
      <c r="DL28" s="24"/>
      <c r="DM28" s="24"/>
      <c r="DN28" s="24"/>
      <c r="DO28" s="24"/>
      <c r="DP28" s="24"/>
      <c r="DQ28" s="24"/>
      <c r="DR28" s="24"/>
      <c r="DS28" s="24"/>
      <c r="DT28" s="24"/>
      <c r="DU28" s="24"/>
      <c r="DV28" s="24"/>
      <c r="DW28" s="24"/>
      <c r="DX28" s="24"/>
      <c r="DY28" s="24"/>
      <c r="DZ28" s="24"/>
      <c r="EA28" s="24"/>
    </row>
    <row r="29" spans="1:131">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c r="CX29" s="24"/>
      <c r="CY29" s="24"/>
      <c r="CZ29" s="24"/>
      <c r="DA29" s="24"/>
      <c r="DB29" s="24"/>
      <c r="DC29" s="24"/>
      <c r="DD29" s="24"/>
      <c r="DE29" s="24"/>
      <c r="DF29" s="24"/>
      <c r="DG29" s="24"/>
      <c r="DH29" s="24"/>
      <c r="DI29" s="24"/>
      <c r="DJ29" s="24"/>
      <c r="DK29" s="24"/>
      <c r="DL29" s="24"/>
      <c r="DM29" s="24"/>
      <c r="DN29" s="24"/>
      <c r="DO29" s="24"/>
      <c r="DP29" s="24"/>
      <c r="DQ29" s="24"/>
      <c r="DR29" s="24"/>
      <c r="DS29" s="24"/>
      <c r="DT29" s="24"/>
      <c r="DU29" s="24"/>
      <c r="DV29" s="24"/>
      <c r="DW29" s="24"/>
      <c r="DX29" s="24"/>
      <c r="DY29" s="24"/>
      <c r="DZ29" s="24"/>
      <c r="EA29" s="24"/>
    </row>
    <row r="30" spans="1:131">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4"/>
      <c r="DD30" s="24"/>
      <c r="DE30" s="24"/>
      <c r="DF30" s="24"/>
      <c r="DG30" s="24"/>
      <c r="DH30" s="24"/>
      <c r="DI30" s="24"/>
      <c r="DJ30" s="24"/>
      <c r="DK30" s="24"/>
      <c r="DL30" s="24"/>
      <c r="DM30" s="24"/>
      <c r="DN30" s="24"/>
      <c r="DO30" s="24"/>
      <c r="DP30" s="24"/>
      <c r="DQ30" s="24"/>
      <c r="DR30" s="24"/>
      <c r="DS30" s="24"/>
      <c r="DT30" s="24"/>
      <c r="DU30" s="24"/>
      <c r="DV30" s="24"/>
      <c r="DW30" s="24"/>
      <c r="DX30" s="24"/>
      <c r="DY30" s="24"/>
      <c r="DZ30" s="24"/>
      <c r="EA30" s="24"/>
    </row>
    <row r="31" spans="1:131">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X31" s="24"/>
      <c r="CY31" s="24"/>
      <c r="CZ31" s="24"/>
      <c r="DA31" s="24"/>
      <c r="DB31" s="24"/>
      <c r="DC31" s="24"/>
      <c r="DD31" s="24"/>
      <c r="DE31" s="24"/>
      <c r="DF31" s="24"/>
      <c r="DG31" s="24"/>
      <c r="DH31" s="24"/>
      <c r="DI31" s="24"/>
      <c r="DJ31" s="24"/>
      <c r="DK31" s="24"/>
      <c r="DL31" s="24"/>
      <c r="DM31" s="24"/>
      <c r="DN31" s="24"/>
      <c r="DO31" s="24"/>
      <c r="DP31" s="24"/>
      <c r="DQ31" s="24"/>
      <c r="DR31" s="24"/>
      <c r="DS31" s="24"/>
      <c r="DT31" s="24"/>
      <c r="DU31" s="24"/>
      <c r="DV31" s="24"/>
      <c r="DW31" s="24"/>
      <c r="DX31" s="24"/>
      <c r="DY31" s="24"/>
      <c r="DZ31" s="24"/>
      <c r="EA31" s="24"/>
    </row>
    <row r="32" spans="1:131">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c r="DA32" s="24"/>
      <c r="DB32" s="24"/>
      <c r="DC32" s="24"/>
      <c r="DD32" s="24"/>
      <c r="DE32" s="24"/>
      <c r="DF32" s="24"/>
      <c r="DG32" s="24"/>
      <c r="DH32" s="24"/>
      <c r="DI32" s="24"/>
      <c r="DJ32" s="24"/>
      <c r="DK32" s="24"/>
      <c r="DL32" s="24"/>
      <c r="DM32" s="24"/>
      <c r="DN32" s="24"/>
      <c r="DO32" s="24"/>
      <c r="DP32" s="24"/>
      <c r="DQ32" s="24"/>
      <c r="DR32" s="24"/>
      <c r="DS32" s="24"/>
      <c r="DT32" s="24"/>
      <c r="DU32" s="24"/>
      <c r="DV32" s="24"/>
      <c r="DW32" s="24"/>
      <c r="DX32" s="24"/>
      <c r="DY32" s="24"/>
      <c r="DZ32" s="24"/>
      <c r="EA32" s="24"/>
    </row>
    <row r="33" spans="1:131">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24"/>
      <c r="DD33" s="24"/>
      <c r="DE33" s="24"/>
      <c r="DF33" s="24"/>
      <c r="DG33" s="24"/>
      <c r="DH33" s="24"/>
      <c r="DI33" s="24"/>
      <c r="DJ33" s="24"/>
      <c r="DK33" s="24"/>
      <c r="DL33" s="24"/>
      <c r="DM33" s="24"/>
      <c r="DN33" s="24"/>
      <c r="DO33" s="24"/>
      <c r="DP33" s="24"/>
      <c r="DQ33" s="24"/>
      <c r="DR33" s="24"/>
      <c r="DS33" s="24"/>
      <c r="DT33" s="24"/>
      <c r="DU33" s="24"/>
      <c r="DV33" s="24"/>
      <c r="DW33" s="24"/>
      <c r="DX33" s="24"/>
      <c r="DY33" s="24"/>
      <c r="DZ33" s="24"/>
      <c r="EA33" s="24"/>
    </row>
    <row r="34" spans="1:131">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row>
    <row r="35" spans="1:131" ht="13.5" thickBot="1">
      <c r="A35" s="181" t="s">
        <v>491</v>
      </c>
      <c r="B35" s="182"/>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c r="BO35" s="45"/>
      <c r="BP35" s="45"/>
      <c r="BQ35" s="45"/>
      <c r="BR35" s="45"/>
      <c r="BS35" s="45"/>
      <c r="BT35" s="45"/>
      <c r="BU35" s="45"/>
      <c r="BV35" s="45"/>
      <c r="BW35" s="45"/>
      <c r="BX35" s="45"/>
      <c r="BY35" s="45"/>
      <c r="BZ35" s="45"/>
      <c r="CA35" s="45"/>
      <c r="CB35" s="45"/>
      <c r="CC35" s="45"/>
      <c r="CD35" s="45"/>
      <c r="CE35" s="45"/>
      <c r="CF35" s="45"/>
      <c r="CG35" s="45"/>
      <c r="CH35" s="45"/>
      <c r="CI35" s="45"/>
      <c r="CJ35" s="45"/>
      <c r="CK35" s="45"/>
      <c r="CL35" s="45"/>
      <c r="CM35" s="45"/>
      <c r="CN35" s="45"/>
      <c r="CO35" s="45"/>
      <c r="CP35" s="45"/>
      <c r="CQ35" s="45"/>
      <c r="CR35" s="45"/>
      <c r="CS35" s="45"/>
      <c r="CT35" s="45"/>
      <c r="CU35" s="45"/>
      <c r="CV35" s="45"/>
      <c r="CW35" s="45"/>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row>
    <row r="36" spans="1:131" ht="26.25" thickBot="1">
      <c r="A36" s="200" t="s">
        <v>492</v>
      </c>
      <c r="B36" s="201"/>
      <c r="C36" s="202" t="s">
        <v>493</v>
      </c>
      <c r="D36" s="203"/>
      <c r="E36" s="203"/>
      <c r="F36" s="203"/>
      <c r="G36" s="203"/>
      <c r="H36" s="203"/>
      <c r="I36" s="203"/>
      <c r="J36" s="203"/>
      <c r="K36" s="204"/>
      <c r="L36" s="202" t="s">
        <v>494</v>
      </c>
      <c r="M36" s="203"/>
      <c r="N36" s="203"/>
      <c r="O36" s="203"/>
      <c r="P36" s="203"/>
      <c r="Q36" s="204"/>
      <c r="R36" s="202" t="s">
        <v>495</v>
      </c>
      <c r="S36" s="203"/>
      <c r="T36" s="203"/>
      <c r="U36" s="204"/>
      <c r="V36" s="202" t="s">
        <v>496</v>
      </c>
      <c r="W36" s="203"/>
      <c r="X36" s="203"/>
      <c r="Y36" s="204"/>
      <c r="Z36" s="202" t="s">
        <v>497</v>
      </c>
      <c r="AA36" s="203"/>
      <c r="AB36" s="203"/>
      <c r="AC36" s="204"/>
      <c r="AD36" s="202" t="s">
        <v>498</v>
      </c>
      <c r="AE36" s="203"/>
      <c r="AF36" s="203"/>
      <c r="AG36" s="204"/>
      <c r="AH36" s="202" t="s">
        <v>499</v>
      </c>
      <c r="AI36" s="203"/>
      <c r="AJ36" s="203"/>
      <c r="AK36" s="203"/>
      <c r="AL36" s="204"/>
      <c r="AM36" s="202" t="s">
        <v>500</v>
      </c>
      <c r="AN36" s="203"/>
      <c r="AO36" s="203"/>
      <c r="AP36" s="203"/>
      <c r="AQ36" s="203"/>
      <c r="AR36" s="203"/>
      <c r="AS36" s="204"/>
      <c r="AT36" s="202" t="s">
        <v>501</v>
      </c>
      <c r="AU36" s="203"/>
      <c r="AV36" s="203"/>
      <c r="AW36" s="203"/>
      <c r="AX36" s="203"/>
      <c r="AY36" s="203"/>
      <c r="AZ36" s="204"/>
      <c r="BA36" s="202" t="s">
        <v>502</v>
      </c>
      <c r="BB36" s="203"/>
      <c r="BC36" s="203"/>
      <c r="BD36" s="203"/>
      <c r="BE36" s="203"/>
      <c r="BF36" s="204"/>
      <c r="BG36" s="202" t="s">
        <v>503</v>
      </c>
      <c r="BH36" s="204"/>
      <c r="BI36" s="202" t="s">
        <v>504</v>
      </c>
      <c r="BJ36" s="203"/>
      <c r="BK36" s="203"/>
      <c r="BL36" s="203"/>
      <c r="BM36" s="204"/>
      <c r="BN36" s="202" t="s">
        <v>505</v>
      </c>
      <c r="BO36" s="203"/>
      <c r="BP36" s="203"/>
      <c r="BQ36" s="203"/>
      <c r="BR36" s="203"/>
      <c r="BS36" s="203"/>
      <c r="BT36" s="203"/>
      <c r="BU36" s="203"/>
      <c r="BV36" s="203"/>
      <c r="BW36" s="203"/>
      <c r="BX36" s="203"/>
      <c r="BY36" s="203"/>
      <c r="BZ36" s="203"/>
      <c r="CA36" s="203"/>
      <c r="CB36" s="203"/>
      <c r="CC36" s="204"/>
      <c r="CD36" s="202" t="s">
        <v>506</v>
      </c>
      <c r="CE36" s="204"/>
      <c r="CF36" s="202" t="s">
        <v>507</v>
      </c>
      <c r="CG36" s="203"/>
      <c r="CH36" s="203"/>
      <c r="CI36" s="203"/>
      <c r="CJ36" s="203"/>
      <c r="CK36" s="204"/>
      <c r="CL36" s="205"/>
      <c r="CM36" s="202" t="s">
        <v>19</v>
      </c>
      <c r="CN36" s="203"/>
      <c r="CO36" s="203"/>
      <c r="CP36" s="204"/>
      <c r="CQ36" s="202" t="s">
        <v>508</v>
      </c>
      <c r="CR36" s="203"/>
      <c r="CS36" s="203"/>
      <c r="CT36" s="203"/>
      <c r="CU36" s="204"/>
      <c r="CV36" s="202" t="s">
        <v>509</v>
      </c>
      <c r="CW36" s="204"/>
      <c r="CX36" s="24"/>
      <c r="CY36" s="24"/>
      <c r="CZ36" s="24"/>
      <c r="DA36" s="24"/>
      <c r="DB36" s="24"/>
      <c r="DC36" s="24"/>
      <c r="DD36" s="24"/>
      <c r="DE36" s="24"/>
      <c r="DF36" s="24"/>
      <c r="DG36" s="24"/>
      <c r="DH36" s="24"/>
      <c r="DI36" s="24"/>
      <c r="DJ36" s="24"/>
      <c r="DK36" s="24"/>
      <c r="DL36" s="24"/>
      <c r="DM36" s="24"/>
      <c r="DN36" s="24"/>
      <c r="DO36" s="24"/>
      <c r="DP36" s="24"/>
      <c r="DQ36" s="24"/>
      <c r="DR36" s="24"/>
      <c r="DS36" s="24"/>
      <c r="DT36" s="24"/>
      <c r="DU36" s="24"/>
      <c r="DV36" s="24"/>
      <c r="DW36" s="24"/>
      <c r="DX36" s="24"/>
      <c r="DY36" s="24"/>
      <c r="DZ36" s="24"/>
      <c r="EA36" s="24"/>
    </row>
    <row r="37" spans="1:131" ht="127.5">
      <c r="A37" s="185" t="s">
        <v>404</v>
      </c>
      <c r="B37" s="186" t="s">
        <v>405</v>
      </c>
      <c r="C37" s="112" t="s">
        <v>11</v>
      </c>
      <c r="D37" s="112" t="s">
        <v>510</v>
      </c>
      <c r="E37" s="112" t="s">
        <v>511</v>
      </c>
      <c r="F37" s="112" t="s">
        <v>512</v>
      </c>
      <c r="G37" s="112" t="s">
        <v>513</v>
      </c>
      <c r="H37" s="112" t="s">
        <v>514</v>
      </c>
      <c r="I37" s="112" t="s">
        <v>515</v>
      </c>
      <c r="J37" s="112" t="s">
        <v>516</v>
      </c>
      <c r="K37" s="112" t="s">
        <v>517</v>
      </c>
      <c r="L37" s="112" t="s">
        <v>518</v>
      </c>
      <c r="M37" s="112" t="s">
        <v>519</v>
      </c>
      <c r="N37" s="112" t="s">
        <v>520</v>
      </c>
      <c r="O37" s="112" t="s">
        <v>521</v>
      </c>
      <c r="P37" s="112" t="s">
        <v>522</v>
      </c>
      <c r="Q37" s="112" t="s">
        <v>523</v>
      </c>
      <c r="R37" s="112" t="s">
        <v>524</v>
      </c>
      <c r="S37" s="112" t="s">
        <v>525</v>
      </c>
      <c r="T37" s="112" t="s">
        <v>526</v>
      </c>
      <c r="U37" s="112" t="s">
        <v>432</v>
      </c>
      <c r="V37" s="112" t="s">
        <v>524</v>
      </c>
      <c r="W37" s="112" t="s">
        <v>525</v>
      </c>
      <c r="X37" s="112" t="s">
        <v>526</v>
      </c>
      <c r="Y37" s="112" t="s">
        <v>432</v>
      </c>
      <c r="Z37" s="112" t="s">
        <v>524</v>
      </c>
      <c r="AA37" s="112" t="s">
        <v>525</v>
      </c>
      <c r="AB37" s="112" t="s">
        <v>526</v>
      </c>
      <c r="AC37" s="112" t="s">
        <v>432</v>
      </c>
      <c r="AD37" s="112" t="s">
        <v>524</v>
      </c>
      <c r="AE37" s="112" t="s">
        <v>525</v>
      </c>
      <c r="AF37" s="112" t="s">
        <v>526</v>
      </c>
      <c r="AG37" s="112" t="s">
        <v>432</v>
      </c>
      <c r="AH37" s="112" t="s">
        <v>524</v>
      </c>
      <c r="AI37" s="112" t="s">
        <v>525</v>
      </c>
      <c r="AJ37" s="112" t="s">
        <v>526</v>
      </c>
      <c r="AK37" s="112" t="s">
        <v>432</v>
      </c>
      <c r="AL37" s="112" t="s">
        <v>527</v>
      </c>
      <c r="AM37" s="112" t="s">
        <v>528</v>
      </c>
      <c r="AN37" s="112" t="s">
        <v>529</v>
      </c>
      <c r="AO37" s="112" t="s">
        <v>530</v>
      </c>
      <c r="AP37" s="112" t="s">
        <v>531</v>
      </c>
      <c r="AQ37" s="112" t="s">
        <v>532</v>
      </c>
      <c r="AR37" s="112" t="s">
        <v>533</v>
      </c>
      <c r="AS37" s="112" t="s">
        <v>534</v>
      </c>
      <c r="AT37" s="112" t="s">
        <v>535</v>
      </c>
      <c r="AU37" s="112" t="s">
        <v>536</v>
      </c>
      <c r="AV37" s="112" t="s">
        <v>537</v>
      </c>
      <c r="AW37" s="112" t="s">
        <v>538</v>
      </c>
      <c r="AX37" s="112" t="s">
        <v>539</v>
      </c>
      <c r="AY37" s="112" t="s">
        <v>540</v>
      </c>
      <c r="AZ37" s="112" t="s">
        <v>541</v>
      </c>
      <c r="BA37" s="112" t="s">
        <v>542</v>
      </c>
      <c r="BB37" s="112" t="s">
        <v>543</v>
      </c>
      <c r="BC37" s="112" t="s">
        <v>544</v>
      </c>
      <c r="BD37" s="112" t="s">
        <v>545</v>
      </c>
      <c r="BE37" s="112" t="s">
        <v>546</v>
      </c>
      <c r="BF37" s="112" t="s">
        <v>547</v>
      </c>
      <c r="BG37" s="112" t="s">
        <v>548</v>
      </c>
      <c r="BH37" s="112" t="s">
        <v>549</v>
      </c>
      <c r="BI37" s="112" t="s">
        <v>550</v>
      </c>
      <c r="BJ37" s="112" t="s">
        <v>551</v>
      </c>
      <c r="BK37" s="112" t="s">
        <v>552</v>
      </c>
      <c r="BL37" s="112" t="s">
        <v>553</v>
      </c>
      <c r="BM37" s="112" t="s">
        <v>554</v>
      </c>
      <c r="BN37" s="112" t="s">
        <v>555</v>
      </c>
      <c r="BO37" s="112" t="s">
        <v>556</v>
      </c>
      <c r="BP37" s="112" t="s">
        <v>557</v>
      </c>
      <c r="BQ37" s="112" t="s">
        <v>558</v>
      </c>
      <c r="BR37" s="112" t="s">
        <v>559</v>
      </c>
      <c r="BS37" s="112" t="s">
        <v>560</v>
      </c>
      <c r="BT37" s="112" t="s">
        <v>561</v>
      </c>
      <c r="BU37" s="112" t="s">
        <v>562</v>
      </c>
      <c r="BV37" s="112" t="s">
        <v>563</v>
      </c>
      <c r="BW37" s="112" t="s">
        <v>564</v>
      </c>
      <c r="BX37" s="112" t="s">
        <v>565</v>
      </c>
      <c r="BY37" s="112" t="s">
        <v>566</v>
      </c>
      <c r="BZ37" s="112" t="s">
        <v>567</v>
      </c>
      <c r="CA37" s="112" t="s">
        <v>568</v>
      </c>
      <c r="CB37" s="112" t="s">
        <v>569</v>
      </c>
      <c r="CC37" s="112" t="s">
        <v>570</v>
      </c>
      <c r="CD37" s="112" t="s">
        <v>413</v>
      </c>
      <c r="CE37" s="112" t="s">
        <v>53</v>
      </c>
      <c r="CF37" s="112" t="s">
        <v>571</v>
      </c>
      <c r="CG37" s="112" t="s">
        <v>572</v>
      </c>
      <c r="CH37" s="112" t="s">
        <v>573</v>
      </c>
      <c r="CI37" s="112" t="s">
        <v>574</v>
      </c>
      <c r="CJ37" s="112" t="s">
        <v>575</v>
      </c>
      <c r="CK37" s="112" t="s">
        <v>576</v>
      </c>
      <c r="CL37" s="112"/>
      <c r="CM37" s="112" t="s">
        <v>577</v>
      </c>
      <c r="CN37" s="112" t="s">
        <v>578</v>
      </c>
      <c r="CO37" s="112" t="s">
        <v>579</v>
      </c>
      <c r="CP37" s="112" t="s">
        <v>580</v>
      </c>
      <c r="CQ37" s="112" t="s">
        <v>581</v>
      </c>
      <c r="CR37" s="112" t="s">
        <v>582</v>
      </c>
      <c r="CS37" s="112" t="s">
        <v>583</v>
      </c>
      <c r="CT37" s="112" t="s">
        <v>584</v>
      </c>
      <c r="CU37" s="112" t="s">
        <v>585</v>
      </c>
      <c r="CV37" s="112" t="s">
        <v>586</v>
      </c>
      <c r="CW37" s="206" t="s">
        <v>587</v>
      </c>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row>
    <row r="38" spans="1:131">
      <c r="A38" s="24" t="s">
        <v>415</v>
      </c>
      <c r="B38" s="24" t="s">
        <v>415</v>
      </c>
      <c r="C38" s="45">
        <v>16</v>
      </c>
      <c r="D38" s="45">
        <v>294.33600000000001</v>
      </c>
      <c r="E38" s="45">
        <v>0</v>
      </c>
      <c r="F38" s="45">
        <v>186.39999999999998</v>
      </c>
      <c r="G38" s="45">
        <v>0</v>
      </c>
      <c r="H38" s="45">
        <v>66.931647494369457</v>
      </c>
      <c r="I38" s="45" t="s">
        <v>394</v>
      </c>
      <c r="J38" s="45"/>
      <c r="K38" s="45"/>
      <c r="L38" s="45">
        <v>316.27966058996424</v>
      </c>
      <c r="M38" s="45">
        <v>5.5716330967124097E-2</v>
      </c>
      <c r="N38" s="45">
        <v>5.5314195475834202E-2</v>
      </c>
      <c r="O38" s="45">
        <v>0</v>
      </c>
      <c r="P38" s="45">
        <v>0</v>
      </c>
      <c r="Q38" s="45">
        <v>0</v>
      </c>
      <c r="R38" s="45">
        <v>37.1706500248049</v>
      </c>
      <c r="S38" s="45">
        <v>85.89571858336997</v>
      </c>
      <c r="T38" s="45">
        <v>0</v>
      </c>
      <c r="U38" s="45">
        <v>112.51863109386363</v>
      </c>
      <c r="V38" s="45" t="s">
        <v>588</v>
      </c>
      <c r="W38" s="45" t="s">
        <v>588</v>
      </c>
      <c r="X38" s="45" t="s">
        <v>588</v>
      </c>
      <c r="Y38" s="45" t="s">
        <v>588</v>
      </c>
      <c r="Z38" s="45">
        <v>0</v>
      </c>
      <c r="AA38" s="45">
        <v>0</v>
      </c>
      <c r="AB38" s="45">
        <v>0</v>
      </c>
      <c r="AC38" s="45">
        <v>0</v>
      </c>
      <c r="AD38" s="45">
        <v>0</v>
      </c>
      <c r="AE38" s="45">
        <v>0</v>
      </c>
      <c r="AF38" s="45">
        <v>0</v>
      </c>
      <c r="AG38" s="45">
        <v>66.931647494369457</v>
      </c>
      <c r="AH38" s="45">
        <v>37.1706500248049</v>
      </c>
      <c r="AI38" s="45">
        <v>85.89571858336997</v>
      </c>
      <c r="AJ38" s="45">
        <v>0</v>
      </c>
      <c r="AK38" s="45">
        <v>179.45027858823309</v>
      </c>
      <c r="AL38" s="45">
        <v>302.51664719640797</v>
      </c>
      <c r="AM38" s="45">
        <v>163.87161307839673</v>
      </c>
      <c r="AN38" s="45">
        <v>19.687281135273583</v>
      </c>
      <c r="AO38" s="45">
        <v>0</v>
      </c>
      <c r="AP38" s="45">
        <v>0</v>
      </c>
      <c r="AQ38" s="45">
        <v>183.55889421367033</v>
      </c>
      <c r="AR38" s="45">
        <v>37.1706500248049</v>
      </c>
      <c r="AS38" s="207">
        <v>4.9382750662465389</v>
      </c>
      <c r="AT38" s="45">
        <v>163.87161307839673</v>
      </c>
      <c r="AU38" s="45">
        <v>23.303877008803578</v>
      </c>
      <c r="AV38" s="45">
        <v>0</v>
      </c>
      <c r="AW38" s="45">
        <v>0</v>
      </c>
      <c r="AX38" s="45">
        <v>187.1754900872003</v>
      </c>
      <c r="AY38" s="45">
        <v>85.89571858336997</v>
      </c>
      <c r="AZ38" s="207">
        <v>2.1791015102286928</v>
      </c>
      <c r="BA38" s="45">
        <v>163.87161307839673</v>
      </c>
      <c r="BB38" s="45">
        <v>42.991158144077161</v>
      </c>
      <c r="BC38" s="45">
        <v>0</v>
      </c>
      <c r="BD38" s="45">
        <v>0</v>
      </c>
      <c r="BE38" s="45">
        <v>206.8627712224739</v>
      </c>
      <c r="BF38" s="45">
        <v>123.06636860817487</v>
      </c>
      <c r="BG38" s="45">
        <v>18.62931727222362</v>
      </c>
      <c r="BH38" s="207">
        <v>1.6809041622174974</v>
      </c>
      <c r="BI38" s="45">
        <v>8.6476679675709178</v>
      </c>
      <c r="BJ38" s="45">
        <v>19.983445370183389</v>
      </c>
      <c r="BK38" s="45">
        <v>0</v>
      </c>
      <c r="BL38" s="45">
        <v>41.748702938570297</v>
      </c>
      <c r="BM38" s="45">
        <v>70.379816276324604</v>
      </c>
      <c r="BN38" s="45">
        <v>163.87161307839673</v>
      </c>
      <c r="BO38" s="45">
        <v>0</v>
      </c>
      <c r="BP38" s="45">
        <v>42.991158144077161</v>
      </c>
      <c r="BQ38" s="45">
        <v>0</v>
      </c>
      <c r="BR38" s="45">
        <v>0</v>
      </c>
      <c r="BS38" s="45">
        <v>0</v>
      </c>
      <c r="BT38" s="45">
        <v>0</v>
      </c>
      <c r="BU38" s="45">
        <v>0</v>
      </c>
      <c r="BV38" s="45">
        <v>0</v>
      </c>
      <c r="BW38" s="45">
        <v>0</v>
      </c>
      <c r="BX38" s="45">
        <v>235.58499970203849</v>
      </c>
      <c r="BY38" s="45"/>
      <c r="BZ38" s="45">
        <v>0</v>
      </c>
      <c r="CA38" s="45">
        <v>66.931647494369457</v>
      </c>
      <c r="CB38" s="45">
        <v>206.8627712224739</v>
      </c>
      <c r="CC38" s="45">
        <v>302.51664719640792</v>
      </c>
      <c r="CD38" s="187">
        <v>0.68380624054771089</v>
      </c>
      <c r="CE38" s="45">
        <v>60.378020210793906</v>
      </c>
      <c r="CF38" s="45">
        <v>3.0046867883892916</v>
      </c>
      <c r="CG38" s="45">
        <v>0</v>
      </c>
      <c r="CH38" s="45">
        <v>3.0046867883892916</v>
      </c>
      <c r="CI38" s="45">
        <v>0.150232838780233</v>
      </c>
      <c r="CJ38" s="45">
        <v>0</v>
      </c>
      <c r="CK38" s="45">
        <v>0.150232838780233</v>
      </c>
      <c r="CL38" s="45"/>
      <c r="CM38" s="45">
        <v>0</v>
      </c>
      <c r="CN38" s="45"/>
      <c r="CO38" s="45">
        <v>0</v>
      </c>
      <c r="CP38" s="45">
        <v>0</v>
      </c>
      <c r="CQ38" s="45">
        <v>0</v>
      </c>
      <c r="CR38" s="45">
        <v>0</v>
      </c>
      <c r="CS38" s="45">
        <v>0</v>
      </c>
      <c r="CT38" s="45">
        <v>0</v>
      </c>
      <c r="CU38" s="45">
        <v>0</v>
      </c>
      <c r="CV38" s="45">
        <v>9999</v>
      </c>
      <c r="CW38" s="207">
        <v>9999</v>
      </c>
      <c r="CX38" s="24"/>
      <c r="CY38" s="24"/>
      <c r="CZ38" s="24"/>
      <c r="DA38" s="24"/>
      <c r="DB38" s="24"/>
      <c r="DC38" s="24"/>
      <c r="DD38" s="24"/>
      <c r="DE38" s="24"/>
      <c r="DF38" s="24"/>
      <c r="DG38" s="24"/>
      <c r="DH38" s="24"/>
      <c r="DI38" s="24"/>
      <c r="DJ38" s="24"/>
      <c r="DK38" s="24"/>
      <c r="DL38" s="24"/>
      <c r="DM38" s="24"/>
      <c r="DN38" s="24"/>
      <c r="DO38" s="24"/>
      <c r="DP38" s="24"/>
      <c r="DQ38" s="24"/>
      <c r="DR38" s="24"/>
      <c r="DS38" s="24"/>
      <c r="DT38" s="24"/>
      <c r="DU38" s="24"/>
      <c r="DV38" s="24"/>
      <c r="DW38" s="24"/>
      <c r="DX38" s="24"/>
      <c r="DY38" s="24"/>
      <c r="DZ38" s="24"/>
      <c r="EA38" s="24"/>
    </row>
    <row r="39" spans="1:131">
      <c r="A39" s="24" t="s">
        <v>416</v>
      </c>
      <c r="B39" s="24" t="s">
        <v>416</v>
      </c>
      <c r="C39" s="45">
        <v>16</v>
      </c>
      <c r="D39" s="45">
        <v>120.96</v>
      </c>
      <c r="E39" s="45">
        <v>0</v>
      </c>
      <c r="F39" s="45">
        <v>186.39999999999998</v>
      </c>
      <c r="G39" s="45">
        <v>0</v>
      </c>
      <c r="H39" s="45">
        <v>19.54989603750489</v>
      </c>
      <c r="I39" s="45" t="s">
        <v>394</v>
      </c>
      <c r="J39" s="45"/>
      <c r="K39" s="45"/>
      <c r="L39" s="45">
        <v>129.97794270820447</v>
      </c>
      <c r="M39" s="45">
        <v>2.2897122315256476E-2</v>
      </c>
      <c r="N39" s="45">
        <v>2.2731861154452408E-2</v>
      </c>
      <c r="O39" s="45">
        <v>0</v>
      </c>
      <c r="P39" s="45">
        <v>0</v>
      </c>
      <c r="Q39" s="45">
        <v>0</v>
      </c>
      <c r="R39" s="45">
        <v>37.1706500248049</v>
      </c>
      <c r="S39" s="45">
        <v>85.89571858336997</v>
      </c>
      <c r="T39" s="45">
        <v>0</v>
      </c>
      <c r="U39" s="45">
        <v>112.51863109386363</v>
      </c>
      <c r="V39" s="45" t="s">
        <v>588</v>
      </c>
      <c r="W39" s="45" t="s">
        <v>588</v>
      </c>
      <c r="X39" s="45" t="s">
        <v>588</v>
      </c>
      <c r="Y39" s="45" t="s">
        <v>588</v>
      </c>
      <c r="Z39" s="45">
        <v>0</v>
      </c>
      <c r="AA39" s="45">
        <v>0</v>
      </c>
      <c r="AB39" s="45">
        <v>0</v>
      </c>
      <c r="AC39" s="45">
        <v>0</v>
      </c>
      <c r="AD39" s="45">
        <v>0</v>
      </c>
      <c r="AE39" s="45">
        <v>0</v>
      </c>
      <c r="AF39" s="45">
        <v>0</v>
      </c>
      <c r="AG39" s="45">
        <v>19.54989603750489</v>
      </c>
      <c r="AH39" s="45">
        <v>37.1706500248049</v>
      </c>
      <c r="AI39" s="45">
        <v>85.89571858336997</v>
      </c>
      <c r="AJ39" s="45">
        <v>0</v>
      </c>
      <c r="AK39" s="45">
        <v>132.06852713136851</v>
      </c>
      <c r="AL39" s="45">
        <v>255.1348957395434</v>
      </c>
      <c r="AM39" s="45">
        <v>67.34449852536855</v>
      </c>
      <c r="AN39" s="45">
        <v>8.0906634802494164</v>
      </c>
      <c r="AO39" s="45">
        <v>0</v>
      </c>
      <c r="AP39" s="45">
        <v>0</v>
      </c>
      <c r="AQ39" s="45">
        <v>75.435162005617968</v>
      </c>
      <c r="AR39" s="45">
        <v>37.1706500248049</v>
      </c>
      <c r="AS39" s="207">
        <v>2.0294281094163864</v>
      </c>
      <c r="AT39" s="45">
        <v>67.34449852536855</v>
      </c>
      <c r="AU39" s="45">
        <v>9.5769357570425662</v>
      </c>
      <c r="AV39" s="45">
        <v>0</v>
      </c>
      <c r="AW39" s="45">
        <v>0</v>
      </c>
      <c r="AX39" s="45">
        <v>76.921434282411113</v>
      </c>
      <c r="AY39" s="45">
        <v>85.89571858336997</v>
      </c>
      <c r="AZ39" s="187">
        <v>0.89552116858713438</v>
      </c>
      <c r="BA39" s="45">
        <v>67.34449852536855</v>
      </c>
      <c r="BB39" s="45">
        <v>17.667599237291981</v>
      </c>
      <c r="BC39" s="45">
        <v>0</v>
      </c>
      <c r="BD39" s="45">
        <v>0</v>
      </c>
      <c r="BE39" s="45">
        <v>85.012097762660531</v>
      </c>
      <c r="BF39" s="45">
        <v>123.06636860817487</v>
      </c>
      <c r="BG39" s="45">
        <v>59.667246389671462</v>
      </c>
      <c r="BH39" s="187">
        <v>0.6907825324181498</v>
      </c>
      <c r="BI39" s="45">
        <v>21.042658721089232</v>
      </c>
      <c r="BJ39" s="45">
        <v>48.626383734112913</v>
      </c>
      <c r="BK39" s="45">
        <v>0</v>
      </c>
      <c r="BL39" s="45">
        <v>74.765250066053653</v>
      </c>
      <c r="BM39" s="45">
        <v>144.4342925212558</v>
      </c>
      <c r="BN39" s="45">
        <v>67.34449852536855</v>
      </c>
      <c r="BO39" s="45">
        <v>0</v>
      </c>
      <c r="BP39" s="45">
        <v>17.667599237291981</v>
      </c>
      <c r="BQ39" s="45">
        <v>0</v>
      </c>
      <c r="BR39" s="45">
        <v>0</v>
      </c>
      <c r="BS39" s="45">
        <v>0</v>
      </c>
      <c r="BT39" s="45">
        <v>0</v>
      </c>
      <c r="BU39" s="45">
        <v>0</v>
      </c>
      <c r="BV39" s="45">
        <v>0</v>
      </c>
      <c r="BW39" s="45">
        <v>0</v>
      </c>
      <c r="BX39" s="45">
        <v>235.58499970203849</v>
      </c>
      <c r="BY39" s="45"/>
      <c r="BZ39" s="45">
        <v>0</v>
      </c>
      <c r="CA39" s="45">
        <v>19.54989603750489</v>
      </c>
      <c r="CB39" s="45">
        <v>85.012097762660531</v>
      </c>
      <c r="CC39" s="45">
        <v>255.13489573954337</v>
      </c>
      <c r="CD39" s="187">
        <v>0.3332045093880292</v>
      </c>
      <c r="CE39" s="45">
        <v>134.43249645572513</v>
      </c>
      <c r="CF39" s="45">
        <v>1.2348027897490237</v>
      </c>
      <c r="CG39" s="45">
        <v>0</v>
      </c>
      <c r="CH39" s="45">
        <v>1.2348027897490237</v>
      </c>
      <c r="CI39" s="45">
        <v>6.1739522786397119E-2</v>
      </c>
      <c r="CJ39" s="45">
        <v>0</v>
      </c>
      <c r="CK39" s="45">
        <v>6.1739522786397119E-2</v>
      </c>
      <c r="CL39" s="45"/>
      <c r="CM39" s="45">
        <v>0</v>
      </c>
      <c r="CN39" s="45"/>
      <c r="CO39" s="45">
        <v>0</v>
      </c>
      <c r="CP39" s="45">
        <v>0</v>
      </c>
      <c r="CQ39" s="45">
        <v>0</v>
      </c>
      <c r="CR39" s="45">
        <v>0</v>
      </c>
      <c r="CS39" s="45">
        <v>0</v>
      </c>
      <c r="CT39" s="45">
        <v>0</v>
      </c>
      <c r="CU39" s="45">
        <v>0</v>
      </c>
      <c r="CV39" s="45">
        <v>9999</v>
      </c>
      <c r="CW39" s="207">
        <v>9999</v>
      </c>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row>
    <row r="40" spans="1:131">
      <c r="A40" s="24"/>
      <c r="B40" s="24"/>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c r="BI40" s="45"/>
      <c r="BJ40" s="45"/>
      <c r="BK40" s="45"/>
      <c r="BL40" s="45"/>
      <c r="BM40" s="45"/>
      <c r="BN40" s="45"/>
      <c r="BO40" s="45"/>
      <c r="BP40" s="45"/>
      <c r="BQ40" s="45"/>
      <c r="BR40" s="45"/>
      <c r="BS40" s="45"/>
      <c r="BT40" s="45"/>
      <c r="BU40" s="45"/>
      <c r="BV40" s="45"/>
      <c r="BW40" s="45"/>
      <c r="BX40" s="45"/>
      <c r="BY40" s="45"/>
      <c r="BZ40" s="45"/>
      <c r="CA40" s="45"/>
      <c r="CB40" s="45"/>
      <c r="CC40" s="45"/>
      <c r="CD40" s="45"/>
      <c r="CE40" s="45"/>
      <c r="CF40" s="45"/>
      <c r="CG40" s="45"/>
      <c r="CH40" s="45"/>
      <c r="CI40" s="45"/>
      <c r="CJ40" s="45"/>
      <c r="CK40" s="45"/>
      <c r="CL40" s="45"/>
      <c r="CM40" s="45"/>
      <c r="CN40" s="45"/>
      <c r="CO40" s="45"/>
      <c r="CP40" s="45"/>
      <c r="CQ40" s="45"/>
      <c r="CR40" s="45"/>
      <c r="CS40" s="45"/>
      <c r="CT40" s="45"/>
      <c r="CU40" s="45"/>
      <c r="CV40" s="45"/>
      <c r="CW40" s="45"/>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row>
    <row r="41" spans="1:131">
      <c r="A41" s="24"/>
      <c r="B41" s="24"/>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24"/>
      <c r="CY41" s="24"/>
      <c r="CZ41" s="24"/>
      <c r="DA41" s="24"/>
      <c r="DB41" s="24"/>
      <c r="DC41" s="24"/>
      <c r="DD41" s="24"/>
      <c r="DE41" s="24"/>
      <c r="DF41" s="24"/>
      <c r="DG41" s="24"/>
      <c r="DH41" s="24"/>
      <c r="DI41" s="24"/>
      <c r="DJ41" s="24"/>
      <c r="DK41" s="24"/>
      <c r="DL41" s="24"/>
      <c r="DM41" s="24"/>
      <c r="DN41" s="24"/>
      <c r="DO41" s="24"/>
      <c r="DP41" s="24"/>
      <c r="DQ41" s="24"/>
      <c r="DR41" s="24"/>
      <c r="DS41" s="24"/>
      <c r="DT41" s="24"/>
      <c r="DU41" s="24"/>
      <c r="DV41" s="24"/>
      <c r="DW41" s="24"/>
      <c r="DX41" s="24"/>
      <c r="DY41" s="24"/>
      <c r="DZ41" s="24"/>
      <c r="EA41" s="24"/>
    </row>
    <row r="42" spans="1:131" ht="13.5" thickBot="1">
      <c r="A42" s="181" t="s">
        <v>589</v>
      </c>
      <c r="B42" s="182"/>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5"/>
      <c r="BR42" s="45"/>
      <c r="BS42" s="45"/>
      <c r="BT42" s="45"/>
      <c r="BU42" s="45"/>
      <c r="BV42" s="45"/>
      <c r="BW42" s="45"/>
      <c r="BX42" s="45"/>
      <c r="BY42" s="45"/>
      <c r="BZ42" s="45"/>
      <c r="CA42" s="45"/>
      <c r="CB42" s="45"/>
      <c r="CC42" s="45"/>
      <c r="CD42" s="45"/>
      <c r="CE42" s="45"/>
      <c r="CF42" s="45"/>
      <c r="CG42" s="45"/>
      <c r="CH42" s="45"/>
      <c r="CI42" s="45"/>
      <c r="CJ42" s="45"/>
      <c r="CK42" s="45"/>
      <c r="CL42" s="45"/>
      <c r="CM42" s="45"/>
      <c r="CN42" s="45"/>
      <c r="CO42" s="45"/>
      <c r="CP42" s="45"/>
      <c r="CQ42" s="45"/>
      <c r="CR42" s="45"/>
      <c r="CS42" s="45"/>
      <c r="CT42" s="45"/>
      <c r="CU42" s="45"/>
      <c r="CV42" s="45"/>
      <c r="CW42" s="45"/>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row>
    <row r="43" spans="1:131" ht="26.25" thickBot="1">
      <c r="A43" s="200" t="s">
        <v>492</v>
      </c>
      <c r="B43" s="201"/>
      <c r="C43" s="202" t="s">
        <v>493</v>
      </c>
      <c r="D43" s="203"/>
      <c r="E43" s="203"/>
      <c r="F43" s="203"/>
      <c r="G43" s="203"/>
      <c r="H43" s="203"/>
      <c r="I43" s="203"/>
      <c r="J43" s="203"/>
      <c r="K43" s="204"/>
      <c r="L43" s="202" t="s">
        <v>494</v>
      </c>
      <c r="M43" s="203"/>
      <c r="N43" s="203"/>
      <c r="O43" s="203"/>
      <c r="P43" s="203"/>
      <c r="Q43" s="204"/>
      <c r="R43" s="202" t="s">
        <v>495</v>
      </c>
      <c r="S43" s="203"/>
      <c r="T43" s="203"/>
      <c r="U43" s="204"/>
      <c r="V43" s="202" t="s">
        <v>496</v>
      </c>
      <c r="W43" s="203"/>
      <c r="X43" s="203"/>
      <c r="Y43" s="204"/>
      <c r="Z43" s="202" t="s">
        <v>497</v>
      </c>
      <c r="AA43" s="203"/>
      <c r="AB43" s="203"/>
      <c r="AC43" s="204"/>
      <c r="AD43" s="202" t="s">
        <v>498</v>
      </c>
      <c r="AE43" s="203"/>
      <c r="AF43" s="203"/>
      <c r="AG43" s="204"/>
      <c r="AH43" s="202" t="s">
        <v>499</v>
      </c>
      <c r="AI43" s="203"/>
      <c r="AJ43" s="203"/>
      <c r="AK43" s="203"/>
      <c r="AL43" s="204"/>
      <c r="AM43" s="202" t="s">
        <v>500</v>
      </c>
      <c r="AN43" s="203"/>
      <c r="AO43" s="203"/>
      <c r="AP43" s="203"/>
      <c r="AQ43" s="203"/>
      <c r="AR43" s="203"/>
      <c r="AS43" s="204"/>
      <c r="AT43" s="202" t="s">
        <v>501</v>
      </c>
      <c r="AU43" s="203"/>
      <c r="AV43" s="203"/>
      <c r="AW43" s="203"/>
      <c r="AX43" s="203"/>
      <c r="AY43" s="203"/>
      <c r="AZ43" s="204"/>
      <c r="BA43" s="202" t="s">
        <v>502</v>
      </c>
      <c r="BB43" s="203"/>
      <c r="BC43" s="203"/>
      <c r="BD43" s="203"/>
      <c r="BE43" s="203"/>
      <c r="BF43" s="204"/>
      <c r="BG43" s="202" t="s">
        <v>503</v>
      </c>
      <c r="BH43" s="204"/>
      <c r="BI43" s="202" t="s">
        <v>504</v>
      </c>
      <c r="BJ43" s="203"/>
      <c r="BK43" s="203"/>
      <c r="BL43" s="203"/>
      <c r="BM43" s="204"/>
      <c r="BN43" s="202" t="s">
        <v>505</v>
      </c>
      <c r="BO43" s="203"/>
      <c r="BP43" s="203"/>
      <c r="BQ43" s="203"/>
      <c r="BR43" s="203"/>
      <c r="BS43" s="203"/>
      <c r="BT43" s="203"/>
      <c r="BU43" s="203"/>
      <c r="BV43" s="203"/>
      <c r="BW43" s="203"/>
      <c r="BX43" s="203"/>
      <c r="BY43" s="203"/>
      <c r="BZ43" s="203"/>
      <c r="CA43" s="203"/>
      <c r="CB43" s="203"/>
      <c r="CC43" s="204"/>
      <c r="CD43" s="202" t="s">
        <v>506</v>
      </c>
      <c r="CE43" s="204"/>
      <c r="CF43" s="202" t="s">
        <v>507</v>
      </c>
      <c r="CG43" s="203"/>
      <c r="CH43" s="203"/>
      <c r="CI43" s="203"/>
      <c r="CJ43" s="203"/>
      <c r="CK43" s="204"/>
      <c r="CL43" s="205"/>
      <c r="CM43" s="202" t="s">
        <v>19</v>
      </c>
      <c r="CN43" s="203"/>
      <c r="CO43" s="203"/>
      <c r="CP43" s="204"/>
      <c r="CQ43" s="202" t="s">
        <v>508</v>
      </c>
      <c r="CR43" s="203"/>
      <c r="CS43" s="203"/>
      <c r="CT43" s="203"/>
      <c r="CU43" s="204"/>
      <c r="CV43" s="202" t="s">
        <v>509</v>
      </c>
      <c r="CW43" s="204"/>
      <c r="CX43" s="24"/>
      <c r="CY43" s="24"/>
      <c r="CZ43" s="24"/>
      <c r="DA43" s="24"/>
      <c r="DB43" s="24"/>
      <c r="DC43" s="24"/>
      <c r="DD43" s="24"/>
      <c r="DE43" s="24"/>
      <c r="DF43" s="24"/>
      <c r="DG43" s="24"/>
      <c r="DH43" s="24"/>
      <c r="DI43" s="24"/>
      <c r="DJ43" s="24"/>
      <c r="DK43" s="24"/>
      <c r="DL43" s="24"/>
      <c r="DM43" s="24"/>
      <c r="DN43" s="24"/>
      <c r="DO43" s="24"/>
      <c r="DP43" s="24"/>
      <c r="DQ43" s="24"/>
      <c r="DR43" s="24"/>
      <c r="DS43" s="24"/>
      <c r="DT43" s="24"/>
      <c r="DU43" s="24"/>
      <c r="DV43" s="24"/>
      <c r="DW43" s="24"/>
      <c r="DX43" s="24"/>
      <c r="DY43" s="24"/>
      <c r="DZ43" s="24"/>
      <c r="EA43" s="24"/>
    </row>
    <row r="44" spans="1:131" ht="127.5">
      <c r="A44" s="185" t="s">
        <v>404</v>
      </c>
      <c r="B44" s="186" t="s">
        <v>405</v>
      </c>
      <c r="C44" s="112" t="s">
        <v>11</v>
      </c>
      <c r="D44" s="112" t="s">
        <v>510</v>
      </c>
      <c r="E44" s="112" t="s">
        <v>511</v>
      </c>
      <c r="F44" s="112" t="s">
        <v>512</v>
      </c>
      <c r="G44" s="112" t="s">
        <v>513</v>
      </c>
      <c r="H44" s="112" t="s">
        <v>514</v>
      </c>
      <c r="I44" s="112" t="s">
        <v>515</v>
      </c>
      <c r="J44" s="112" t="s">
        <v>516</v>
      </c>
      <c r="K44" s="112" t="s">
        <v>517</v>
      </c>
      <c r="L44" s="112" t="s">
        <v>518</v>
      </c>
      <c r="M44" s="112" t="s">
        <v>519</v>
      </c>
      <c r="N44" s="112" t="s">
        <v>520</v>
      </c>
      <c r="O44" s="112" t="s">
        <v>521</v>
      </c>
      <c r="P44" s="112" t="s">
        <v>522</v>
      </c>
      <c r="Q44" s="112" t="s">
        <v>523</v>
      </c>
      <c r="R44" s="112" t="s">
        <v>524</v>
      </c>
      <c r="S44" s="112" t="s">
        <v>525</v>
      </c>
      <c r="T44" s="112" t="s">
        <v>526</v>
      </c>
      <c r="U44" s="112" t="s">
        <v>432</v>
      </c>
      <c r="V44" s="112" t="s">
        <v>524</v>
      </c>
      <c r="W44" s="112" t="s">
        <v>525</v>
      </c>
      <c r="X44" s="112" t="s">
        <v>526</v>
      </c>
      <c r="Y44" s="112" t="s">
        <v>432</v>
      </c>
      <c r="Z44" s="112" t="s">
        <v>524</v>
      </c>
      <c r="AA44" s="112" t="s">
        <v>525</v>
      </c>
      <c r="AB44" s="112" t="s">
        <v>526</v>
      </c>
      <c r="AC44" s="112" t="s">
        <v>432</v>
      </c>
      <c r="AD44" s="112" t="s">
        <v>524</v>
      </c>
      <c r="AE44" s="112" t="s">
        <v>525</v>
      </c>
      <c r="AF44" s="112" t="s">
        <v>526</v>
      </c>
      <c r="AG44" s="112" t="s">
        <v>432</v>
      </c>
      <c r="AH44" s="112" t="s">
        <v>524</v>
      </c>
      <c r="AI44" s="112" t="s">
        <v>525</v>
      </c>
      <c r="AJ44" s="112" t="s">
        <v>526</v>
      </c>
      <c r="AK44" s="112" t="s">
        <v>432</v>
      </c>
      <c r="AL44" s="112" t="s">
        <v>527</v>
      </c>
      <c r="AM44" s="112" t="s">
        <v>528</v>
      </c>
      <c r="AN44" s="112" t="s">
        <v>529</v>
      </c>
      <c r="AO44" s="112" t="s">
        <v>530</v>
      </c>
      <c r="AP44" s="112" t="s">
        <v>531</v>
      </c>
      <c r="AQ44" s="112" t="s">
        <v>532</v>
      </c>
      <c r="AR44" s="112" t="s">
        <v>533</v>
      </c>
      <c r="AS44" s="112" t="s">
        <v>534</v>
      </c>
      <c r="AT44" s="112" t="s">
        <v>535</v>
      </c>
      <c r="AU44" s="112" t="s">
        <v>536</v>
      </c>
      <c r="AV44" s="112" t="s">
        <v>537</v>
      </c>
      <c r="AW44" s="112" t="s">
        <v>538</v>
      </c>
      <c r="AX44" s="112" t="s">
        <v>539</v>
      </c>
      <c r="AY44" s="112" t="s">
        <v>540</v>
      </c>
      <c r="AZ44" s="112" t="s">
        <v>541</v>
      </c>
      <c r="BA44" s="112" t="s">
        <v>542</v>
      </c>
      <c r="BB44" s="112" t="s">
        <v>543</v>
      </c>
      <c r="BC44" s="112" t="s">
        <v>544</v>
      </c>
      <c r="BD44" s="112" t="s">
        <v>545</v>
      </c>
      <c r="BE44" s="112" t="s">
        <v>546</v>
      </c>
      <c r="BF44" s="112" t="s">
        <v>547</v>
      </c>
      <c r="BG44" s="112" t="s">
        <v>548</v>
      </c>
      <c r="BH44" s="112" t="s">
        <v>549</v>
      </c>
      <c r="BI44" s="112" t="s">
        <v>550</v>
      </c>
      <c r="BJ44" s="112" t="s">
        <v>551</v>
      </c>
      <c r="BK44" s="112" t="s">
        <v>552</v>
      </c>
      <c r="BL44" s="112" t="s">
        <v>553</v>
      </c>
      <c r="BM44" s="112" t="s">
        <v>554</v>
      </c>
      <c r="BN44" s="112" t="s">
        <v>555</v>
      </c>
      <c r="BO44" s="112" t="s">
        <v>556</v>
      </c>
      <c r="BP44" s="112" t="s">
        <v>557</v>
      </c>
      <c r="BQ44" s="112" t="s">
        <v>558</v>
      </c>
      <c r="BR44" s="112" t="s">
        <v>559</v>
      </c>
      <c r="BS44" s="112" t="s">
        <v>560</v>
      </c>
      <c r="BT44" s="112" t="s">
        <v>561</v>
      </c>
      <c r="BU44" s="112" t="s">
        <v>562</v>
      </c>
      <c r="BV44" s="112" t="s">
        <v>563</v>
      </c>
      <c r="BW44" s="112" t="s">
        <v>564</v>
      </c>
      <c r="BX44" s="112" t="s">
        <v>565</v>
      </c>
      <c r="BY44" s="112" t="s">
        <v>566</v>
      </c>
      <c r="BZ44" s="112" t="s">
        <v>567</v>
      </c>
      <c r="CA44" s="112" t="s">
        <v>568</v>
      </c>
      <c r="CB44" s="112" t="s">
        <v>569</v>
      </c>
      <c r="CC44" s="112" t="s">
        <v>570</v>
      </c>
      <c r="CD44" s="112" t="s">
        <v>413</v>
      </c>
      <c r="CE44" s="112" t="s">
        <v>53</v>
      </c>
      <c r="CF44" s="112" t="s">
        <v>571</v>
      </c>
      <c r="CG44" s="112" t="s">
        <v>572</v>
      </c>
      <c r="CH44" s="112" t="s">
        <v>573</v>
      </c>
      <c r="CI44" s="112" t="s">
        <v>574</v>
      </c>
      <c r="CJ44" s="112" t="s">
        <v>575</v>
      </c>
      <c r="CK44" s="112" t="s">
        <v>576</v>
      </c>
      <c r="CL44" s="112"/>
      <c r="CM44" s="112" t="s">
        <v>577</v>
      </c>
      <c r="CN44" s="112" t="s">
        <v>578</v>
      </c>
      <c r="CO44" s="112" t="s">
        <v>579</v>
      </c>
      <c r="CP44" s="112" t="s">
        <v>580</v>
      </c>
      <c r="CQ44" s="112" t="s">
        <v>581</v>
      </c>
      <c r="CR44" s="112" t="s">
        <v>582</v>
      </c>
      <c r="CS44" s="112" t="s">
        <v>583</v>
      </c>
      <c r="CT44" s="112" t="s">
        <v>584</v>
      </c>
      <c r="CU44" s="112" t="s">
        <v>585</v>
      </c>
      <c r="CV44" s="112" t="s">
        <v>586</v>
      </c>
      <c r="CW44" s="112" t="s">
        <v>587</v>
      </c>
      <c r="CX44" s="24"/>
      <c r="CY44" s="24"/>
      <c r="CZ44" s="24"/>
      <c r="DA44" s="24"/>
      <c r="DB44" s="24"/>
      <c r="DC44" s="24"/>
      <c r="DD44" s="24"/>
      <c r="DE44" s="24"/>
      <c r="DF44" s="24"/>
      <c r="DG44" s="24"/>
      <c r="DH44" s="24"/>
      <c r="DI44" s="24"/>
      <c r="DJ44" s="24"/>
      <c r="DK44" s="24"/>
      <c r="DL44" s="24"/>
      <c r="DM44" s="24"/>
      <c r="DN44" s="24"/>
      <c r="DO44" s="24"/>
      <c r="DP44" s="24"/>
      <c r="DQ44" s="24"/>
      <c r="DR44" s="24"/>
      <c r="DS44" s="24"/>
      <c r="DT44" s="24"/>
      <c r="DU44" s="24"/>
      <c r="DV44" s="24"/>
      <c r="DW44" s="24"/>
      <c r="DX44" s="24"/>
      <c r="DY44" s="24"/>
      <c r="DZ44" s="24"/>
      <c r="EA44" s="24"/>
    </row>
    <row r="45" spans="1:131">
      <c r="A45" s="24" t="s">
        <v>415</v>
      </c>
      <c r="B45" s="24"/>
      <c r="C45" s="45">
        <v>16</v>
      </c>
      <c r="D45" s="45">
        <v>294.33600000000001</v>
      </c>
      <c r="E45" s="45">
        <v>0</v>
      </c>
      <c r="F45" s="45">
        <v>186.39999999999998</v>
      </c>
      <c r="G45" s="45">
        <v>0</v>
      </c>
      <c r="H45" s="45">
        <v>66.931647494369457</v>
      </c>
      <c r="I45" s="45"/>
      <c r="J45" s="45"/>
      <c r="K45" s="45"/>
      <c r="L45" s="45">
        <v>316.27966058996424</v>
      </c>
      <c r="M45" s="45">
        <v>5.5716330967124097E-2</v>
      </c>
      <c r="N45" s="45">
        <v>5.5314195475834202E-2</v>
      </c>
      <c r="O45" s="45">
        <v>0</v>
      </c>
      <c r="P45" s="45">
        <v>0</v>
      </c>
      <c r="Q45" s="45">
        <v>0</v>
      </c>
      <c r="R45" s="45">
        <v>37.1706500248049</v>
      </c>
      <c r="S45" s="45">
        <v>85.89571858336997</v>
      </c>
      <c r="T45" s="45">
        <v>0</v>
      </c>
      <c r="U45" s="45">
        <v>112.51863109386363</v>
      </c>
      <c r="V45" s="45">
        <v>11.183999999999999</v>
      </c>
      <c r="W45" s="45">
        <v>26.095999999999997</v>
      </c>
      <c r="X45" s="45">
        <v>0</v>
      </c>
      <c r="Y45" s="45">
        <v>0</v>
      </c>
      <c r="Z45" s="45">
        <v>0</v>
      </c>
      <c r="AA45" s="45">
        <v>0</v>
      </c>
      <c r="AB45" s="45">
        <v>0</v>
      </c>
      <c r="AC45" s="45">
        <v>0</v>
      </c>
      <c r="AD45" s="45">
        <v>0</v>
      </c>
      <c r="AE45" s="45">
        <v>0</v>
      </c>
      <c r="AF45" s="45">
        <v>0</v>
      </c>
      <c r="AG45" s="45">
        <v>66.931647494369457</v>
      </c>
      <c r="AH45" s="45">
        <v>48.354650024804897</v>
      </c>
      <c r="AI45" s="45">
        <v>111.99171858336996</v>
      </c>
      <c r="AJ45" s="45">
        <v>0</v>
      </c>
      <c r="AK45" s="45">
        <v>179.45027858823309</v>
      </c>
      <c r="AL45" s="45">
        <v>339.79664719640795</v>
      </c>
      <c r="AM45" s="45">
        <v>163.87161307839673</v>
      </c>
      <c r="AN45" s="45">
        <v>19.687281135273583</v>
      </c>
      <c r="AO45" s="45">
        <v>0</v>
      </c>
      <c r="AP45" s="45">
        <v>0</v>
      </c>
      <c r="AQ45" s="45">
        <v>183.55889421367033</v>
      </c>
      <c r="AR45" s="45">
        <v>48.354650024804897</v>
      </c>
      <c r="AS45" s="207">
        <v>3.7960960139202444</v>
      </c>
      <c r="AT45" s="45">
        <v>163.87161307839673</v>
      </c>
      <c r="AU45" s="45">
        <v>23.303877008803578</v>
      </c>
      <c r="AV45" s="45">
        <v>0</v>
      </c>
      <c r="AW45" s="45">
        <v>0</v>
      </c>
      <c r="AX45" s="45">
        <v>187.1754900872003</v>
      </c>
      <c r="AY45" s="45">
        <v>111.99171858336996</v>
      </c>
      <c r="AZ45" s="207">
        <v>1.671333313345498</v>
      </c>
      <c r="BA45" s="45">
        <v>163.87161307839673</v>
      </c>
      <c r="BB45" s="45">
        <v>42.991158144077161</v>
      </c>
      <c r="BC45" s="45">
        <v>0</v>
      </c>
      <c r="BD45" s="45">
        <v>0</v>
      </c>
      <c r="BE45" s="45">
        <v>206.8627712224739</v>
      </c>
      <c r="BF45" s="45">
        <v>160.34636860817486</v>
      </c>
      <c r="BG45" s="45">
        <v>27.302425265113392</v>
      </c>
      <c r="BH45" s="207">
        <v>1.2900995078221404</v>
      </c>
      <c r="BI45" s="45">
        <v>11.24960036543785</v>
      </c>
      <c r="BJ45" s="45">
        <v>26.054620965206226</v>
      </c>
      <c r="BK45" s="45">
        <v>0</v>
      </c>
      <c r="BL45" s="45">
        <v>41.748702938570297</v>
      </c>
      <c r="BM45" s="45">
        <v>79.052924269214373</v>
      </c>
      <c r="BN45" s="45">
        <v>163.87161307839673</v>
      </c>
      <c r="BO45" s="45">
        <v>0</v>
      </c>
      <c r="BP45" s="45">
        <v>42.991158144077161</v>
      </c>
      <c r="BQ45" s="45">
        <v>0</v>
      </c>
      <c r="BR45" s="45">
        <v>0</v>
      </c>
      <c r="BS45" s="45">
        <v>0</v>
      </c>
      <c r="BT45" s="45">
        <v>0</v>
      </c>
      <c r="BU45" s="45">
        <v>0</v>
      </c>
      <c r="BV45" s="45">
        <v>0</v>
      </c>
      <c r="BW45" s="45">
        <v>0</v>
      </c>
      <c r="BX45" s="45">
        <v>235.58499970203849</v>
      </c>
      <c r="BY45" s="45">
        <v>37.279999999999994</v>
      </c>
      <c r="BZ45" s="45">
        <v>0</v>
      </c>
      <c r="CA45" s="45">
        <v>66.931647494369457</v>
      </c>
      <c r="CB45" s="45">
        <v>206.8627712224739</v>
      </c>
      <c r="CC45" s="45">
        <v>339.79664719640789</v>
      </c>
      <c r="CD45" s="187">
        <v>0.60878402694451517</v>
      </c>
      <c r="CE45" s="45">
        <v>69.051128203683675</v>
      </c>
      <c r="CF45" s="45">
        <v>3.0046867883892916</v>
      </c>
      <c r="CG45" s="45">
        <v>0</v>
      </c>
      <c r="CH45" s="45">
        <v>3.0046867883892916</v>
      </c>
      <c r="CI45" s="45">
        <v>0.150232838780233</v>
      </c>
      <c r="CJ45" s="45">
        <v>0</v>
      </c>
      <c r="CK45" s="45">
        <v>0.150232838780233</v>
      </c>
      <c r="CL45" s="45"/>
      <c r="CM45" s="45">
        <v>0</v>
      </c>
      <c r="CN45" s="45"/>
      <c r="CO45" s="45">
        <v>0</v>
      </c>
      <c r="CP45" s="45">
        <v>0</v>
      </c>
      <c r="CQ45" s="45">
        <v>0</v>
      </c>
      <c r="CR45" s="45">
        <v>0</v>
      </c>
      <c r="CS45" s="45">
        <v>0</v>
      </c>
      <c r="CT45" s="45">
        <v>0</v>
      </c>
      <c r="CU45" s="45">
        <v>0</v>
      </c>
      <c r="CV45" s="45">
        <v>9999</v>
      </c>
      <c r="CW45" s="207">
        <v>9999</v>
      </c>
      <c r="CX45" s="24"/>
      <c r="CY45" s="24"/>
      <c r="CZ45" s="24"/>
      <c r="DA45" s="24"/>
      <c r="DB45" s="24"/>
      <c r="DC45" s="24"/>
      <c r="DD45" s="24"/>
      <c r="DE45" s="24"/>
      <c r="DF45" s="24"/>
      <c r="DG45" s="24"/>
      <c r="DH45" s="24"/>
      <c r="DI45" s="24"/>
      <c r="DJ45" s="24"/>
      <c r="DK45" s="24"/>
      <c r="DL45" s="24"/>
      <c r="DM45" s="24"/>
      <c r="DN45" s="24"/>
      <c r="DO45" s="24"/>
      <c r="DP45" s="24"/>
      <c r="DQ45" s="24"/>
      <c r="DR45" s="24"/>
      <c r="DS45" s="24"/>
      <c r="DT45" s="24"/>
      <c r="DU45" s="24"/>
      <c r="DV45" s="24"/>
      <c r="DW45" s="24"/>
      <c r="DX45" s="24"/>
      <c r="DY45" s="24"/>
      <c r="DZ45" s="24"/>
      <c r="EA45" s="24"/>
    </row>
    <row r="46" spans="1:131">
      <c r="A46" s="24" t="s">
        <v>416</v>
      </c>
      <c r="B46" s="24"/>
      <c r="C46" s="45">
        <v>16</v>
      </c>
      <c r="D46" s="45">
        <v>120.96</v>
      </c>
      <c r="E46" s="45">
        <v>0</v>
      </c>
      <c r="F46" s="45">
        <v>186.39999999999998</v>
      </c>
      <c r="G46" s="45">
        <v>0</v>
      </c>
      <c r="H46" s="45">
        <v>19.54989603750489</v>
      </c>
      <c r="I46" s="45"/>
      <c r="J46" s="45"/>
      <c r="K46" s="45"/>
      <c r="L46" s="45">
        <v>129.97794270820447</v>
      </c>
      <c r="M46" s="45">
        <v>2.2897122315256476E-2</v>
      </c>
      <c r="N46" s="45">
        <v>2.2731861154452408E-2</v>
      </c>
      <c r="O46" s="45">
        <v>0</v>
      </c>
      <c r="P46" s="45">
        <v>0</v>
      </c>
      <c r="Q46" s="45">
        <v>0</v>
      </c>
      <c r="R46" s="45">
        <v>37.1706500248049</v>
      </c>
      <c r="S46" s="45">
        <v>85.89571858336997</v>
      </c>
      <c r="T46" s="45">
        <v>0</v>
      </c>
      <c r="U46" s="45">
        <v>112.51863109386363</v>
      </c>
      <c r="V46" s="45">
        <v>11.183999999999999</v>
      </c>
      <c r="W46" s="45">
        <v>26.095999999999997</v>
      </c>
      <c r="X46" s="45">
        <v>0</v>
      </c>
      <c r="Y46" s="45">
        <v>0</v>
      </c>
      <c r="Z46" s="45">
        <v>0</v>
      </c>
      <c r="AA46" s="45">
        <v>0</v>
      </c>
      <c r="AB46" s="45">
        <v>0</v>
      </c>
      <c r="AC46" s="45">
        <v>0</v>
      </c>
      <c r="AD46" s="45">
        <v>0</v>
      </c>
      <c r="AE46" s="45">
        <v>0</v>
      </c>
      <c r="AF46" s="45">
        <v>0</v>
      </c>
      <c r="AG46" s="45">
        <v>19.54989603750489</v>
      </c>
      <c r="AH46" s="45">
        <v>48.354650024804897</v>
      </c>
      <c r="AI46" s="45">
        <v>111.99171858336996</v>
      </c>
      <c r="AJ46" s="45">
        <v>0</v>
      </c>
      <c r="AK46" s="45">
        <v>132.06852713136851</v>
      </c>
      <c r="AL46" s="45">
        <v>292.4148957395434</v>
      </c>
      <c r="AM46" s="45">
        <v>67.34449852536855</v>
      </c>
      <c r="AN46" s="45">
        <v>8.0906634802494164</v>
      </c>
      <c r="AO46" s="45">
        <v>0</v>
      </c>
      <c r="AP46" s="45">
        <v>0</v>
      </c>
      <c r="AQ46" s="45">
        <v>75.435162005617968</v>
      </c>
      <c r="AR46" s="45">
        <v>48.354650024804897</v>
      </c>
      <c r="AS46" s="207">
        <v>1.5600394577754435</v>
      </c>
      <c r="AT46" s="45">
        <v>67.34449852536855</v>
      </c>
      <c r="AU46" s="45">
        <v>9.5769357570425662</v>
      </c>
      <c r="AV46" s="45">
        <v>0</v>
      </c>
      <c r="AW46" s="45">
        <v>0</v>
      </c>
      <c r="AX46" s="45">
        <v>76.921434282411113</v>
      </c>
      <c r="AY46" s="45">
        <v>111.99171858336996</v>
      </c>
      <c r="AZ46" s="187">
        <v>0.68684930685431456</v>
      </c>
      <c r="BA46" s="45">
        <v>67.34449852536855</v>
      </c>
      <c r="BB46" s="45">
        <v>17.667599237291981</v>
      </c>
      <c r="BC46" s="45">
        <v>0</v>
      </c>
      <c r="BD46" s="45">
        <v>0</v>
      </c>
      <c r="BE46" s="45">
        <v>85.012097762660531</v>
      </c>
      <c r="BF46" s="45">
        <v>160.34636860817486</v>
      </c>
      <c r="BG46" s="45">
        <v>80.771809172369913</v>
      </c>
      <c r="BH46" s="187">
        <v>0.53017787992690724</v>
      </c>
      <c r="BI46" s="45">
        <v>27.374027555898767</v>
      </c>
      <c r="BJ46" s="45">
        <v>63.399577682001819</v>
      </c>
      <c r="BK46" s="45">
        <v>0</v>
      </c>
      <c r="BL46" s="45">
        <v>74.765250066053653</v>
      </c>
      <c r="BM46" s="45">
        <v>165.53885530395422</v>
      </c>
      <c r="BN46" s="45">
        <v>67.34449852536855</v>
      </c>
      <c r="BO46" s="45">
        <v>0</v>
      </c>
      <c r="BP46" s="45">
        <v>17.667599237291981</v>
      </c>
      <c r="BQ46" s="45">
        <v>0</v>
      </c>
      <c r="BR46" s="45">
        <v>0</v>
      </c>
      <c r="BS46" s="45">
        <v>0</v>
      </c>
      <c r="BT46" s="45">
        <v>0</v>
      </c>
      <c r="BU46" s="45">
        <v>0</v>
      </c>
      <c r="BV46" s="45">
        <v>0</v>
      </c>
      <c r="BW46" s="45">
        <v>0</v>
      </c>
      <c r="BX46" s="45">
        <v>235.58499970203849</v>
      </c>
      <c r="BY46" s="45">
        <v>37.279999999999994</v>
      </c>
      <c r="BZ46" s="45">
        <v>0</v>
      </c>
      <c r="CA46" s="45">
        <v>19.54989603750489</v>
      </c>
      <c r="CB46" s="45">
        <v>85.012097762660531</v>
      </c>
      <c r="CC46" s="45">
        <v>292.41489573954334</v>
      </c>
      <c r="CD46" s="187">
        <v>0.29072423806474479</v>
      </c>
      <c r="CE46" s="45">
        <v>155.53705923842358</v>
      </c>
      <c r="CF46" s="45">
        <v>1.2348027897490237</v>
      </c>
      <c r="CG46" s="45">
        <v>0</v>
      </c>
      <c r="CH46" s="45">
        <v>1.2348027897490237</v>
      </c>
      <c r="CI46" s="45">
        <v>6.1739522786397119E-2</v>
      </c>
      <c r="CJ46" s="45">
        <v>0</v>
      </c>
      <c r="CK46" s="45">
        <v>6.1739522786397119E-2</v>
      </c>
      <c r="CL46" s="45"/>
      <c r="CM46" s="45">
        <v>0</v>
      </c>
      <c r="CN46" s="45"/>
      <c r="CO46" s="45">
        <v>0</v>
      </c>
      <c r="CP46" s="45">
        <v>0</v>
      </c>
      <c r="CQ46" s="45">
        <v>0</v>
      </c>
      <c r="CR46" s="45">
        <v>0</v>
      </c>
      <c r="CS46" s="45">
        <v>0</v>
      </c>
      <c r="CT46" s="45">
        <v>0</v>
      </c>
      <c r="CU46" s="45">
        <v>0</v>
      </c>
      <c r="CV46" s="45">
        <v>9999</v>
      </c>
      <c r="CW46" s="207">
        <v>9999</v>
      </c>
      <c r="CX46" s="24"/>
      <c r="CY46" s="24"/>
      <c r="CZ46" s="24"/>
      <c r="DA46" s="24"/>
      <c r="DB46" s="24"/>
      <c r="DC46" s="24"/>
      <c r="DD46" s="24"/>
      <c r="DE46" s="24"/>
      <c r="DF46" s="24"/>
      <c r="DG46" s="24"/>
      <c r="DH46" s="24"/>
      <c r="DI46" s="24"/>
      <c r="DJ46" s="24"/>
      <c r="DK46" s="24"/>
      <c r="DL46" s="24"/>
      <c r="DM46" s="24"/>
      <c r="DN46" s="24"/>
      <c r="DO46" s="24"/>
      <c r="DP46" s="24"/>
      <c r="DQ46" s="24"/>
      <c r="DR46" s="24"/>
      <c r="DS46" s="24"/>
      <c r="DT46" s="24"/>
      <c r="DU46" s="24"/>
      <c r="DV46" s="24"/>
      <c r="DW46" s="24"/>
      <c r="DX46" s="24"/>
      <c r="DY46" s="24"/>
      <c r="DZ46" s="24"/>
      <c r="EA46" s="24"/>
    </row>
    <row r="47" spans="1:131">
      <c r="A47" s="24"/>
      <c r="B47" s="24"/>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5"/>
      <c r="BO47" s="45"/>
      <c r="BP47" s="45"/>
      <c r="BQ47" s="45"/>
      <c r="BR47" s="45"/>
      <c r="BS47" s="45"/>
      <c r="BT47" s="45"/>
      <c r="BU47" s="45"/>
      <c r="BV47" s="45"/>
      <c r="BW47" s="45"/>
      <c r="BX47" s="45"/>
      <c r="BY47" s="45"/>
      <c r="BZ47" s="45"/>
      <c r="CA47" s="45"/>
      <c r="CB47" s="45"/>
      <c r="CC47" s="45"/>
      <c r="CD47" s="45"/>
      <c r="CE47" s="45"/>
      <c r="CF47" s="45"/>
      <c r="CG47" s="45"/>
      <c r="CH47" s="45"/>
      <c r="CI47" s="45"/>
      <c r="CJ47" s="45"/>
      <c r="CK47" s="45"/>
      <c r="CL47" s="45"/>
      <c r="CM47" s="45"/>
      <c r="CN47" s="45"/>
      <c r="CO47" s="45"/>
      <c r="CP47" s="45"/>
      <c r="CQ47" s="45"/>
      <c r="CR47" s="45"/>
      <c r="CS47" s="45"/>
      <c r="CT47" s="45"/>
      <c r="CU47" s="45"/>
      <c r="CV47" s="45"/>
      <c r="CW47" s="45"/>
      <c r="CX47" s="24"/>
      <c r="CY47" s="24"/>
      <c r="CZ47" s="24"/>
      <c r="DA47" s="24"/>
      <c r="DB47" s="24"/>
      <c r="DC47" s="24"/>
      <c r="DD47" s="24"/>
      <c r="DE47" s="24"/>
      <c r="DF47" s="24"/>
      <c r="DG47" s="24"/>
      <c r="DH47" s="24"/>
      <c r="DI47" s="24"/>
      <c r="DJ47" s="24"/>
      <c r="DK47" s="24"/>
      <c r="DL47" s="24"/>
      <c r="DM47" s="24"/>
      <c r="DN47" s="24"/>
      <c r="DO47" s="24"/>
      <c r="DP47" s="24"/>
      <c r="DQ47" s="24"/>
      <c r="DR47" s="24"/>
      <c r="DS47" s="24"/>
      <c r="DT47" s="24"/>
      <c r="DU47" s="24"/>
      <c r="DV47" s="24"/>
      <c r="DW47" s="24"/>
      <c r="DX47" s="24"/>
      <c r="DY47" s="24"/>
      <c r="DZ47" s="24"/>
      <c r="EA47" s="24"/>
    </row>
    <row r="48" spans="1:131">
      <c r="A48" s="24"/>
      <c r="B48" s="24"/>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c r="BO48" s="45"/>
      <c r="BP48" s="45"/>
      <c r="BQ48" s="45"/>
      <c r="BR48" s="45"/>
      <c r="BS48" s="45"/>
      <c r="BT48" s="45"/>
      <c r="BU48" s="45"/>
      <c r="BV48" s="45"/>
      <c r="BW48" s="45"/>
      <c r="BX48" s="45"/>
      <c r="BY48" s="45"/>
      <c r="BZ48" s="45"/>
      <c r="CA48" s="45"/>
      <c r="CB48" s="45"/>
      <c r="CC48" s="45"/>
      <c r="CD48" s="45"/>
      <c r="CE48" s="45"/>
      <c r="CF48" s="45"/>
      <c r="CG48" s="45"/>
      <c r="CH48" s="45"/>
      <c r="CI48" s="45"/>
      <c r="CJ48" s="45"/>
      <c r="CK48" s="45"/>
      <c r="CL48" s="45"/>
      <c r="CM48" s="45"/>
      <c r="CN48" s="45"/>
      <c r="CO48" s="45"/>
      <c r="CP48" s="45"/>
      <c r="CQ48" s="45"/>
      <c r="CR48" s="45"/>
      <c r="CS48" s="45"/>
      <c r="CT48" s="45"/>
      <c r="CU48" s="45"/>
      <c r="CV48" s="45"/>
      <c r="CW48" s="45"/>
      <c r="CX48" s="24"/>
      <c r="CY48" s="24"/>
      <c r="CZ48" s="24"/>
      <c r="DA48" s="24"/>
      <c r="DB48" s="24"/>
      <c r="DC48" s="24"/>
      <c r="DD48" s="24"/>
      <c r="DE48" s="24"/>
      <c r="DF48" s="24"/>
      <c r="DG48" s="24"/>
      <c r="DH48" s="24"/>
      <c r="DI48" s="24"/>
      <c r="DJ48" s="24"/>
      <c r="DK48" s="24"/>
      <c r="DL48" s="24"/>
      <c r="DM48" s="24"/>
      <c r="DN48" s="24"/>
      <c r="DO48" s="24"/>
      <c r="DP48" s="24"/>
      <c r="DQ48" s="24"/>
      <c r="DR48" s="24"/>
      <c r="DS48" s="24"/>
      <c r="DT48" s="24"/>
      <c r="DU48" s="24"/>
      <c r="DV48" s="24"/>
      <c r="DW48" s="24"/>
      <c r="DX48" s="24"/>
      <c r="DY48" s="24"/>
      <c r="DZ48" s="24"/>
      <c r="EA48" s="24"/>
    </row>
    <row r="49" spans="1:131" ht="13.5" thickBot="1">
      <c r="A49" s="181" t="s">
        <v>590</v>
      </c>
      <c r="B49" s="182"/>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c r="BI49" s="45"/>
      <c r="BJ49" s="45"/>
      <c r="BK49" s="45"/>
      <c r="BL49" s="45"/>
      <c r="BM49" s="45"/>
      <c r="BN49" s="45"/>
      <c r="BO49" s="45"/>
      <c r="BP49" s="45"/>
      <c r="BQ49" s="45"/>
      <c r="BR49" s="45"/>
      <c r="BS49" s="45"/>
      <c r="BT49" s="45"/>
      <c r="BU49" s="45"/>
      <c r="BV49" s="45"/>
      <c r="BW49" s="45"/>
      <c r="BX49" s="45"/>
      <c r="BY49" s="45"/>
      <c r="BZ49" s="45"/>
      <c r="CA49" s="45"/>
      <c r="CB49" s="45"/>
      <c r="CC49" s="45"/>
      <c r="CD49" s="45"/>
      <c r="CE49" s="45"/>
      <c r="CF49" s="45"/>
      <c r="CG49" s="45"/>
      <c r="CH49" s="45"/>
      <c r="CI49" s="45"/>
      <c r="CJ49" s="45"/>
      <c r="CK49" s="45"/>
      <c r="CL49" s="45"/>
      <c r="CM49" s="45"/>
      <c r="CN49" s="45"/>
      <c r="CO49" s="45"/>
      <c r="CP49" s="45"/>
      <c r="CQ49" s="45"/>
      <c r="CR49" s="45"/>
      <c r="CS49" s="45"/>
      <c r="CT49" s="45"/>
      <c r="CU49" s="45"/>
      <c r="CV49" s="45"/>
      <c r="CW49" s="45"/>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row>
    <row r="50" spans="1:131" ht="13.5" thickBot="1">
      <c r="A50" s="208" t="s">
        <v>591</v>
      </c>
      <c r="B50" s="209"/>
      <c r="C50" s="210"/>
      <c r="D50" s="210"/>
      <c r="E50" s="210"/>
      <c r="F50" s="210"/>
      <c r="G50" s="210"/>
      <c r="H50" s="210"/>
      <c r="I50" s="210"/>
      <c r="J50" s="210"/>
      <c r="K50" s="210"/>
      <c r="L50" s="109"/>
      <c r="M50" s="211"/>
      <c r="N50" s="212" t="s">
        <v>592</v>
      </c>
      <c r="O50" s="210"/>
      <c r="P50" s="210"/>
      <c r="Q50" s="210"/>
      <c r="R50" s="210"/>
      <c r="S50" s="210"/>
      <c r="T50" s="210"/>
      <c r="U50" s="210"/>
      <c r="V50" s="210"/>
      <c r="W50" s="210"/>
      <c r="X50" s="210"/>
      <c r="Y50" s="109"/>
      <c r="Z50" s="211"/>
      <c r="AA50" s="212" t="s">
        <v>593</v>
      </c>
      <c r="AB50" s="210"/>
      <c r="AC50" s="210"/>
      <c r="AD50" s="210"/>
      <c r="AE50" s="210"/>
      <c r="AF50" s="210"/>
      <c r="AG50" s="210"/>
      <c r="AH50" s="210"/>
      <c r="AI50" s="210"/>
      <c r="AJ50" s="210"/>
      <c r="AK50" s="210"/>
      <c r="AL50" s="109"/>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c r="BO50" s="45"/>
      <c r="BP50" s="45"/>
      <c r="BQ50" s="45"/>
      <c r="BR50" s="45"/>
      <c r="BS50" s="45"/>
      <c r="BT50" s="45"/>
      <c r="BU50" s="45"/>
      <c r="BV50" s="45"/>
      <c r="BW50" s="45"/>
      <c r="BX50" s="45"/>
      <c r="BY50" s="45"/>
      <c r="BZ50" s="45"/>
      <c r="CA50" s="45"/>
      <c r="CB50" s="45"/>
      <c r="CC50" s="45"/>
      <c r="CD50" s="45"/>
      <c r="CE50" s="45"/>
      <c r="CF50" s="45"/>
      <c r="CG50" s="45"/>
      <c r="CH50" s="45"/>
      <c r="CI50" s="45"/>
      <c r="CJ50" s="45"/>
      <c r="CK50" s="45"/>
      <c r="CL50" s="45"/>
      <c r="CM50" s="45"/>
      <c r="CN50" s="45"/>
      <c r="CO50" s="45"/>
      <c r="CP50" s="45"/>
      <c r="CQ50" s="45"/>
      <c r="CR50" s="45"/>
      <c r="CS50" s="45"/>
      <c r="CT50" s="45"/>
      <c r="CU50" s="45"/>
      <c r="CV50" s="45"/>
      <c r="CW50" s="45"/>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row>
    <row r="51" spans="1:131" ht="102">
      <c r="A51" s="185"/>
      <c r="B51" s="186" t="s">
        <v>594</v>
      </c>
      <c r="C51" s="112" t="s">
        <v>595</v>
      </c>
      <c r="D51" s="112" t="s">
        <v>406</v>
      </c>
      <c r="E51" s="112" t="s">
        <v>407</v>
      </c>
      <c r="F51" s="112" t="s">
        <v>408</v>
      </c>
      <c r="G51" s="112" t="s">
        <v>409</v>
      </c>
      <c r="H51" s="112" t="s">
        <v>410</v>
      </c>
      <c r="I51" s="112" t="s">
        <v>411</v>
      </c>
      <c r="J51" s="112" t="s">
        <v>412</v>
      </c>
      <c r="K51" s="112" t="s">
        <v>53</v>
      </c>
      <c r="L51" s="112" t="s">
        <v>413</v>
      </c>
      <c r="M51" s="112" t="s">
        <v>414</v>
      </c>
      <c r="N51" s="112" t="s">
        <v>193</v>
      </c>
      <c r="O51" s="112" t="s">
        <v>194</v>
      </c>
      <c r="P51" s="112" t="s">
        <v>195</v>
      </c>
      <c r="Q51" s="112" t="s">
        <v>196</v>
      </c>
      <c r="R51" s="112" t="s">
        <v>197</v>
      </c>
      <c r="S51" s="112" t="s">
        <v>198</v>
      </c>
      <c r="T51" s="112" t="s">
        <v>199</v>
      </c>
      <c r="U51" s="112" t="s">
        <v>200</v>
      </c>
      <c r="V51" s="112" t="s">
        <v>201</v>
      </c>
      <c r="W51" s="112" t="s">
        <v>202</v>
      </c>
      <c r="X51" s="112" t="s">
        <v>203</v>
      </c>
      <c r="Y51" s="112" t="s">
        <v>204</v>
      </c>
      <c r="Z51" s="112"/>
      <c r="AA51" s="112" t="s">
        <v>193</v>
      </c>
      <c r="AB51" s="112" t="s">
        <v>194</v>
      </c>
      <c r="AC51" s="112" t="s">
        <v>195</v>
      </c>
      <c r="AD51" s="112" t="s">
        <v>196</v>
      </c>
      <c r="AE51" s="112" t="s">
        <v>197</v>
      </c>
      <c r="AF51" s="112" t="s">
        <v>198</v>
      </c>
      <c r="AG51" s="112" t="s">
        <v>199</v>
      </c>
      <c r="AH51" s="112" t="s">
        <v>200</v>
      </c>
      <c r="AI51" s="112" t="s">
        <v>201</v>
      </c>
      <c r="AJ51" s="112" t="s">
        <v>202</v>
      </c>
      <c r="AK51" s="112" t="s">
        <v>203</v>
      </c>
      <c r="AL51" s="112" t="s">
        <v>204</v>
      </c>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c r="BO51" s="45"/>
      <c r="BP51" s="45"/>
      <c r="BQ51" s="45"/>
      <c r="BR51" s="45"/>
      <c r="BS51" s="45"/>
      <c r="BT51" s="45"/>
      <c r="BU51" s="45"/>
      <c r="BV51" s="45"/>
      <c r="BW51" s="45"/>
      <c r="BX51" s="45"/>
      <c r="BY51" s="45"/>
      <c r="BZ51" s="45"/>
      <c r="CA51" s="45"/>
      <c r="CB51" s="45"/>
      <c r="CC51" s="45"/>
      <c r="CD51" s="45"/>
      <c r="CE51" s="45"/>
      <c r="CF51" s="45"/>
      <c r="CG51" s="45"/>
      <c r="CH51" s="45"/>
      <c r="CI51" s="45"/>
      <c r="CJ51" s="45"/>
      <c r="CK51" s="45"/>
      <c r="CL51" s="45"/>
      <c r="CM51" s="45"/>
      <c r="CN51" s="45"/>
      <c r="CO51" s="45"/>
      <c r="CP51" s="45"/>
      <c r="CQ51" s="45"/>
      <c r="CR51" s="45"/>
      <c r="CS51" s="45"/>
      <c r="CT51" s="45"/>
      <c r="CU51" s="45"/>
      <c r="CV51" s="45"/>
      <c r="CW51" s="45"/>
      <c r="CX51" s="24"/>
      <c r="CY51" s="24"/>
      <c r="CZ51" s="24"/>
      <c r="DA51" s="24"/>
      <c r="DB51" s="24"/>
      <c r="DC51" s="24"/>
      <c r="DD51" s="24"/>
      <c r="DE51" s="24"/>
      <c r="DF51" s="24"/>
      <c r="DG51" s="24"/>
      <c r="DH51" s="24"/>
      <c r="DI51" s="24"/>
      <c r="DJ51" s="24"/>
      <c r="DK51" s="24"/>
      <c r="DL51" s="24"/>
      <c r="DM51" s="24"/>
      <c r="DN51" s="24"/>
      <c r="DO51" s="24"/>
      <c r="DP51" s="24"/>
      <c r="DQ51" s="24"/>
      <c r="DR51" s="24"/>
      <c r="DS51" s="24"/>
      <c r="DT51" s="24"/>
      <c r="DU51" s="24"/>
      <c r="DV51" s="24"/>
      <c r="DW51" s="24"/>
      <c r="DX51" s="24"/>
      <c r="DY51" s="24"/>
      <c r="DZ51" s="24"/>
      <c r="EA51" s="24"/>
    </row>
    <row r="52" spans="1:131">
      <c r="A52" s="24"/>
      <c r="B52" s="213" t="s">
        <v>596</v>
      </c>
      <c r="C52" s="214">
        <v>0</v>
      </c>
      <c r="D52" s="214">
        <v>0</v>
      </c>
      <c r="E52" s="214">
        <v>0</v>
      </c>
      <c r="F52" s="214">
        <v>0</v>
      </c>
      <c r="G52" s="214">
        <v>0</v>
      </c>
      <c r="H52" s="214">
        <v>0</v>
      </c>
      <c r="I52" s="214">
        <v>0</v>
      </c>
      <c r="J52" s="214">
        <v>0</v>
      </c>
      <c r="K52" s="214">
        <v>0</v>
      </c>
      <c r="L52" s="187">
        <v>0</v>
      </c>
      <c r="M52" s="215">
        <v>0</v>
      </c>
      <c r="N52" s="215">
        <v>0</v>
      </c>
      <c r="O52" s="215">
        <v>0</v>
      </c>
      <c r="P52" s="215">
        <v>0</v>
      </c>
      <c r="Q52" s="215">
        <v>0</v>
      </c>
      <c r="R52" s="215">
        <v>0</v>
      </c>
      <c r="S52" s="215">
        <v>0</v>
      </c>
      <c r="T52" s="215">
        <v>0</v>
      </c>
      <c r="U52" s="215">
        <v>0</v>
      </c>
      <c r="V52" s="215">
        <v>0</v>
      </c>
      <c r="W52" s="215">
        <v>0</v>
      </c>
      <c r="X52" s="215">
        <v>0</v>
      </c>
      <c r="Y52" s="215">
        <v>0</v>
      </c>
      <c r="Z52" s="215"/>
      <c r="AA52" s="215">
        <v>0</v>
      </c>
      <c r="AB52" s="215">
        <v>0</v>
      </c>
      <c r="AC52" s="215">
        <v>0</v>
      </c>
      <c r="AD52" s="215">
        <v>0</v>
      </c>
      <c r="AE52" s="215">
        <v>0</v>
      </c>
      <c r="AF52" s="215">
        <v>0</v>
      </c>
      <c r="AG52" s="215">
        <v>0</v>
      </c>
      <c r="AH52" s="215">
        <v>0</v>
      </c>
      <c r="AI52" s="215">
        <v>0</v>
      </c>
      <c r="AJ52" s="215">
        <v>0</v>
      </c>
      <c r="AK52" s="215">
        <v>0</v>
      </c>
      <c r="AL52" s="215">
        <v>0</v>
      </c>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5"/>
      <c r="BQ52" s="45"/>
      <c r="BR52" s="45"/>
      <c r="BS52" s="45"/>
      <c r="BT52" s="45"/>
      <c r="BU52" s="45"/>
      <c r="BV52" s="45"/>
      <c r="BW52" s="45"/>
      <c r="BX52" s="45"/>
      <c r="BY52" s="45"/>
      <c r="BZ52" s="45"/>
      <c r="CA52" s="45"/>
      <c r="CB52" s="45"/>
      <c r="CC52" s="45"/>
      <c r="CD52" s="45"/>
      <c r="CE52" s="45"/>
      <c r="CF52" s="45"/>
      <c r="CG52" s="45"/>
      <c r="CH52" s="45"/>
      <c r="CI52" s="45"/>
      <c r="CJ52" s="45"/>
      <c r="CK52" s="45"/>
      <c r="CL52" s="45"/>
      <c r="CM52" s="45"/>
      <c r="CN52" s="45"/>
      <c r="CO52" s="45"/>
      <c r="CP52" s="45"/>
      <c r="CQ52" s="45"/>
      <c r="CR52" s="45"/>
      <c r="CS52" s="45"/>
      <c r="CT52" s="45"/>
      <c r="CU52" s="45"/>
      <c r="CV52" s="45"/>
      <c r="CW52" s="45"/>
      <c r="CX52" s="24"/>
      <c r="CY52" s="24"/>
      <c r="CZ52" s="24"/>
      <c r="DA52" s="24"/>
      <c r="DB52" s="24"/>
      <c r="DC52" s="24"/>
      <c r="DD52" s="24"/>
      <c r="DE52" s="24"/>
      <c r="DF52" s="24"/>
      <c r="DG52" s="24"/>
      <c r="DH52" s="24"/>
      <c r="DI52" s="24"/>
      <c r="DJ52" s="24"/>
      <c r="DK52" s="24"/>
      <c r="DL52" s="24"/>
      <c r="DM52" s="24"/>
      <c r="DN52" s="24"/>
      <c r="DO52" s="24"/>
      <c r="DP52" s="24"/>
      <c r="DQ52" s="24"/>
      <c r="DR52" s="24"/>
      <c r="DS52" s="24"/>
      <c r="DT52" s="24"/>
      <c r="DU52" s="24"/>
      <c r="DV52" s="24"/>
      <c r="DW52" s="24"/>
      <c r="DX52" s="24"/>
      <c r="DY52" s="24"/>
      <c r="DZ52" s="24"/>
      <c r="EA52" s="24"/>
    </row>
    <row r="53" spans="1:131">
      <c r="A53" s="24"/>
      <c r="B53" s="213" t="s">
        <v>597</v>
      </c>
      <c r="C53" s="214">
        <v>0</v>
      </c>
      <c r="D53" s="214">
        <v>0</v>
      </c>
      <c r="E53" s="214">
        <v>0</v>
      </c>
      <c r="F53" s="214">
        <v>0</v>
      </c>
      <c r="G53" s="214">
        <v>0</v>
      </c>
      <c r="H53" s="214">
        <v>0</v>
      </c>
      <c r="I53" s="214">
        <v>0</v>
      </c>
      <c r="J53" s="214">
        <v>0</v>
      </c>
      <c r="K53" s="214">
        <v>0</v>
      </c>
      <c r="L53" s="187">
        <v>0</v>
      </c>
      <c r="M53" s="215">
        <v>0</v>
      </c>
      <c r="N53" s="215">
        <v>0</v>
      </c>
      <c r="O53" s="215">
        <v>0</v>
      </c>
      <c r="P53" s="215">
        <v>0</v>
      </c>
      <c r="Q53" s="215">
        <v>0</v>
      </c>
      <c r="R53" s="215">
        <v>0</v>
      </c>
      <c r="S53" s="215">
        <v>0</v>
      </c>
      <c r="T53" s="215">
        <v>0</v>
      </c>
      <c r="U53" s="215">
        <v>0</v>
      </c>
      <c r="V53" s="215">
        <v>0</v>
      </c>
      <c r="W53" s="215">
        <v>0</v>
      </c>
      <c r="X53" s="215">
        <v>0</v>
      </c>
      <c r="Y53" s="215">
        <v>0</v>
      </c>
      <c r="Z53" s="215"/>
      <c r="AA53" s="215">
        <v>0</v>
      </c>
      <c r="AB53" s="215">
        <v>0</v>
      </c>
      <c r="AC53" s="215">
        <v>0</v>
      </c>
      <c r="AD53" s="215">
        <v>0</v>
      </c>
      <c r="AE53" s="215">
        <v>0</v>
      </c>
      <c r="AF53" s="215">
        <v>0</v>
      </c>
      <c r="AG53" s="215">
        <v>0</v>
      </c>
      <c r="AH53" s="215">
        <v>0</v>
      </c>
      <c r="AI53" s="215">
        <v>0</v>
      </c>
      <c r="AJ53" s="215">
        <v>0</v>
      </c>
      <c r="AK53" s="215">
        <v>0</v>
      </c>
      <c r="AL53" s="215">
        <v>0</v>
      </c>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c r="BO53" s="45"/>
      <c r="BP53" s="45"/>
      <c r="BQ53" s="45"/>
      <c r="BR53" s="45"/>
      <c r="BS53" s="45"/>
      <c r="BT53" s="45"/>
      <c r="BU53" s="45"/>
      <c r="BV53" s="45"/>
      <c r="BW53" s="45"/>
      <c r="BX53" s="45"/>
      <c r="BY53" s="45"/>
      <c r="BZ53" s="45"/>
      <c r="CA53" s="45"/>
      <c r="CB53" s="45"/>
      <c r="CC53" s="45"/>
      <c r="CD53" s="45"/>
      <c r="CE53" s="45"/>
      <c r="CF53" s="45"/>
      <c r="CG53" s="45"/>
      <c r="CH53" s="45"/>
      <c r="CI53" s="45"/>
      <c r="CJ53" s="45"/>
      <c r="CK53" s="45"/>
      <c r="CL53" s="45"/>
      <c r="CM53" s="45"/>
      <c r="CN53" s="45"/>
      <c r="CO53" s="45"/>
      <c r="CP53" s="45"/>
      <c r="CQ53" s="45"/>
      <c r="CR53" s="45"/>
      <c r="CS53" s="45"/>
      <c r="CT53" s="45"/>
      <c r="CU53" s="45"/>
      <c r="CV53" s="45"/>
      <c r="CW53" s="45"/>
      <c r="CX53" s="24"/>
      <c r="CY53" s="24"/>
      <c r="CZ53" s="24"/>
      <c r="DA53" s="24"/>
      <c r="DB53" s="24"/>
      <c r="DC53" s="24"/>
      <c r="DD53" s="24"/>
      <c r="DE53" s="24"/>
      <c r="DF53" s="24"/>
      <c r="DG53" s="24"/>
      <c r="DH53" s="24"/>
      <c r="DI53" s="24"/>
      <c r="DJ53" s="24"/>
      <c r="DK53" s="24"/>
      <c r="DL53" s="24"/>
      <c r="DM53" s="24"/>
      <c r="DN53" s="24"/>
      <c r="DO53" s="24"/>
      <c r="DP53" s="24"/>
      <c r="DQ53" s="24"/>
      <c r="DR53" s="24"/>
      <c r="DS53" s="24"/>
      <c r="DT53" s="24"/>
      <c r="DU53" s="24"/>
      <c r="DV53" s="24"/>
      <c r="DW53" s="24"/>
      <c r="DX53" s="24"/>
      <c r="DY53" s="24"/>
      <c r="DZ53" s="24"/>
      <c r="EA53" s="24"/>
    </row>
    <row r="54" spans="1:131">
      <c r="A54" s="24"/>
      <c r="B54" s="213" t="s">
        <v>598</v>
      </c>
      <c r="C54" s="214"/>
      <c r="D54" s="214"/>
      <c r="E54" s="214"/>
      <c r="F54" s="214"/>
      <c r="G54" s="214"/>
      <c r="H54" s="214"/>
      <c r="I54" s="214"/>
      <c r="J54" s="214"/>
      <c r="K54" s="214"/>
      <c r="L54" s="187"/>
      <c r="M54" s="215"/>
      <c r="N54" s="215"/>
      <c r="O54" s="215"/>
      <c r="P54" s="215"/>
      <c r="Q54" s="215"/>
      <c r="R54" s="215"/>
      <c r="S54" s="215"/>
      <c r="T54" s="215"/>
      <c r="U54" s="215"/>
      <c r="V54" s="215"/>
      <c r="W54" s="215"/>
      <c r="X54" s="215"/>
      <c r="Y54" s="215"/>
      <c r="Z54" s="215"/>
      <c r="AA54" s="215"/>
      <c r="AB54" s="215"/>
      <c r="AC54" s="215"/>
      <c r="AD54" s="215"/>
      <c r="AE54" s="215"/>
      <c r="AF54" s="215"/>
      <c r="AG54" s="215"/>
      <c r="AH54" s="215"/>
      <c r="AI54" s="215"/>
      <c r="AJ54" s="215"/>
      <c r="AK54" s="215"/>
      <c r="AL54" s="21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5"/>
      <c r="BS54" s="45"/>
      <c r="BT54" s="45"/>
      <c r="BU54" s="45"/>
      <c r="BV54" s="45"/>
      <c r="BW54" s="45"/>
      <c r="BX54" s="45"/>
      <c r="BY54" s="45"/>
      <c r="BZ54" s="45"/>
      <c r="CA54" s="45"/>
      <c r="CB54" s="45"/>
      <c r="CC54" s="45"/>
      <c r="CD54" s="45"/>
      <c r="CE54" s="45"/>
      <c r="CF54" s="45"/>
      <c r="CG54" s="45"/>
      <c r="CH54" s="45"/>
      <c r="CI54" s="45"/>
      <c r="CJ54" s="45"/>
      <c r="CK54" s="45"/>
      <c r="CL54" s="45"/>
      <c r="CM54" s="45"/>
      <c r="CN54" s="45"/>
      <c r="CO54" s="45"/>
      <c r="CP54" s="45"/>
      <c r="CQ54" s="45"/>
      <c r="CR54" s="45"/>
      <c r="CS54" s="45"/>
      <c r="CT54" s="45"/>
      <c r="CU54" s="45"/>
      <c r="CV54" s="45"/>
      <c r="CW54" s="45"/>
      <c r="CX54" s="24"/>
      <c r="CY54" s="24"/>
      <c r="CZ54" s="24"/>
      <c r="DA54" s="24"/>
      <c r="DB54" s="24"/>
      <c r="DC54" s="24"/>
      <c r="DD54" s="24"/>
      <c r="DE54" s="24"/>
      <c r="DF54" s="24"/>
      <c r="DG54" s="24"/>
      <c r="DH54" s="24"/>
      <c r="DI54" s="24"/>
      <c r="DJ54" s="24"/>
      <c r="DK54" s="24"/>
      <c r="DL54" s="24"/>
      <c r="DM54" s="24"/>
      <c r="DN54" s="24"/>
      <c r="DO54" s="24"/>
      <c r="DP54" s="24"/>
      <c r="DQ54" s="24"/>
      <c r="DR54" s="24"/>
      <c r="DS54" s="24"/>
      <c r="DT54" s="24"/>
      <c r="DU54" s="24"/>
      <c r="DV54" s="24"/>
      <c r="DW54" s="24"/>
      <c r="DX54" s="24"/>
      <c r="DY54" s="24"/>
      <c r="DZ54" s="24"/>
      <c r="EA54" s="24"/>
    </row>
    <row r="55" spans="1:131">
      <c r="A55" s="24"/>
      <c r="B55" s="24" t="s">
        <v>59</v>
      </c>
      <c r="C55" s="215">
        <v>0</v>
      </c>
      <c r="D55" s="215">
        <v>0</v>
      </c>
      <c r="E55" s="215">
        <v>0</v>
      </c>
      <c r="F55" s="215">
        <v>0</v>
      </c>
      <c r="G55" s="215">
        <v>0</v>
      </c>
      <c r="H55" s="215">
        <v>0</v>
      </c>
      <c r="I55" s="215">
        <v>0</v>
      </c>
      <c r="J55" s="215">
        <v>0</v>
      </c>
      <c r="K55" s="215">
        <v>0</v>
      </c>
      <c r="L55" s="187">
        <v>0</v>
      </c>
      <c r="M55" s="215">
        <v>0</v>
      </c>
      <c r="N55" s="215">
        <v>0</v>
      </c>
      <c r="O55" s="215">
        <v>0</v>
      </c>
      <c r="P55" s="215">
        <v>0</v>
      </c>
      <c r="Q55" s="215">
        <v>0</v>
      </c>
      <c r="R55" s="215">
        <v>0</v>
      </c>
      <c r="S55" s="215">
        <v>0</v>
      </c>
      <c r="T55" s="215">
        <v>0</v>
      </c>
      <c r="U55" s="215">
        <v>0</v>
      </c>
      <c r="V55" s="215">
        <v>0</v>
      </c>
      <c r="W55" s="215">
        <v>0</v>
      </c>
      <c r="X55" s="215">
        <v>0</v>
      </c>
      <c r="Y55" s="215">
        <v>0</v>
      </c>
      <c r="Z55" s="215"/>
      <c r="AA55" s="215">
        <v>0</v>
      </c>
      <c r="AB55" s="215">
        <v>0</v>
      </c>
      <c r="AC55" s="215">
        <v>0</v>
      </c>
      <c r="AD55" s="215">
        <v>0</v>
      </c>
      <c r="AE55" s="215">
        <v>0</v>
      </c>
      <c r="AF55" s="215">
        <v>0</v>
      </c>
      <c r="AG55" s="215">
        <v>0</v>
      </c>
      <c r="AH55" s="215">
        <v>0</v>
      </c>
      <c r="AI55" s="215">
        <v>0</v>
      </c>
      <c r="AJ55" s="215">
        <v>0</v>
      </c>
      <c r="AK55" s="215">
        <v>0</v>
      </c>
      <c r="AL55" s="215">
        <v>0</v>
      </c>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45"/>
      <c r="BU55" s="45"/>
      <c r="BV55" s="45"/>
      <c r="BW55" s="45"/>
      <c r="BX55" s="45"/>
      <c r="BY55" s="45"/>
      <c r="BZ55" s="45"/>
      <c r="CA55" s="45"/>
      <c r="CB55" s="45"/>
      <c r="CC55" s="45"/>
      <c r="CD55" s="45"/>
      <c r="CE55" s="45"/>
      <c r="CF55" s="45"/>
      <c r="CG55" s="45"/>
      <c r="CH55" s="45"/>
      <c r="CI55" s="45"/>
      <c r="CJ55" s="45"/>
      <c r="CK55" s="45"/>
      <c r="CL55" s="45"/>
      <c r="CM55" s="45"/>
      <c r="CN55" s="45"/>
      <c r="CO55" s="45"/>
      <c r="CP55" s="45"/>
      <c r="CQ55" s="45"/>
      <c r="CR55" s="45"/>
      <c r="CS55" s="45"/>
      <c r="CT55" s="45"/>
      <c r="CU55" s="45"/>
      <c r="CV55" s="45"/>
      <c r="CW55" s="45"/>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row>
    <row r="56" spans="1:131">
      <c r="A56" s="24"/>
      <c r="B56" s="24" t="s">
        <v>62</v>
      </c>
      <c r="C56" s="215">
        <v>0</v>
      </c>
      <c r="D56" s="215">
        <v>0</v>
      </c>
      <c r="E56" s="215">
        <v>0</v>
      </c>
      <c r="F56" s="215">
        <v>0</v>
      </c>
      <c r="G56" s="215">
        <v>0</v>
      </c>
      <c r="H56" s="215">
        <v>0</v>
      </c>
      <c r="I56" s="215">
        <v>0</v>
      </c>
      <c r="J56" s="215">
        <v>0</v>
      </c>
      <c r="K56" s="215">
        <v>0</v>
      </c>
      <c r="L56" s="216">
        <v>0</v>
      </c>
      <c r="M56" s="215">
        <v>0</v>
      </c>
      <c r="N56" s="215">
        <v>0</v>
      </c>
      <c r="O56" s="215">
        <v>0</v>
      </c>
      <c r="P56" s="215">
        <v>0</v>
      </c>
      <c r="Q56" s="215">
        <v>0</v>
      </c>
      <c r="R56" s="215">
        <v>0</v>
      </c>
      <c r="S56" s="215">
        <v>0</v>
      </c>
      <c r="T56" s="215">
        <v>0</v>
      </c>
      <c r="U56" s="215">
        <v>0</v>
      </c>
      <c r="V56" s="215">
        <v>0</v>
      </c>
      <c r="W56" s="215">
        <v>0</v>
      </c>
      <c r="X56" s="215">
        <v>0</v>
      </c>
      <c r="Y56" s="215">
        <v>0</v>
      </c>
      <c r="Z56" s="215"/>
      <c r="AA56" s="215">
        <v>0</v>
      </c>
      <c r="AB56" s="215">
        <v>0</v>
      </c>
      <c r="AC56" s="215">
        <v>0</v>
      </c>
      <c r="AD56" s="215">
        <v>0</v>
      </c>
      <c r="AE56" s="215">
        <v>0</v>
      </c>
      <c r="AF56" s="215">
        <v>0</v>
      </c>
      <c r="AG56" s="215">
        <v>0</v>
      </c>
      <c r="AH56" s="215">
        <v>0</v>
      </c>
      <c r="AI56" s="215">
        <v>0</v>
      </c>
      <c r="AJ56" s="215">
        <v>0</v>
      </c>
      <c r="AK56" s="215">
        <v>0</v>
      </c>
      <c r="AL56" s="215">
        <v>0</v>
      </c>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c r="BO56" s="45"/>
      <c r="BP56" s="45"/>
      <c r="BQ56" s="45"/>
      <c r="BR56" s="45"/>
      <c r="BS56" s="45"/>
      <c r="BT56" s="45"/>
      <c r="BU56" s="45"/>
      <c r="BV56" s="45"/>
      <c r="BW56" s="45"/>
      <c r="BX56" s="45"/>
      <c r="BY56" s="45"/>
      <c r="BZ56" s="45"/>
      <c r="CA56" s="45"/>
      <c r="CB56" s="45"/>
      <c r="CC56" s="45"/>
      <c r="CD56" s="45"/>
      <c r="CE56" s="45"/>
      <c r="CF56" s="45"/>
      <c r="CG56" s="45"/>
      <c r="CH56" s="45"/>
      <c r="CI56" s="45"/>
      <c r="CJ56" s="45"/>
      <c r="CK56" s="45"/>
      <c r="CL56" s="45"/>
      <c r="CM56" s="45"/>
      <c r="CN56" s="45"/>
      <c r="CO56" s="45"/>
      <c r="CP56" s="45"/>
      <c r="CQ56" s="45"/>
      <c r="CR56" s="45"/>
      <c r="CS56" s="45"/>
      <c r="CT56" s="45"/>
      <c r="CU56" s="45"/>
      <c r="CV56" s="45"/>
      <c r="CW56" s="45"/>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row>
    <row r="57" spans="1:131">
      <c r="A57" s="24"/>
      <c r="B57" s="24" t="s">
        <v>65</v>
      </c>
      <c r="C57" s="215">
        <v>0</v>
      </c>
      <c r="D57" s="215">
        <v>0</v>
      </c>
      <c r="E57" s="215">
        <v>0</v>
      </c>
      <c r="F57" s="215">
        <v>0</v>
      </c>
      <c r="G57" s="215">
        <v>0</v>
      </c>
      <c r="H57" s="215">
        <v>0</v>
      </c>
      <c r="I57" s="215">
        <v>0</v>
      </c>
      <c r="J57" s="215">
        <v>0</v>
      </c>
      <c r="K57" s="215">
        <v>0</v>
      </c>
      <c r="L57" s="216">
        <v>0</v>
      </c>
      <c r="M57" s="215">
        <v>0</v>
      </c>
      <c r="N57" s="215">
        <v>0</v>
      </c>
      <c r="O57" s="215">
        <v>0</v>
      </c>
      <c r="P57" s="215">
        <v>0</v>
      </c>
      <c r="Q57" s="215">
        <v>0</v>
      </c>
      <c r="R57" s="215">
        <v>0</v>
      </c>
      <c r="S57" s="215">
        <v>0</v>
      </c>
      <c r="T57" s="215">
        <v>0</v>
      </c>
      <c r="U57" s="215">
        <v>0</v>
      </c>
      <c r="V57" s="215">
        <v>0</v>
      </c>
      <c r="W57" s="215">
        <v>0</v>
      </c>
      <c r="X57" s="215">
        <v>0</v>
      </c>
      <c r="Y57" s="215">
        <v>0</v>
      </c>
      <c r="Z57" s="215"/>
      <c r="AA57" s="215">
        <v>0</v>
      </c>
      <c r="AB57" s="215">
        <v>0</v>
      </c>
      <c r="AC57" s="215">
        <v>0</v>
      </c>
      <c r="AD57" s="215">
        <v>0</v>
      </c>
      <c r="AE57" s="215">
        <v>0</v>
      </c>
      <c r="AF57" s="215">
        <v>0</v>
      </c>
      <c r="AG57" s="215">
        <v>0</v>
      </c>
      <c r="AH57" s="215">
        <v>0</v>
      </c>
      <c r="AI57" s="215">
        <v>0</v>
      </c>
      <c r="AJ57" s="215">
        <v>0</v>
      </c>
      <c r="AK57" s="215">
        <v>0</v>
      </c>
      <c r="AL57" s="215">
        <v>0</v>
      </c>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45"/>
      <c r="BP57" s="45"/>
      <c r="BQ57" s="45"/>
      <c r="BR57" s="45"/>
      <c r="BS57" s="45"/>
      <c r="BT57" s="45"/>
      <c r="BU57" s="45"/>
      <c r="BV57" s="45"/>
      <c r="BW57" s="45"/>
      <c r="BX57" s="45"/>
      <c r="BY57" s="45"/>
      <c r="BZ57" s="45"/>
      <c r="CA57" s="45"/>
      <c r="CB57" s="45"/>
      <c r="CC57" s="45"/>
      <c r="CD57" s="45"/>
      <c r="CE57" s="45"/>
      <c r="CF57" s="45"/>
      <c r="CG57" s="45"/>
      <c r="CH57" s="45"/>
      <c r="CI57" s="45"/>
      <c r="CJ57" s="45"/>
      <c r="CK57" s="45"/>
      <c r="CL57" s="45"/>
      <c r="CM57" s="45"/>
      <c r="CN57" s="45"/>
      <c r="CO57" s="45"/>
      <c r="CP57" s="45"/>
      <c r="CQ57" s="45"/>
      <c r="CR57" s="45"/>
      <c r="CS57" s="45"/>
      <c r="CT57" s="45"/>
      <c r="CU57" s="45"/>
      <c r="CV57" s="45"/>
      <c r="CW57" s="45"/>
      <c r="CX57" s="24"/>
      <c r="CY57" s="24"/>
      <c r="CZ57" s="24"/>
      <c r="DA57" s="24"/>
      <c r="DB57" s="24"/>
      <c r="DC57" s="24"/>
      <c r="DD57" s="24"/>
      <c r="DE57" s="24"/>
      <c r="DF57" s="24"/>
      <c r="DG57" s="24"/>
      <c r="DH57" s="24"/>
      <c r="DI57" s="24"/>
      <c r="DJ57" s="24"/>
      <c r="DK57" s="24"/>
      <c r="DL57" s="24"/>
      <c r="DM57" s="24"/>
      <c r="DN57" s="24"/>
      <c r="DO57" s="24"/>
      <c r="DP57" s="24"/>
      <c r="DQ57" s="24"/>
      <c r="DR57" s="24"/>
      <c r="DS57" s="24"/>
      <c r="DT57" s="24"/>
      <c r="DU57" s="24"/>
      <c r="DV57" s="24"/>
      <c r="DW57" s="24"/>
      <c r="DX57" s="24"/>
      <c r="DY57" s="24"/>
      <c r="DZ57" s="24"/>
      <c r="EA57" s="24"/>
    </row>
    <row r="58" spans="1:131">
      <c r="A58" s="24"/>
      <c r="B58" s="24" t="s">
        <v>68</v>
      </c>
      <c r="C58" s="215">
        <v>0</v>
      </c>
      <c r="D58" s="215">
        <v>0</v>
      </c>
      <c r="E58" s="215">
        <v>0</v>
      </c>
      <c r="F58" s="215">
        <v>0</v>
      </c>
      <c r="G58" s="215">
        <v>0</v>
      </c>
      <c r="H58" s="215">
        <v>0</v>
      </c>
      <c r="I58" s="215">
        <v>0</v>
      </c>
      <c r="J58" s="215">
        <v>0</v>
      </c>
      <c r="K58" s="215">
        <v>0</v>
      </c>
      <c r="L58" s="216">
        <v>0</v>
      </c>
      <c r="M58" s="215">
        <v>0</v>
      </c>
      <c r="N58" s="215">
        <v>0</v>
      </c>
      <c r="O58" s="215">
        <v>0</v>
      </c>
      <c r="P58" s="215">
        <v>0</v>
      </c>
      <c r="Q58" s="215">
        <v>0</v>
      </c>
      <c r="R58" s="215">
        <v>0</v>
      </c>
      <c r="S58" s="215">
        <v>0</v>
      </c>
      <c r="T58" s="215">
        <v>0</v>
      </c>
      <c r="U58" s="215">
        <v>0</v>
      </c>
      <c r="V58" s="215">
        <v>0</v>
      </c>
      <c r="W58" s="215">
        <v>0</v>
      </c>
      <c r="X58" s="215">
        <v>0</v>
      </c>
      <c r="Y58" s="215">
        <v>0</v>
      </c>
      <c r="Z58" s="215"/>
      <c r="AA58" s="215">
        <v>0</v>
      </c>
      <c r="AB58" s="215">
        <v>0</v>
      </c>
      <c r="AC58" s="215">
        <v>0</v>
      </c>
      <c r="AD58" s="215">
        <v>0</v>
      </c>
      <c r="AE58" s="215">
        <v>0</v>
      </c>
      <c r="AF58" s="215">
        <v>0</v>
      </c>
      <c r="AG58" s="215">
        <v>0</v>
      </c>
      <c r="AH58" s="215">
        <v>0</v>
      </c>
      <c r="AI58" s="215">
        <v>0</v>
      </c>
      <c r="AJ58" s="215">
        <v>0</v>
      </c>
      <c r="AK58" s="215">
        <v>0</v>
      </c>
      <c r="AL58" s="215">
        <v>0</v>
      </c>
      <c r="AM58" s="45"/>
      <c r="AN58" s="45"/>
      <c r="AO58" s="45"/>
      <c r="AP58" s="45"/>
      <c r="AQ58" s="45"/>
      <c r="AR58" s="45"/>
      <c r="AS58" s="45"/>
      <c r="AT58" s="45"/>
      <c r="AU58" s="45"/>
      <c r="AV58" s="45"/>
      <c r="AW58" s="45"/>
      <c r="AX58" s="45"/>
      <c r="AY58" s="45"/>
      <c r="AZ58" s="45"/>
      <c r="BA58" s="45"/>
      <c r="BB58" s="45"/>
      <c r="BC58" s="45"/>
      <c r="BD58" s="45"/>
      <c r="BE58" s="45"/>
      <c r="BF58" s="45"/>
      <c r="BG58" s="45"/>
      <c r="BH58" s="45"/>
      <c r="BI58" s="45"/>
      <c r="BJ58" s="45"/>
      <c r="BK58" s="45"/>
      <c r="BL58" s="45"/>
      <c r="BM58" s="45"/>
      <c r="BN58" s="45"/>
      <c r="BO58" s="45"/>
      <c r="BP58" s="45"/>
      <c r="BQ58" s="45"/>
      <c r="BR58" s="45"/>
      <c r="BS58" s="45"/>
      <c r="BT58" s="45"/>
      <c r="BU58" s="45"/>
      <c r="BV58" s="45"/>
      <c r="BW58" s="45"/>
      <c r="BX58" s="45"/>
      <c r="BY58" s="45"/>
      <c r="BZ58" s="45"/>
      <c r="CA58" s="45"/>
      <c r="CB58" s="45"/>
      <c r="CC58" s="45"/>
      <c r="CD58" s="45"/>
      <c r="CE58" s="45"/>
      <c r="CF58" s="45"/>
      <c r="CG58" s="45"/>
      <c r="CH58" s="45"/>
      <c r="CI58" s="45"/>
      <c r="CJ58" s="45"/>
      <c r="CK58" s="45"/>
      <c r="CL58" s="45"/>
      <c r="CM58" s="45"/>
      <c r="CN58" s="45"/>
      <c r="CO58" s="45"/>
      <c r="CP58" s="45"/>
      <c r="CQ58" s="45"/>
      <c r="CR58" s="45"/>
      <c r="CS58" s="45"/>
      <c r="CT58" s="45"/>
      <c r="CU58" s="45"/>
      <c r="CV58" s="45"/>
      <c r="CW58" s="45"/>
      <c r="CX58" s="24"/>
      <c r="CY58" s="24"/>
      <c r="CZ58" s="24"/>
      <c r="DA58" s="24"/>
      <c r="DB58" s="24"/>
      <c r="DC58" s="24"/>
      <c r="DD58" s="24"/>
      <c r="DE58" s="24"/>
      <c r="DF58" s="24"/>
      <c r="DG58" s="24"/>
      <c r="DH58" s="24"/>
      <c r="DI58" s="24"/>
      <c r="DJ58" s="24"/>
      <c r="DK58" s="24"/>
      <c r="DL58" s="24"/>
      <c r="DM58" s="24"/>
      <c r="DN58" s="24"/>
      <c r="DO58" s="24"/>
      <c r="DP58" s="24"/>
      <c r="DQ58" s="24"/>
      <c r="DR58" s="24"/>
      <c r="DS58" s="24"/>
      <c r="DT58" s="24"/>
      <c r="DU58" s="24"/>
      <c r="DV58" s="24"/>
      <c r="DW58" s="24"/>
      <c r="DX58" s="24"/>
      <c r="DY58" s="24"/>
      <c r="DZ58" s="24"/>
      <c r="EA58" s="24"/>
    </row>
    <row r="59" spans="1:131">
      <c r="A59" s="24"/>
      <c r="B59" s="24" t="s">
        <v>71</v>
      </c>
      <c r="C59" s="215">
        <v>0</v>
      </c>
      <c r="D59" s="215">
        <v>0</v>
      </c>
      <c r="E59" s="215">
        <v>0</v>
      </c>
      <c r="F59" s="215">
        <v>0</v>
      </c>
      <c r="G59" s="215">
        <v>0</v>
      </c>
      <c r="H59" s="215">
        <v>0</v>
      </c>
      <c r="I59" s="215">
        <v>0</v>
      </c>
      <c r="J59" s="215">
        <v>0</v>
      </c>
      <c r="K59" s="215">
        <v>0</v>
      </c>
      <c r="L59" s="216">
        <v>0</v>
      </c>
      <c r="M59" s="215">
        <v>0</v>
      </c>
      <c r="N59" s="215">
        <v>0</v>
      </c>
      <c r="O59" s="215">
        <v>0</v>
      </c>
      <c r="P59" s="215">
        <v>0</v>
      </c>
      <c r="Q59" s="215">
        <v>0</v>
      </c>
      <c r="R59" s="215">
        <v>0</v>
      </c>
      <c r="S59" s="215">
        <v>0</v>
      </c>
      <c r="T59" s="215">
        <v>0</v>
      </c>
      <c r="U59" s="215">
        <v>0</v>
      </c>
      <c r="V59" s="215">
        <v>0</v>
      </c>
      <c r="W59" s="215">
        <v>0</v>
      </c>
      <c r="X59" s="215">
        <v>0</v>
      </c>
      <c r="Y59" s="215">
        <v>0</v>
      </c>
      <c r="Z59" s="215"/>
      <c r="AA59" s="215">
        <v>0</v>
      </c>
      <c r="AB59" s="215">
        <v>0</v>
      </c>
      <c r="AC59" s="215">
        <v>0</v>
      </c>
      <c r="AD59" s="215">
        <v>0</v>
      </c>
      <c r="AE59" s="215">
        <v>0</v>
      </c>
      <c r="AF59" s="215">
        <v>0</v>
      </c>
      <c r="AG59" s="215">
        <v>0</v>
      </c>
      <c r="AH59" s="215">
        <v>0</v>
      </c>
      <c r="AI59" s="215">
        <v>0</v>
      </c>
      <c r="AJ59" s="215">
        <v>0</v>
      </c>
      <c r="AK59" s="215">
        <v>0</v>
      </c>
      <c r="AL59" s="215">
        <v>0</v>
      </c>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c r="BO59" s="45"/>
      <c r="BP59" s="45"/>
      <c r="BQ59" s="45"/>
      <c r="BR59" s="45"/>
      <c r="BS59" s="45"/>
      <c r="BT59" s="45"/>
      <c r="BU59" s="45"/>
      <c r="BV59" s="45"/>
      <c r="BW59" s="45"/>
      <c r="BX59" s="45"/>
      <c r="BY59" s="45"/>
      <c r="BZ59" s="45"/>
      <c r="CA59" s="45"/>
      <c r="CB59" s="45"/>
      <c r="CC59" s="45"/>
      <c r="CD59" s="45"/>
      <c r="CE59" s="45"/>
      <c r="CF59" s="45"/>
      <c r="CG59" s="45"/>
      <c r="CH59" s="45"/>
      <c r="CI59" s="45"/>
      <c r="CJ59" s="45"/>
      <c r="CK59" s="45"/>
      <c r="CL59" s="45"/>
      <c r="CM59" s="45"/>
      <c r="CN59" s="45"/>
      <c r="CO59" s="45"/>
      <c r="CP59" s="45"/>
      <c r="CQ59" s="45"/>
      <c r="CR59" s="45"/>
      <c r="CS59" s="45"/>
      <c r="CT59" s="45"/>
      <c r="CU59" s="45"/>
      <c r="CV59" s="45"/>
      <c r="CW59" s="45"/>
      <c r="CX59" s="24"/>
      <c r="CY59" s="24"/>
      <c r="CZ59" s="24"/>
      <c r="DA59" s="24"/>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row>
    <row r="60" spans="1:131">
      <c r="A60" s="24"/>
      <c r="B60" s="24" t="s">
        <v>74</v>
      </c>
      <c r="C60" s="215">
        <v>0</v>
      </c>
      <c r="D60" s="215">
        <v>0</v>
      </c>
      <c r="E60" s="215">
        <v>0</v>
      </c>
      <c r="F60" s="215">
        <v>0</v>
      </c>
      <c r="G60" s="215">
        <v>0</v>
      </c>
      <c r="H60" s="215">
        <v>0</v>
      </c>
      <c r="I60" s="215">
        <v>0</v>
      </c>
      <c r="J60" s="215">
        <v>0</v>
      </c>
      <c r="K60" s="215">
        <v>0</v>
      </c>
      <c r="L60" s="216">
        <v>0</v>
      </c>
      <c r="M60" s="215">
        <v>0</v>
      </c>
      <c r="N60" s="215">
        <v>0</v>
      </c>
      <c r="O60" s="215">
        <v>0</v>
      </c>
      <c r="P60" s="215">
        <v>0</v>
      </c>
      <c r="Q60" s="215">
        <v>0</v>
      </c>
      <c r="R60" s="215">
        <v>0</v>
      </c>
      <c r="S60" s="215">
        <v>0</v>
      </c>
      <c r="T60" s="215">
        <v>0</v>
      </c>
      <c r="U60" s="215">
        <v>0</v>
      </c>
      <c r="V60" s="215">
        <v>0</v>
      </c>
      <c r="W60" s="215">
        <v>0</v>
      </c>
      <c r="X60" s="215">
        <v>0</v>
      </c>
      <c r="Y60" s="215">
        <v>0</v>
      </c>
      <c r="Z60" s="215"/>
      <c r="AA60" s="215">
        <v>0</v>
      </c>
      <c r="AB60" s="215">
        <v>0</v>
      </c>
      <c r="AC60" s="215">
        <v>0</v>
      </c>
      <c r="AD60" s="215">
        <v>0</v>
      </c>
      <c r="AE60" s="215">
        <v>0</v>
      </c>
      <c r="AF60" s="215">
        <v>0</v>
      </c>
      <c r="AG60" s="215">
        <v>0</v>
      </c>
      <c r="AH60" s="215">
        <v>0</v>
      </c>
      <c r="AI60" s="215">
        <v>0</v>
      </c>
      <c r="AJ60" s="215">
        <v>0</v>
      </c>
      <c r="AK60" s="215">
        <v>0</v>
      </c>
      <c r="AL60" s="215">
        <v>0</v>
      </c>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5"/>
      <c r="BK60" s="45"/>
      <c r="BL60" s="45"/>
      <c r="BM60" s="45"/>
      <c r="BN60" s="45"/>
      <c r="BO60" s="45"/>
      <c r="BP60" s="45"/>
      <c r="BQ60" s="45"/>
      <c r="BR60" s="45"/>
      <c r="BS60" s="45"/>
      <c r="BT60" s="45"/>
      <c r="BU60" s="45"/>
      <c r="BV60" s="45"/>
      <c r="BW60" s="45"/>
      <c r="BX60" s="45"/>
      <c r="BY60" s="45"/>
      <c r="BZ60" s="45"/>
      <c r="CA60" s="45"/>
      <c r="CB60" s="45"/>
      <c r="CC60" s="45"/>
      <c r="CD60" s="45"/>
      <c r="CE60" s="45"/>
      <c r="CF60" s="45"/>
      <c r="CG60" s="45"/>
      <c r="CH60" s="45"/>
      <c r="CI60" s="45"/>
      <c r="CJ60" s="45"/>
      <c r="CK60" s="45"/>
      <c r="CL60" s="45"/>
      <c r="CM60" s="45"/>
      <c r="CN60" s="45"/>
      <c r="CO60" s="45"/>
      <c r="CP60" s="45"/>
      <c r="CQ60" s="45"/>
      <c r="CR60" s="45"/>
      <c r="CS60" s="45"/>
      <c r="CT60" s="45"/>
      <c r="CU60" s="45"/>
      <c r="CV60" s="45"/>
      <c r="CW60" s="45"/>
      <c r="CX60" s="24"/>
      <c r="CY60" s="24"/>
      <c r="CZ60" s="24"/>
      <c r="DA60" s="24"/>
      <c r="DB60" s="24"/>
      <c r="DC60" s="24"/>
      <c r="DD60" s="24"/>
      <c r="DE60" s="24"/>
      <c r="DF60" s="24"/>
      <c r="DG60" s="24"/>
      <c r="DH60" s="24"/>
      <c r="DI60" s="24"/>
      <c r="DJ60" s="24"/>
      <c r="DK60" s="24"/>
      <c r="DL60" s="24"/>
      <c r="DM60" s="24"/>
      <c r="DN60" s="24"/>
      <c r="DO60" s="24"/>
      <c r="DP60" s="24"/>
      <c r="DQ60" s="24"/>
      <c r="DR60" s="24"/>
      <c r="DS60" s="24"/>
      <c r="DT60" s="24"/>
      <c r="DU60" s="24"/>
      <c r="DV60" s="24"/>
      <c r="DW60" s="24"/>
      <c r="DX60" s="24"/>
      <c r="DY60" s="24"/>
      <c r="DZ60" s="24"/>
      <c r="EA60" s="24"/>
    </row>
    <row r="61" spans="1:131">
      <c r="A61" s="24"/>
      <c r="B61" s="24" t="s">
        <v>77</v>
      </c>
      <c r="C61" s="215">
        <v>0</v>
      </c>
      <c r="D61" s="215">
        <v>0</v>
      </c>
      <c r="E61" s="215">
        <v>0</v>
      </c>
      <c r="F61" s="215">
        <v>0</v>
      </c>
      <c r="G61" s="215">
        <v>0</v>
      </c>
      <c r="H61" s="215">
        <v>0</v>
      </c>
      <c r="I61" s="215">
        <v>0</v>
      </c>
      <c r="J61" s="215">
        <v>0</v>
      </c>
      <c r="K61" s="215">
        <v>0</v>
      </c>
      <c r="L61" s="216">
        <v>0</v>
      </c>
      <c r="M61" s="215">
        <v>0</v>
      </c>
      <c r="N61" s="215">
        <v>0</v>
      </c>
      <c r="O61" s="215">
        <v>0</v>
      </c>
      <c r="P61" s="215">
        <v>0</v>
      </c>
      <c r="Q61" s="215">
        <v>0</v>
      </c>
      <c r="R61" s="215">
        <v>0</v>
      </c>
      <c r="S61" s="215">
        <v>0</v>
      </c>
      <c r="T61" s="215">
        <v>0</v>
      </c>
      <c r="U61" s="215">
        <v>0</v>
      </c>
      <c r="V61" s="215">
        <v>0</v>
      </c>
      <c r="W61" s="215">
        <v>0</v>
      </c>
      <c r="X61" s="215">
        <v>0</v>
      </c>
      <c r="Y61" s="215">
        <v>0</v>
      </c>
      <c r="Z61" s="215"/>
      <c r="AA61" s="215">
        <v>0</v>
      </c>
      <c r="AB61" s="215">
        <v>0</v>
      </c>
      <c r="AC61" s="215">
        <v>0</v>
      </c>
      <c r="AD61" s="215">
        <v>0</v>
      </c>
      <c r="AE61" s="215">
        <v>0</v>
      </c>
      <c r="AF61" s="215">
        <v>0</v>
      </c>
      <c r="AG61" s="215">
        <v>0</v>
      </c>
      <c r="AH61" s="215">
        <v>0</v>
      </c>
      <c r="AI61" s="215">
        <v>0</v>
      </c>
      <c r="AJ61" s="215">
        <v>0</v>
      </c>
      <c r="AK61" s="215">
        <v>0</v>
      </c>
      <c r="AL61" s="215">
        <v>0</v>
      </c>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c r="BO61" s="45"/>
      <c r="BP61" s="45"/>
      <c r="BQ61" s="45"/>
      <c r="BR61" s="45"/>
      <c r="BS61" s="45"/>
      <c r="BT61" s="45"/>
      <c r="BU61" s="45"/>
      <c r="BV61" s="45"/>
      <c r="BW61" s="45"/>
      <c r="BX61" s="45"/>
      <c r="BY61" s="45"/>
      <c r="BZ61" s="45"/>
      <c r="CA61" s="45"/>
      <c r="CB61" s="45"/>
      <c r="CC61" s="45"/>
      <c r="CD61" s="45"/>
      <c r="CE61" s="45"/>
      <c r="CF61" s="45"/>
      <c r="CG61" s="45"/>
      <c r="CH61" s="45"/>
      <c r="CI61" s="45"/>
      <c r="CJ61" s="45"/>
      <c r="CK61" s="45"/>
      <c r="CL61" s="45"/>
      <c r="CM61" s="45"/>
      <c r="CN61" s="45"/>
      <c r="CO61" s="45"/>
      <c r="CP61" s="45"/>
      <c r="CQ61" s="45"/>
      <c r="CR61" s="45"/>
      <c r="CS61" s="45"/>
      <c r="CT61" s="45"/>
      <c r="CU61" s="45"/>
      <c r="CV61" s="45"/>
      <c r="CW61" s="45"/>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row>
    <row r="62" spans="1:131">
      <c r="A62" s="24"/>
      <c r="B62" s="24" t="s">
        <v>80</v>
      </c>
      <c r="C62" s="45">
        <v>316.27966058996424</v>
      </c>
      <c r="D62" s="45">
        <v>186.39999999999998</v>
      </c>
      <c r="E62" s="45">
        <v>37.279999999999994</v>
      </c>
      <c r="F62" s="45">
        <v>223.67999999999998</v>
      </c>
      <c r="G62" s="45">
        <v>339.79664719640789</v>
      </c>
      <c r="H62" s="45">
        <v>206.8627712224739</v>
      </c>
      <c r="I62" s="45">
        <v>6195.266544630199</v>
      </c>
      <c r="J62" s="45">
        <v>27.302425265113392</v>
      </c>
      <c r="K62" s="45">
        <v>69.051128203683675</v>
      </c>
      <c r="L62" s="187">
        <v>0.60878402694451517</v>
      </c>
      <c r="M62" s="45">
        <v>3.0046867883892916</v>
      </c>
      <c r="N62" s="71">
        <v>19.043500046805448</v>
      </c>
      <c r="O62" s="71">
        <v>17.234680808716821</v>
      </c>
      <c r="P62" s="71">
        <v>20.066317159043024</v>
      </c>
      <c r="Q62" s="71">
        <v>18.660175809503251</v>
      </c>
      <c r="R62" s="71">
        <v>19.086396141267464</v>
      </c>
      <c r="S62" s="71">
        <v>18.635616362763074</v>
      </c>
      <c r="T62" s="71">
        <v>17.724988461244976</v>
      </c>
      <c r="U62" s="71">
        <v>19.029174841645681</v>
      </c>
      <c r="V62" s="71">
        <v>17.517560253476081</v>
      </c>
      <c r="W62" s="71">
        <v>19.876603500684674</v>
      </c>
      <c r="X62" s="71">
        <v>17.746041386480005</v>
      </c>
      <c r="Y62" s="71">
        <v>18.797143758706003</v>
      </c>
      <c r="Z62" s="71"/>
      <c r="AA62" s="71">
        <v>8.5619990653311149</v>
      </c>
      <c r="AB62" s="71">
        <v>7.4309392631150395</v>
      </c>
      <c r="AC62" s="71">
        <v>7.2880718232984671</v>
      </c>
      <c r="AD62" s="71">
        <v>7.5690382230099083</v>
      </c>
      <c r="AE62" s="71">
        <v>7.6386630882198769</v>
      </c>
      <c r="AF62" s="71">
        <v>6.9699175090346568</v>
      </c>
      <c r="AG62" s="71">
        <v>8.1826034357305719</v>
      </c>
      <c r="AH62" s="71">
        <v>7.0373557411483567</v>
      </c>
      <c r="AI62" s="71">
        <v>8.2051346228691813</v>
      </c>
      <c r="AJ62" s="71">
        <v>7.121801227520403</v>
      </c>
      <c r="AK62" s="71">
        <v>8.3203991951038478</v>
      </c>
      <c r="AL62" s="71">
        <v>8.535538865246302</v>
      </c>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c r="BL62" s="45"/>
      <c r="BM62" s="45"/>
      <c r="BN62" s="45"/>
      <c r="BO62" s="45"/>
      <c r="BP62" s="45"/>
      <c r="BQ62" s="45"/>
      <c r="BR62" s="45"/>
      <c r="BS62" s="45"/>
      <c r="BT62" s="45"/>
      <c r="BU62" s="45"/>
      <c r="BV62" s="45"/>
      <c r="BW62" s="45"/>
      <c r="BX62" s="45"/>
      <c r="BY62" s="45"/>
      <c r="BZ62" s="45"/>
      <c r="CA62" s="45"/>
      <c r="CB62" s="45"/>
      <c r="CC62" s="45"/>
      <c r="CD62" s="45"/>
      <c r="CE62" s="45"/>
      <c r="CF62" s="45"/>
      <c r="CG62" s="45"/>
      <c r="CH62" s="45"/>
      <c r="CI62" s="45"/>
      <c r="CJ62" s="45"/>
      <c r="CK62" s="45"/>
      <c r="CL62" s="45"/>
      <c r="CM62" s="45"/>
      <c r="CN62" s="45"/>
      <c r="CO62" s="45"/>
      <c r="CP62" s="45"/>
      <c r="CQ62" s="45"/>
      <c r="CR62" s="45"/>
      <c r="CS62" s="45"/>
      <c r="CT62" s="45"/>
      <c r="CU62" s="45"/>
      <c r="CV62" s="45"/>
      <c r="CW62" s="45"/>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row>
    <row r="63" spans="1:131">
      <c r="A63" s="24"/>
      <c r="B63" s="24" t="s">
        <v>83</v>
      </c>
      <c r="C63" s="215">
        <v>0</v>
      </c>
      <c r="D63" s="215">
        <v>0</v>
      </c>
      <c r="E63" s="215">
        <v>0</v>
      </c>
      <c r="F63" s="215">
        <v>0</v>
      </c>
      <c r="G63" s="215">
        <v>0</v>
      </c>
      <c r="H63" s="215">
        <v>0</v>
      </c>
      <c r="I63" s="215">
        <v>0</v>
      </c>
      <c r="J63" s="215">
        <v>0</v>
      </c>
      <c r="K63" s="215">
        <v>0</v>
      </c>
      <c r="L63" s="216">
        <v>0</v>
      </c>
      <c r="M63" s="215">
        <v>0</v>
      </c>
      <c r="N63" s="215">
        <v>0</v>
      </c>
      <c r="O63" s="215">
        <v>0</v>
      </c>
      <c r="P63" s="215">
        <v>0</v>
      </c>
      <c r="Q63" s="215">
        <v>0</v>
      </c>
      <c r="R63" s="215">
        <v>0</v>
      </c>
      <c r="S63" s="215">
        <v>0</v>
      </c>
      <c r="T63" s="215">
        <v>0</v>
      </c>
      <c r="U63" s="215">
        <v>0</v>
      </c>
      <c r="V63" s="215">
        <v>0</v>
      </c>
      <c r="W63" s="215">
        <v>0</v>
      </c>
      <c r="X63" s="215">
        <v>0</v>
      </c>
      <c r="Y63" s="215">
        <v>0</v>
      </c>
      <c r="Z63" s="215"/>
      <c r="AA63" s="215">
        <v>0</v>
      </c>
      <c r="AB63" s="215">
        <v>0</v>
      </c>
      <c r="AC63" s="215">
        <v>0</v>
      </c>
      <c r="AD63" s="215">
        <v>0</v>
      </c>
      <c r="AE63" s="215">
        <v>0</v>
      </c>
      <c r="AF63" s="215">
        <v>0</v>
      </c>
      <c r="AG63" s="215">
        <v>0</v>
      </c>
      <c r="AH63" s="215">
        <v>0</v>
      </c>
      <c r="AI63" s="215">
        <v>0</v>
      </c>
      <c r="AJ63" s="215">
        <v>0</v>
      </c>
      <c r="AK63" s="215">
        <v>0</v>
      </c>
      <c r="AL63" s="215">
        <v>0</v>
      </c>
      <c r="AM63" s="45"/>
      <c r="AN63" s="45"/>
      <c r="AO63" s="45"/>
      <c r="AP63" s="45"/>
      <c r="AQ63" s="45"/>
      <c r="AR63" s="45"/>
      <c r="AS63" s="45"/>
      <c r="AT63" s="45"/>
      <c r="AU63" s="45"/>
      <c r="AV63" s="45"/>
      <c r="AW63" s="45"/>
      <c r="AX63" s="45"/>
      <c r="AY63" s="45"/>
      <c r="AZ63" s="45"/>
      <c r="BA63" s="45"/>
      <c r="BB63" s="45"/>
      <c r="BC63" s="45"/>
      <c r="BD63" s="45"/>
      <c r="BE63" s="45"/>
      <c r="BF63" s="45"/>
      <c r="BG63" s="45"/>
      <c r="BH63" s="45"/>
      <c r="BI63" s="45"/>
      <c r="BJ63" s="45"/>
      <c r="BK63" s="45"/>
      <c r="BL63" s="45"/>
      <c r="BM63" s="45"/>
      <c r="BN63" s="45"/>
      <c r="BO63" s="45"/>
      <c r="BP63" s="45"/>
      <c r="BQ63" s="45"/>
      <c r="BR63" s="45"/>
      <c r="BS63" s="45"/>
      <c r="BT63" s="45"/>
      <c r="BU63" s="45"/>
      <c r="BV63" s="45"/>
      <c r="BW63" s="45"/>
      <c r="BX63" s="45"/>
      <c r="BY63" s="45"/>
      <c r="BZ63" s="45"/>
      <c r="CA63" s="45"/>
      <c r="CB63" s="45"/>
      <c r="CC63" s="45"/>
      <c r="CD63" s="45"/>
      <c r="CE63" s="45"/>
      <c r="CF63" s="45"/>
      <c r="CG63" s="45"/>
      <c r="CH63" s="45"/>
      <c r="CI63" s="45"/>
      <c r="CJ63" s="45"/>
      <c r="CK63" s="45"/>
      <c r="CL63" s="45"/>
      <c r="CM63" s="45"/>
      <c r="CN63" s="45"/>
      <c r="CO63" s="45"/>
      <c r="CP63" s="45"/>
      <c r="CQ63" s="45"/>
      <c r="CR63" s="45"/>
      <c r="CS63" s="45"/>
      <c r="CT63" s="45"/>
      <c r="CU63" s="45"/>
      <c r="CV63" s="45"/>
      <c r="CW63" s="45"/>
      <c r="CX63" s="24"/>
      <c r="CY63" s="24"/>
      <c r="CZ63" s="24"/>
      <c r="DA63" s="24"/>
      <c r="DB63" s="24"/>
      <c r="DC63" s="24"/>
      <c r="DD63" s="24"/>
      <c r="DE63" s="24"/>
      <c r="DF63" s="24"/>
      <c r="DG63" s="24"/>
      <c r="DH63" s="24"/>
      <c r="DI63" s="24"/>
      <c r="DJ63" s="24"/>
      <c r="DK63" s="24"/>
      <c r="DL63" s="24"/>
      <c r="DM63" s="24"/>
      <c r="DN63" s="24"/>
      <c r="DO63" s="24"/>
      <c r="DP63" s="24"/>
      <c r="DQ63" s="24"/>
      <c r="DR63" s="24"/>
      <c r="DS63" s="24"/>
      <c r="DT63" s="24"/>
      <c r="DU63" s="24"/>
      <c r="DV63" s="24"/>
      <c r="DW63" s="24"/>
      <c r="DX63" s="24"/>
      <c r="DY63" s="24"/>
      <c r="DZ63" s="24"/>
      <c r="EA63" s="24"/>
    </row>
    <row r="64" spans="1:131">
      <c r="A64" s="24"/>
      <c r="B64" s="24" t="s">
        <v>86</v>
      </c>
      <c r="C64" s="215">
        <v>0</v>
      </c>
      <c r="D64" s="215">
        <v>0</v>
      </c>
      <c r="E64" s="215">
        <v>0</v>
      </c>
      <c r="F64" s="215">
        <v>0</v>
      </c>
      <c r="G64" s="215">
        <v>0</v>
      </c>
      <c r="H64" s="215">
        <v>0</v>
      </c>
      <c r="I64" s="215">
        <v>0</v>
      </c>
      <c r="J64" s="215">
        <v>0</v>
      </c>
      <c r="K64" s="215">
        <v>0</v>
      </c>
      <c r="L64" s="216">
        <v>0</v>
      </c>
      <c r="M64" s="215">
        <v>0</v>
      </c>
      <c r="N64" s="215">
        <v>0</v>
      </c>
      <c r="O64" s="215">
        <v>0</v>
      </c>
      <c r="P64" s="215">
        <v>0</v>
      </c>
      <c r="Q64" s="215">
        <v>0</v>
      </c>
      <c r="R64" s="215">
        <v>0</v>
      </c>
      <c r="S64" s="215">
        <v>0</v>
      </c>
      <c r="T64" s="215">
        <v>0</v>
      </c>
      <c r="U64" s="215">
        <v>0</v>
      </c>
      <c r="V64" s="215">
        <v>0</v>
      </c>
      <c r="W64" s="215">
        <v>0</v>
      </c>
      <c r="X64" s="215">
        <v>0</v>
      </c>
      <c r="Y64" s="215">
        <v>0</v>
      </c>
      <c r="Z64" s="215"/>
      <c r="AA64" s="215">
        <v>0</v>
      </c>
      <c r="AB64" s="215">
        <v>0</v>
      </c>
      <c r="AC64" s="215">
        <v>0</v>
      </c>
      <c r="AD64" s="215">
        <v>0</v>
      </c>
      <c r="AE64" s="215">
        <v>0</v>
      </c>
      <c r="AF64" s="215">
        <v>0</v>
      </c>
      <c r="AG64" s="215">
        <v>0</v>
      </c>
      <c r="AH64" s="215">
        <v>0</v>
      </c>
      <c r="AI64" s="215">
        <v>0</v>
      </c>
      <c r="AJ64" s="215">
        <v>0</v>
      </c>
      <c r="AK64" s="215">
        <v>0</v>
      </c>
      <c r="AL64" s="215">
        <v>0</v>
      </c>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c r="BM64" s="45"/>
      <c r="BN64" s="45"/>
      <c r="BO64" s="45"/>
      <c r="BP64" s="45"/>
      <c r="BQ64" s="45"/>
      <c r="BR64" s="45"/>
      <c r="BS64" s="45"/>
      <c r="BT64" s="45"/>
      <c r="BU64" s="45"/>
      <c r="BV64" s="45"/>
      <c r="BW64" s="45"/>
      <c r="BX64" s="45"/>
      <c r="BY64" s="45"/>
      <c r="BZ64" s="45"/>
      <c r="CA64" s="45"/>
      <c r="CB64" s="45"/>
      <c r="CC64" s="45"/>
      <c r="CD64" s="45"/>
      <c r="CE64" s="45"/>
      <c r="CF64" s="45"/>
      <c r="CG64" s="45"/>
      <c r="CH64" s="45"/>
      <c r="CI64" s="45"/>
      <c r="CJ64" s="45"/>
      <c r="CK64" s="45"/>
      <c r="CL64" s="45"/>
      <c r="CM64" s="45"/>
      <c r="CN64" s="45"/>
      <c r="CO64" s="45"/>
      <c r="CP64" s="45"/>
      <c r="CQ64" s="45"/>
      <c r="CR64" s="45"/>
      <c r="CS64" s="45"/>
      <c r="CT64" s="45"/>
      <c r="CU64" s="45"/>
      <c r="CV64" s="45"/>
      <c r="CW64" s="45"/>
      <c r="CX64" s="24"/>
      <c r="CY64" s="24"/>
      <c r="CZ64" s="24"/>
      <c r="DA64" s="24"/>
      <c r="DB64" s="24"/>
      <c r="DC64" s="24"/>
      <c r="DD64" s="24"/>
      <c r="DE64" s="24"/>
      <c r="DF64" s="24"/>
      <c r="DG64" s="24"/>
      <c r="DH64" s="24"/>
      <c r="DI64" s="24"/>
      <c r="DJ64" s="24"/>
      <c r="DK64" s="24"/>
      <c r="DL64" s="24"/>
      <c r="DM64" s="24"/>
      <c r="DN64" s="24"/>
      <c r="DO64" s="24"/>
      <c r="DP64" s="24"/>
      <c r="DQ64" s="24"/>
      <c r="DR64" s="24"/>
      <c r="DS64" s="24"/>
      <c r="DT64" s="24"/>
      <c r="DU64" s="24"/>
      <c r="DV64" s="24"/>
      <c r="DW64" s="24"/>
      <c r="DX64" s="24"/>
      <c r="DY64" s="24"/>
      <c r="DZ64" s="24"/>
      <c r="EA64" s="24"/>
    </row>
    <row r="65" spans="1:131">
      <c r="A65" s="24"/>
      <c r="B65" s="24" t="s">
        <v>89</v>
      </c>
      <c r="C65" s="215">
        <v>0</v>
      </c>
      <c r="D65" s="215">
        <v>0</v>
      </c>
      <c r="E65" s="215">
        <v>0</v>
      </c>
      <c r="F65" s="215">
        <v>0</v>
      </c>
      <c r="G65" s="215">
        <v>0</v>
      </c>
      <c r="H65" s="215">
        <v>0</v>
      </c>
      <c r="I65" s="215">
        <v>0</v>
      </c>
      <c r="J65" s="215">
        <v>0</v>
      </c>
      <c r="K65" s="215">
        <v>0</v>
      </c>
      <c r="L65" s="216">
        <v>0</v>
      </c>
      <c r="M65" s="215">
        <v>0</v>
      </c>
      <c r="N65" s="215">
        <v>0</v>
      </c>
      <c r="O65" s="215">
        <v>0</v>
      </c>
      <c r="P65" s="215">
        <v>0</v>
      </c>
      <c r="Q65" s="215">
        <v>0</v>
      </c>
      <c r="R65" s="215">
        <v>0</v>
      </c>
      <c r="S65" s="215">
        <v>0</v>
      </c>
      <c r="T65" s="215">
        <v>0</v>
      </c>
      <c r="U65" s="215">
        <v>0</v>
      </c>
      <c r="V65" s="215">
        <v>0</v>
      </c>
      <c r="W65" s="215">
        <v>0</v>
      </c>
      <c r="X65" s="215">
        <v>0</v>
      </c>
      <c r="Y65" s="215">
        <v>0</v>
      </c>
      <c r="Z65" s="215"/>
      <c r="AA65" s="215">
        <v>0</v>
      </c>
      <c r="AB65" s="215">
        <v>0</v>
      </c>
      <c r="AC65" s="215">
        <v>0</v>
      </c>
      <c r="AD65" s="215">
        <v>0</v>
      </c>
      <c r="AE65" s="215">
        <v>0</v>
      </c>
      <c r="AF65" s="215">
        <v>0</v>
      </c>
      <c r="AG65" s="215">
        <v>0</v>
      </c>
      <c r="AH65" s="215">
        <v>0</v>
      </c>
      <c r="AI65" s="215">
        <v>0</v>
      </c>
      <c r="AJ65" s="215">
        <v>0</v>
      </c>
      <c r="AK65" s="215">
        <v>0</v>
      </c>
      <c r="AL65" s="215">
        <v>0</v>
      </c>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c r="BO65" s="45"/>
      <c r="BP65" s="45"/>
      <c r="BQ65" s="45"/>
      <c r="BR65" s="45"/>
      <c r="BS65" s="45"/>
      <c r="BT65" s="45"/>
      <c r="BU65" s="45"/>
      <c r="BV65" s="45"/>
      <c r="BW65" s="45"/>
      <c r="BX65" s="45"/>
      <c r="BY65" s="45"/>
      <c r="BZ65" s="45"/>
      <c r="CA65" s="45"/>
      <c r="CB65" s="45"/>
      <c r="CC65" s="45"/>
      <c r="CD65" s="45"/>
      <c r="CE65" s="45"/>
      <c r="CF65" s="45"/>
      <c r="CG65" s="45"/>
      <c r="CH65" s="45"/>
      <c r="CI65" s="45"/>
      <c r="CJ65" s="45"/>
      <c r="CK65" s="45"/>
      <c r="CL65" s="45"/>
      <c r="CM65" s="45"/>
      <c r="CN65" s="45"/>
      <c r="CO65" s="45"/>
      <c r="CP65" s="45"/>
      <c r="CQ65" s="45"/>
      <c r="CR65" s="45"/>
      <c r="CS65" s="45"/>
      <c r="CT65" s="45"/>
      <c r="CU65" s="45"/>
      <c r="CV65" s="45"/>
      <c r="CW65" s="45"/>
      <c r="CX65" s="24"/>
      <c r="CY65" s="24"/>
      <c r="CZ65" s="24"/>
      <c r="DA65" s="24"/>
      <c r="DB65" s="24"/>
      <c r="DC65" s="24"/>
      <c r="DD65" s="24"/>
      <c r="DE65" s="24"/>
      <c r="DF65" s="24"/>
      <c r="DG65" s="24"/>
      <c r="DH65" s="24"/>
      <c r="DI65" s="24"/>
      <c r="DJ65" s="24"/>
      <c r="DK65" s="24"/>
      <c r="DL65" s="24"/>
      <c r="DM65" s="24"/>
      <c r="DN65" s="24"/>
      <c r="DO65" s="24"/>
      <c r="DP65" s="24"/>
      <c r="DQ65" s="24"/>
      <c r="DR65" s="24"/>
      <c r="DS65" s="24"/>
      <c r="DT65" s="24"/>
      <c r="DU65" s="24"/>
      <c r="DV65" s="24"/>
      <c r="DW65" s="24"/>
      <c r="DX65" s="24"/>
      <c r="DY65" s="24"/>
      <c r="DZ65" s="24"/>
      <c r="EA65" s="24"/>
    </row>
    <row r="66" spans="1:131">
      <c r="A66" s="24"/>
      <c r="B66" s="24" t="s">
        <v>92</v>
      </c>
      <c r="C66" s="215">
        <v>0</v>
      </c>
      <c r="D66" s="215">
        <v>0</v>
      </c>
      <c r="E66" s="215">
        <v>0</v>
      </c>
      <c r="F66" s="215">
        <v>0</v>
      </c>
      <c r="G66" s="215">
        <v>0</v>
      </c>
      <c r="H66" s="215">
        <v>0</v>
      </c>
      <c r="I66" s="215">
        <v>0</v>
      </c>
      <c r="J66" s="215">
        <v>0</v>
      </c>
      <c r="K66" s="215">
        <v>0</v>
      </c>
      <c r="L66" s="216">
        <v>0</v>
      </c>
      <c r="M66" s="215">
        <v>0</v>
      </c>
      <c r="N66" s="215">
        <v>0</v>
      </c>
      <c r="O66" s="215">
        <v>0</v>
      </c>
      <c r="P66" s="215">
        <v>0</v>
      </c>
      <c r="Q66" s="215">
        <v>0</v>
      </c>
      <c r="R66" s="215">
        <v>0</v>
      </c>
      <c r="S66" s="215">
        <v>0</v>
      </c>
      <c r="T66" s="215">
        <v>0</v>
      </c>
      <c r="U66" s="215">
        <v>0</v>
      </c>
      <c r="V66" s="215">
        <v>0</v>
      </c>
      <c r="W66" s="215">
        <v>0</v>
      </c>
      <c r="X66" s="215">
        <v>0</v>
      </c>
      <c r="Y66" s="215">
        <v>0</v>
      </c>
      <c r="Z66" s="215"/>
      <c r="AA66" s="215">
        <v>0</v>
      </c>
      <c r="AB66" s="215">
        <v>0</v>
      </c>
      <c r="AC66" s="215">
        <v>0</v>
      </c>
      <c r="AD66" s="215">
        <v>0</v>
      </c>
      <c r="AE66" s="215">
        <v>0</v>
      </c>
      <c r="AF66" s="215">
        <v>0</v>
      </c>
      <c r="AG66" s="215">
        <v>0</v>
      </c>
      <c r="AH66" s="215">
        <v>0</v>
      </c>
      <c r="AI66" s="215">
        <v>0</v>
      </c>
      <c r="AJ66" s="215">
        <v>0</v>
      </c>
      <c r="AK66" s="215">
        <v>0</v>
      </c>
      <c r="AL66" s="215">
        <v>0</v>
      </c>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c r="BR66" s="45"/>
      <c r="BS66" s="45"/>
      <c r="BT66" s="45"/>
      <c r="BU66" s="45"/>
      <c r="BV66" s="45"/>
      <c r="BW66" s="45"/>
      <c r="BX66" s="45"/>
      <c r="BY66" s="45"/>
      <c r="BZ66" s="45"/>
      <c r="CA66" s="45"/>
      <c r="CB66" s="45"/>
      <c r="CC66" s="45"/>
      <c r="CD66" s="45"/>
      <c r="CE66" s="45"/>
      <c r="CF66" s="45"/>
      <c r="CG66" s="45"/>
      <c r="CH66" s="45"/>
      <c r="CI66" s="45"/>
      <c r="CJ66" s="45"/>
      <c r="CK66" s="45"/>
      <c r="CL66" s="45"/>
      <c r="CM66" s="45"/>
      <c r="CN66" s="45"/>
      <c r="CO66" s="45"/>
      <c r="CP66" s="45"/>
      <c r="CQ66" s="45"/>
      <c r="CR66" s="45"/>
      <c r="CS66" s="45"/>
      <c r="CT66" s="45"/>
      <c r="CU66" s="45"/>
      <c r="CV66" s="45"/>
      <c r="CW66" s="45"/>
      <c r="CX66" s="24"/>
      <c r="CY66" s="24"/>
      <c r="CZ66" s="24"/>
      <c r="DA66" s="24"/>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row>
    <row r="67" spans="1:131">
      <c r="A67" s="24"/>
      <c r="B67" s="24" t="s">
        <v>95</v>
      </c>
      <c r="C67" s="215">
        <v>0</v>
      </c>
      <c r="D67" s="215">
        <v>0</v>
      </c>
      <c r="E67" s="215">
        <v>0</v>
      </c>
      <c r="F67" s="215">
        <v>0</v>
      </c>
      <c r="G67" s="215">
        <v>0</v>
      </c>
      <c r="H67" s="215">
        <v>0</v>
      </c>
      <c r="I67" s="215">
        <v>0</v>
      </c>
      <c r="J67" s="215">
        <v>0</v>
      </c>
      <c r="K67" s="215">
        <v>0</v>
      </c>
      <c r="L67" s="216">
        <v>0</v>
      </c>
      <c r="M67" s="215">
        <v>0</v>
      </c>
      <c r="N67" s="215">
        <v>0</v>
      </c>
      <c r="O67" s="215">
        <v>0</v>
      </c>
      <c r="P67" s="215">
        <v>0</v>
      </c>
      <c r="Q67" s="215">
        <v>0</v>
      </c>
      <c r="R67" s="215">
        <v>0</v>
      </c>
      <c r="S67" s="215">
        <v>0</v>
      </c>
      <c r="T67" s="215">
        <v>0</v>
      </c>
      <c r="U67" s="215">
        <v>0</v>
      </c>
      <c r="V67" s="215">
        <v>0</v>
      </c>
      <c r="W67" s="215">
        <v>0</v>
      </c>
      <c r="X67" s="215">
        <v>0</v>
      </c>
      <c r="Y67" s="215">
        <v>0</v>
      </c>
      <c r="Z67" s="215"/>
      <c r="AA67" s="215">
        <v>0</v>
      </c>
      <c r="AB67" s="215">
        <v>0</v>
      </c>
      <c r="AC67" s="215">
        <v>0</v>
      </c>
      <c r="AD67" s="215">
        <v>0</v>
      </c>
      <c r="AE67" s="215">
        <v>0</v>
      </c>
      <c r="AF67" s="215">
        <v>0</v>
      </c>
      <c r="AG67" s="215">
        <v>0</v>
      </c>
      <c r="AH67" s="215">
        <v>0</v>
      </c>
      <c r="AI67" s="215">
        <v>0</v>
      </c>
      <c r="AJ67" s="215">
        <v>0</v>
      </c>
      <c r="AK67" s="215">
        <v>0</v>
      </c>
      <c r="AL67" s="215">
        <v>0</v>
      </c>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c r="BO67" s="45"/>
      <c r="BP67" s="45"/>
      <c r="BQ67" s="45"/>
      <c r="BR67" s="45"/>
      <c r="BS67" s="45"/>
      <c r="BT67" s="45"/>
      <c r="BU67" s="45"/>
      <c r="BV67" s="45"/>
      <c r="BW67" s="45"/>
      <c r="BX67" s="45"/>
      <c r="BY67" s="45"/>
      <c r="BZ67" s="45"/>
      <c r="CA67" s="45"/>
      <c r="CB67" s="45"/>
      <c r="CC67" s="45"/>
      <c r="CD67" s="45"/>
      <c r="CE67" s="45"/>
      <c r="CF67" s="45"/>
      <c r="CG67" s="45"/>
      <c r="CH67" s="45"/>
      <c r="CI67" s="45"/>
      <c r="CJ67" s="45"/>
      <c r="CK67" s="45"/>
      <c r="CL67" s="45"/>
      <c r="CM67" s="45"/>
      <c r="CN67" s="45"/>
      <c r="CO67" s="45"/>
      <c r="CP67" s="45"/>
      <c r="CQ67" s="45"/>
      <c r="CR67" s="45"/>
      <c r="CS67" s="45"/>
      <c r="CT67" s="45"/>
      <c r="CU67" s="45"/>
      <c r="CV67" s="45"/>
      <c r="CW67" s="45"/>
      <c r="CX67" s="24"/>
      <c r="CY67" s="24"/>
      <c r="CZ67" s="24"/>
      <c r="DA67" s="24"/>
      <c r="DB67" s="24"/>
      <c r="DC67" s="24"/>
      <c r="DD67" s="24"/>
      <c r="DE67" s="24"/>
      <c r="DF67" s="24"/>
      <c r="DG67" s="24"/>
      <c r="DH67" s="24"/>
      <c r="DI67" s="24"/>
      <c r="DJ67" s="24"/>
      <c r="DK67" s="24"/>
      <c r="DL67" s="24"/>
      <c r="DM67" s="24"/>
      <c r="DN67" s="24"/>
      <c r="DO67" s="24"/>
      <c r="DP67" s="24"/>
      <c r="DQ67" s="24"/>
      <c r="DR67" s="24"/>
      <c r="DS67" s="24"/>
      <c r="DT67" s="24"/>
      <c r="DU67" s="24"/>
      <c r="DV67" s="24"/>
      <c r="DW67" s="24"/>
      <c r="DX67" s="24"/>
      <c r="DY67" s="24"/>
      <c r="DZ67" s="24"/>
      <c r="EA67" s="24"/>
    </row>
    <row r="68" spans="1:131">
      <c r="A68" s="24"/>
      <c r="B68" s="24" t="s">
        <v>98</v>
      </c>
      <c r="C68" s="215">
        <v>0</v>
      </c>
      <c r="D68" s="215">
        <v>0</v>
      </c>
      <c r="E68" s="215">
        <v>0</v>
      </c>
      <c r="F68" s="215">
        <v>0</v>
      </c>
      <c r="G68" s="215">
        <v>0</v>
      </c>
      <c r="H68" s="215">
        <v>0</v>
      </c>
      <c r="I68" s="215">
        <v>0</v>
      </c>
      <c r="J68" s="215">
        <v>0</v>
      </c>
      <c r="K68" s="215">
        <v>0</v>
      </c>
      <c r="L68" s="216">
        <v>0</v>
      </c>
      <c r="M68" s="215">
        <v>0</v>
      </c>
      <c r="N68" s="215">
        <v>0</v>
      </c>
      <c r="O68" s="215">
        <v>0</v>
      </c>
      <c r="P68" s="215">
        <v>0</v>
      </c>
      <c r="Q68" s="215">
        <v>0</v>
      </c>
      <c r="R68" s="215">
        <v>0</v>
      </c>
      <c r="S68" s="215">
        <v>0</v>
      </c>
      <c r="T68" s="215">
        <v>0</v>
      </c>
      <c r="U68" s="215">
        <v>0</v>
      </c>
      <c r="V68" s="215">
        <v>0</v>
      </c>
      <c r="W68" s="215">
        <v>0</v>
      </c>
      <c r="X68" s="215">
        <v>0</v>
      </c>
      <c r="Y68" s="215">
        <v>0</v>
      </c>
      <c r="Z68" s="215"/>
      <c r="AA68" s="215">
        <v>0</v>
      </c>
      <c r="AB68" s="215">
        <v>0</v>
      </c>
      <c r="AC68" s="215">
        <v>0</v>
      </c>
      <c r="AD68" s="215">
        <v>0</v>
      </c>
      <c r="AE68" s="215">
        <v>0</v>
      </c>
      <c r="AF68" s="215">
        <v>0</v>
      </c>
      <c r="AG68" s="215">
        <v>0</v>
      </c>
      <c r="AH68" s="215">
        <v>0</v>
      </c>
      <c r="AI68" s="215">
        <v>0</v>
      </c>
      <c r="AJ68" s="215">
        <v>0</v>
      </c>
      <c r="AK68" s="215">
        <v>0</v>
      </c>
      <c r="AL68" s="215">
        <v>0</v>
      </c>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c r="BR68" s="45"/>
      <c r="BS68" s="45"/>
      <c r="BT68" s="45"/>
      <c r="BU68" s="45"/>
      <c r="BV68" s="45"/>
      <c r="BW68" s="45"/>
      <c r="BX68" s="45"/>
      <c r="BY68" s="45"/>
      <c r="BZ68" s="45"/>
      <c r="CA68" s="45"/>
      <c r="CB68" s="45"/>
      <c r="CC68" s="45"/>
      <c r="CD68" s="45"/>
      <c r="CE68" s="45"/>
      <c r="CF68" s="45"/>
      <c r="CG68" s="45"/>
      <c r="CH68" s="45"/>
      <c r="CI68" s="45"/>
      <c r="CJ68" s="45"/>
      <c r="CK68" s="45"/>
      <c r="CL68" s="45"/>
      <c r="CM68" s="45"/>
      <c r="CN68" s="45"/>
      <c r="CO68" s="45"/>
      <c r="CP68" s="45"/>
      <c r="CQ68" s="45"/>
      <c r="CR68" s="45"/>
      <c r="CS68" s="45"/>
      <c r="CT68" s="45"/>
      <c r="CU68" s="45"/>
      <c r="CV68" s="45"/>
      <c r="CW68" s="45"/>
      <c r="CX68" s="24"/>
      <c r="CY68" s="24"/>
      <c r="CZ68" s="24"/>
      <c r="DA68" s="24"/>
      <c r="DB68" s="24"/>
      <c r="DC68" s="24"/>
      <c r="DD68" s="24"/>
      <c r="DE68" s="24"/>
      <c r="DF68" s="24"/>
      <c r="DG68" s="24"/>
      <c r="DH68" s="24"/>
      <c r="DI68" s="24"/>
      <c r="DJ68" s="24"/>
      <c r="DK68" s="24"/>
      <c r="DL68" s="24"/>
      <c r="DM68" s="24"/>
      <c r="DN68" s="24"/>
      <c r="DO68" s="24"/>
      <c r="DP68" s="24"/>
      <c r="DQ68" s="24"/>
      <c r="DR68" s="24"/>
      <c r="DS68" s="24"/>
      <c r="DT68" s="24"/>
      <c r="DU68" s="24"/>
      <c r="DV68" s="24"/>
      <c r="DW68" s="24"/>
      <c r="DX68" s="24"/>
      <c r="DY68" s="24"/>
      <c r="DZ68" s="24"/>
      <c r="EA68" s="24"/>
    </row>
    <row r="69" spans="1:131">
      <c r="A69" s="24"/>
      <c r="B69" s="24" t="s">
        <v>101</v>
      </c>
      <c r="C69" s="215">
        <v>0</v>
      </c>
      <c r="D69" s="215">
        <v>0</v>
      </c>
      <c r="E69" s="215">
        <v>0</v>
      </c>
      <c r="F69" s="215">
        <v>0</v>
      </c>
      <c r="G69" s="215">
        <v>0</v>
      </c>
      <c r="H69" s="215">
        <v>0</v>
      </c>
      <c r="I69" s="215">
        <v>0</v>
      </c>
      <c r="J69" s="215">
        <v>0</v>
      </c>
      <c r="K69" s="215">
        <v>0</v>
      </c>
      <c r="L69" s="216">
        <v>0</v>
      </c>
      <c r="M69" s="215">
        <v>0</v>
      </c>
      <c r="N69" s="215">
        <v>0</v>
      </c>
      <c r="O69" s="215">
        <v>0</v>
      </c>
      <c r="P69" s="215">
        <v>0</v>
      </c>
      <c r="Q69" s="215">
        <v>0</v>
      </c>
      <c r="R69" s="215">
        <v>0</v>
      </c>
      <c r="S69" s="215">
        <v>0</v>
      </c>
      <c r="T69" s="215">
        <v>0</v>
      </c>
      <c r="U69" s="215">
        <v>0</v>
      </c>
      <c r="V69" s="215">
        <v>0</v>
      </c>
      <c r="W69" s="215">
        <v>0</v>
      </c>
      <c r="X69" s="215">
        <v>0</v>
      </c>
      <c r="Y69" s="215">
        <v>0</v>
      </c>
      <c r="Z69" s="215"/>
      <c r="AA69" s="215">
        <v>0</v>
      </c>
      <c r="AB69" s="215">
        <v>0</v>
      </c>
      <c r="AC69" s="215">
        <v>0</v>
      </c>
      <c r="AD69" s="215">
        <v>0</v>
      </c>
      <c r="AE69" s="215">
        <v>0</v>
      </c>
      <c r="AF69" s="215">
        <v>0</v>
      </c>
      <c r="AG69" s="215">
        <v>0</v>
      </c>
      <c r="AH69" s="215">
        <v>0</v>
      </c>
      <c r="AI69" s="215">
        <v>0</v>
      </c>
      <c r="AJ69" s="215">
        <v>0</v>
      </c>
      <c r="AK69" s="215">
        <v>0</v>
      </c>
      <c r="AL69" s="215">
        <v>0</v>
      </c>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c r="BM69" s="45"/>
      <c r="BN69" s="45"/>
      <c r="BO69" s="45"/>
      <c r="BP69" s="45"/>
      <c r="BQ69" s="45"/>
      <c r="BR69" s="45"/>
      <c r="BS69" s="45"/>
      <c r="BT69" s="45"/>
      <c r="BU69" s="45"/>
      <c r="BV69" s="45"/>
      <c r="BW69" s="45"/>
      <c r="BX69" s="45"/>
      <c r="BY69" s="45"/>
      <c r="BZ69" s="45"/>
      <c r="CA69" s="45"/>
      <c r="CB69" s="45"/>
      <c r="CC69" s="45"/>
      <c r="CD69" s="45"/>
      <c r="CE69" s="45"/>
      <c r="CF69" s="45"/>
      <c r="CG69" s="45"/>
      <c r="CH69" s="45"/>
      <c r="CI69" s="45"/>
      <c r="CJ69" s="45"/>
      <c r="CK69" s="45"/>
      <c r="CL69" s="45"/>
      <c r="CM69" s="45"/>
      <c r="CN69" s="45"/>
      <c r="CO69" s="45"/>
      <c r="CP69" s="45"/>
      <c r="CQ69" s="45"/>
      <c r="CR69" s="45"/>
      <c r="CS69" s="45"/>
      <c r="CT69" s="45"/>
      <c r="CU69" s="45"/>
      <c r="CV69" s="45"/>
      <c r="CW69" s="45"/>
      <c r="CX69" s="24"/>
      <c r="CY69" s="24"/>
      <c r="CZ69" s="24"/>
      <c r="DA69" s="24"/>
      <c r="DB69" s="24"/>
      <c r="DC69" s="24"/>
      <c r="DD69" s="24"/>
      <c r="DE69" s="24"/>
      <c r="DF69" s="24"/>
      <c r="DG69" s="24"/>
      <c r="DH69" s="24"/>
      <c r="DI69" s="24"/>
      <c r="DJ69" s="24"/>
      <c r="DK69" s="24"/>
      <c r="DL69" s="24"/>
      <c r="DM69" s="24"/>
      <c r="DN69" s="24"/>
      <c r="DO69" s="24"/>
      <c r="DP69" s="24"/>
      <c r="DQ69" s="24"/>
      <c r="DR69" s="24"/>
      <c r="DS69" s="24"/>
      <c r="DT69" s="24"/>
      <c r="DU69" s="24"/>
      <c r="DV69" s="24"/>
      <c r="DW69" s="24"/>
      <c r="DX69" s="24"/>
      <c r="DY69" s="24"/>
      <c r="DZ69" s="24"/>
      <c r="EA69" s="24"/>
    </row>
    <row r="70" spans="1:131">
      <c r="A70" s="24"/>
      <c r="B70" s="24" t="s">
        <v>104</v>
      </c>
      <c r="C70" s="215">
        <v>0</v>
      </c>
      <c r="D70" s="215">
        <v>0</v>
      </c>
      <c r="E70" s="215">
        <v>0</v>
      </c>
      <c r="F70" s="215">
        <v>0</v>
      </c>
      <c r="G70" s="215">
        <v>0</v>
      </c>
      <c r="H70" s="215">
        <v>0</v>
      </c>
      <c r="I70" s="215">
        <v>0</v>
      </c>
      <c r="J70" s="215">
        <v>0</v>
      </c>
      <c r="K70" s="215">
        <v>0</v>
      </c>
      <c r="L70" s="216">
        <v>0</v>
      </c>
      <c r="M70" s="215">
        <v>0</v>
      </c>
      <c r="N70" s="215">
        <v>0</v>
      </c>
      <c r="O70" s="215">
        <v>0</v>
      </c>
      <c r="P70" s="215">
        <v>0</v>
      </c>
      <c r="Q70" s="215">
        <v>0</v>
      </c>
      <c r="R70" s="215">
        <v>0</v>
      </c>
      <c r="S70" s="215">
        <v>0</v>
      </c>
      <c r="T70" s="215">
        <v>0</v>
      </c>
      <c r="U70" s="215">
        <v>0</v>
      </c>
      <c r="V70" s="215">
        <v>0</v>
      </c>
      <c r="W70" s="215">
        <v>0</v>
      </c>
      <c r="X70" s="215">
        <v>0</v>
      </c>
      <c r="Y70" s="215">
        <v>0</v>
      </c>
      <c r="Z70" s="215"/>
      <c r="AA70" s="215">
        <v>0</v>
      </c>
      <c r="AB70" s="215">
        <v>0</v>
      </c>
      <c r="AC70" s="215">
        <v>0</v>
      </c>
      <c r="AD70" s="215">
        <v>0</v>
      </c>
      <c r="AE70" s="215">
        <v>0</v>
      </c>
      <c r="AF70" s="215">
        <v>0</v>
      </c>
      <c r="AG70" s="215">
        <v>0</v>
      </c>
      <c r="AH70" s="215">
        <v>0</v>
      </c>
      <c r="AI70" s="215">
        <v>0</v>
      </c>
      <c r="AJ70" s="215">
        <v>0</v>
      </c>
      <c r="AK70" s="215">
        <v>0</v>
      </c>
      <c r="AL70" s="215">
        <v>0</v>
      </c>
      <c r="AM70" s="45"/>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c r="BM70" s="45"/>
      <c r="BN70" s="45"/>
      <c r="BO70" s="45"/>
      <c r="BP70" s="45"/>
      <c r="BQ70" s="45"/>
      <c r="BR70" s="45"/>
      <c r="BS70" s="45"/>
      <c r="BT70" s="45"/>
      <c r="BU70" s="45"/>
      <c r="BV70" s="45"/>
      <c r="BW70" s="45"/>
      <c r="BX70" s="45"/>
      <c r="BY70" s="45"/>
      <c r="BZ70" s="45"/>
      <c r="CA70" s="45"/>
      <c r="CB70" s="45"/>
      <c r="CC70" s="45"/>
      <c r="CD70" s="45"/>
      <c r="CE70" s="45"/>
      <c r="CF70" s="45"/>
      <c r="CG70" s="45"/>
      <c r="CH70" s="45"/>
      <c r="CI70" s="45"/>
      <c r="CJ70" s="45"/>
      <c r="CK70" s="45"/>
      <c r="CL70" s="45"/>
      <c r="CM70" s="45"/>
      <c r="CN70" s="45"/>
      <c r="CO70" s="45"/>
      <c r="CP70" s="45"/>
      <c r="CQ70" s="45"/>
      <c r="CR70" s="45"/>
      <c r="CS70" s="45"/>
      <c r="CT70" s="45"/>
      <c r="CU70" s="45"/>
      <c r="CV70" s="45"/>
      <c r="CW70" s="45"/>
      <c r="CX70" s="24"/>
      <c r="CY70" s="24"/>
      <c r="CZ70" s="24"/>
      <c r="DA70" s="24"/>
      <c r="DB70" s="24"/>
      <c r="DC70" s="24"/>
      <c r="DD70" s="24"/>
      <c r="DE70" s="24"/>
      <c r="DF70" s="24"/>
      <c r="DG70" s="24"/>
      <c r="DH70" s="24"/>
      <c r="DI70" s="24"/>
      <c r="DJ70" s="24"/>
      <c r="DK70" s="24"/>
      <c r="DL70" s="24"/>
      <c r="DM70" s="24"/>
      <c r="DN70" s="24"/>
      <c r="DO70" s="24"/>
      <c r="DP70" s="24"/>
      <c r="DQ70" s="24"/>
      <c r="DR70" s="24"/>
      <c r="DS70" s="24"/>
      <c r="DT70" s="24"/>
      <c r="DU70" s="24"/>
      <c r="DV70" s="24"/>
      <c r="DW70" s="24"/>
      <c r="DX70" s="24"/>
      <c r="DY70" s="24"/>
      <c r="DZ70" s="24"/>
      <c r="EA70" s="24"/>
    </row>
    <row r="71" spans="1:131">
      <c r="A71" s="24"/>
      <c r="B71" s="24" t="s">
        <v>107</v>
      </c>
      <c r="C71" s="45">
        <v>129.97794270820447</v>
      </c>
      <c r="D71" s="45">
        <v>186.39999999999998</v>
      </c>
      <c r="E71" s="45">
        <v>37.279999999999994</v>
      </c>
      <c r="F71" s="45">
        <v>223.67999999999998</v>
      </c>
      <c r="G71" s="45">
        <v>292.41489573954334</v>
      </c>
      <c r="H71" s="45">
        <v>85.012097762660531</v>
      </c>
      <c r="I71" s="45">
        <v>15075.148591933486</v>
      </c>
      <c r="J71" s="45">
        <v>80.771809172369913</v>
      </c>
      <c r="K71" s="45">
        <v>155.53705923842358</v>
      </c>
      <c r="L71" s="187">
        <v>0.29072423806474479</v>
      </c>
      <c r="M71" s="45">
        <v>1.2348027897490237</v>
      </c>
      <c r="N71" s="71">
        <v>7.8260959096460745</v>
      </c>
      <c r="O71" s="71">
        <v>7.0827455378288295</v>
      </c>
      <c r="P71" s="71">
        <v>8.2464317091957628</v>
      </c>
      <c r="Q71" s="71">
        <v>7.6685654011657185</v>
      </c>
      <c r="R71" s="71">
        <v>7.8437244416167653</v>
      </c>
      <c r="S71" s="71">
        <v>7.6584724778478375</v>
      </c>
      <c r="T71" s="71">
        <v>7.2842418333883456</v>
      </c>
      <c r="U71" s="71">
        <v>7.8202088390324702</v>
      </c>
      <c r="V71" s="71">
        <v>7.1989973644422243</v>
      </c>
      <c r="W71" s="71">
        <v>8.1684671920621934</v>
      </c>
      <c r="X71" s="71">
        <v>7.2928937204712341</v>
      </c>
      <c r="Y71" s="71">
        <v>7.7248535994682195</v>
      </c>
      <c r="Z71" s="71"/>
      <c r="AA71" s="71">
        <v>3.5186297528758002</v>
      </c>
      <c r="AB71" s="71">
        <v>3.0538106560746736</v>
      </c>
      <c r="AC71" s="71">
        <v>2.9950980095747122</v>
      </c>
      <c r="AD71" s="71">
        <v>3.1105636532917429</v>
      </c>
      <c r="AE71" s="71">
        <v>3.1391766115972093</v>
      </c>
      <c r="AF71" s="71">
        <v>2.8643496612471191</v>
      </c>
      <c r="AG71" s="71">
        <v>3.3627137407111936</v>
      </c>
      <c r="AH71" s="71">
        <v>2.8920640032116531</v>
      </c>
      <c r="AI71" s="71">
        <v>3.3719731326859645</v>
      </c>
      <c r="AJ71" s="71">
        <v>2.9267676277481107</v>
      </c>
      <c r="AK71" s="71">
        <v>3.4193421349741833</v>
      </c>
      <c r="AL71" s="71">
        <v>3.5077556980464251</v>
      </c>
      <c r="AM71" s="45"/>
      <c r="AN71" s="45"/>
      <c r="AO71" s="45"/>
      <c r="AP71" s="45"/>
      <c r="AQ71" s="45"/>
      <c r="AR71" s="45"/>
      <c r="AS71" s="45"/>
      <c r="AT71" s="45"/>
      <c r="AU71" s="45"/>
      <c r="AV71" s="45"/>
      <c r="AW71" s="45"/>
      <c r="AX71" s="45"/>
      <c r="AY71" s="45"/>
      <c r="AZ71" s="45"/>
      <c r="BA71" s="45"/>
      <c r="BB71" s="45"/>
      <c r="BC71" s="45"/>
      <c r="BD71" s="45"/>
      <c r="BE71" s="45"/>
      <c r="BF71" s="45"/>
      <c r="BG71" s="45"/>
      <c r="BH71" s="45"/>
      <c r="BI71" s="45"/>
      <c r="BJ71" s="45"/>
      <c r="BK71" s="45"/>
      <c r="BL71" s="45"/>
      <c r="BM71" s="45"/>
      <c r="BN71" s="45"/>
      <c r="BO71" s="45"/>
      <c r="BP71" s="45"/>
      <c r="BQ71" s="45"/>
      <c r="BR71" s="45"/>
      <c r="BS71" s="45"/>
      <c r="BT71" s="45"/>
      <c r="BU71" s="45"/>
      <c r="BV71" s="45"/>
      <c r="BW71" s="45"/>
      <c r="BX71" s="45"/>
      <c r="BY71" s="45"/>
      <c r="BZ71" s="45"/>
      <c r="CA71" s="45"/>
      <c r="CB71" s="45"/>
      <c r="CC71" s="45"/>
      <c r="CD71" s="45"/>
      <c r="CE71" s="45"/>
      <c r="CF71" s="45"/>
      <c r="CG71" s="45"/>
      <c r="CH71" s="45"/>
      <c r="CI71" s="45"/>
      <c r="CJ71" s="45"/>
      <c r="CK71" s="45"/>
      <c r="CL71" s="45"/>
      <c r="CM71" s="45"/>
      <c r="CN71" s="45"/>
      <c r="CO71" s="45"/>
      <c r="CP71" s="45"/>
      <c r="CQ71" s="45"/>
      <c r="CR71" s="45"/>
      <c r="CS71" s="45"/>
      <c r="CT71" s="45"/>
      <c r="CU71" s="45"/>
      <c r="CV71" s="45"/>
      <c r="CW71" s="45"/>
      <c r="CX71" s="24"/>
      <c r="CY71" s="24"/>
      <c r="CZ71" s="24"/>
      <c r="DA71" s="24"/>
      <c r="DB71" s="24"/>
      <c r="DC71" s="24"/>
      <c r="DD71" s="24"/>
      <c r="DE71" s="24"/>
      <c r="DF71" s="24"/>
      <c r="DG71" s="24"/>
      <c r="DH71" s="24"/>
      <c r="DI71" s="24"/>
      <c r="DJ71" s="24"/>
      <c r="DK71" s="24"/>
      <c r="DL71" s="24"/>
      <c r="DM71" s="24"/>
      <c r="DN71" s="24"/>
      <c r="DO71" s="24"/>
      <c r="DP71" s="24"/>
      <c r="DQ71" s="24"/>
      <c r="DR71" s="24"/>
      <c r="DS71" s="24"/>
      <c r="DT71" s="24"/>
      <c r="DU71" s="24"/>
      <c r="DV71" s="24"/>
      <c r="DW71" s="24"/>
      <c r="DX71" s="24"/>
      <c r="DY71" s="24"/>
      <c r="DZ71" s="24"/>
      <c r="EA71" s="24"/>
    </row>
    <row r="72" spans="1:131">
      <c r="A72" s="24"/>
      <c r="B72" s="24" t="s">
        <v>110</v>
      </c>
      <c r="C72" s="215">
        <v>0</v>
      </c>
      <c r="D72" s="215">
        <v>0</v>
      </c>
      <c r="E72" s="215">
        <v>0</v>
      </c>
      <c r="F72" s="215">
        <v>0</v>
      </c>
      <c r="G72" s="215">
        <v>0</v>
      </c>
      <c r="H72" s="215">
        <v>0</v>
      </c>
      <c r="I72" s="215">
        <v>0</v>
      </c>
      <c r="J72" s="215">
        <v>0</v>
      </c>
      <c r="K72" s="215">
        <v>0</v>
      </c>
      <c r="L72" s="216">
        <v>0</v>
      </c>
      <c r="M72" s="215">
        <v>0</v>
      </c>
      <c r="N72" s="215">
        <v>0</v>
      </c>
      <c r="O72" s="215">
        <v>0</v>
      </c>
      <c r="P72" s="215">
        <v>0</v>
      </c>
      <c r="Q72" s="215">
        <v>0</v>
      </c>
      <c r="R72" s="215">
        <v>0</v>
      </c>
      <c r="S72" s="215">
        <v>0</v>
      </c>
      <c r="T72" s="215">
        <v>0</v>
      </c>
      <c r="U72" s="215">
        <v>0</v>
      </c>
      <c r="V72" s="215">
        <v>0</v>
      </c>
      <c r="W72" s="215">
        <v>0</v>
      </c>
      <c r="X72" s="215">
        <v>0</v>
      </c>
      <c r="Y72" s="215">
        <v>0</v>
      </c>
      <c r="Z72" s="215"/>
      <c r="AA72" s="215">
        <v>0</v>
      </c>
      <c r="AB72" s="215">
        <v>0</v>
      </c>
      <c r="AC72" s="215">
        <v>0</v>
      </c>
      <c r="AD72" s="215">
        <v>0</v>
      </c>
      <c r="AE72" s="215">
        <v>0</v>
      </c>
      <c r="AF72" s="215">
        <v>0</v>
      </c>
      <c r="AG72" s="215">
        <v>0</v>
      </c>
      <c r="AH72" s="215">
        <v>0</v>
      </c>
      <c r="AI72" s="215">
        <v>0</v>
      </c>
      <c r="AJ72" s="215">
        <v>0</v>
      </c>
      <c r="AK72" s="215">
        <v>0</v>
      </c>
      <c r="AL72" s="215">
        <v>0</v>
      </c>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c r="BM72" s="45"/>
      <c r="BN72" s="45"/>
      <c r="BO72" s="45"/>
      <c r="BP72" s="45"/>
      <c r="BQ72" s="45"/>
      <c r="BR72" s="45"/>
      <c r="BS72" s="45"/>
      <c r="BT72" s="45"/>
      <c r="BU72" s="45"/>
      <c r="BV72" s="45"/>
      <c r="BW72" s="45"/>
      <c r="BX72" s="45"/>
      <c r="BY72" s="45"/>
      <c r="BZ72" s="45"/>
      <c r="CA72" s="45"/>
      <c r="CB72" s="45"/>
      <c r="CC72" s="45"/>
      <c r="CD72" s="45"/>
      <c r="CE72" s="45"/>
      <c r="CF72" s="45"/>
      <c r="CG72" s="45"/>
      <c r="CH72" s="45"/>
      <c r="CI72" s="45"/>
      <c r="CJ72" s="45"/>
      <c r="CK72" s="45"/>
      <c r="CL72" s="45"/>
      <c r="CM72" s="45"/>
      <c r="CN72" s="45"/>
      <c r="CO72" s="45"/>
      <c r="CP72" s="45"/>
      <c r="CQ72" s="45"/>
      <c r="CR72" s="45"/>
      <c r="CS72" s="45"/>
      <c r="CT72" s="45"/>
      <c r="CU72" s="45"/>
      <c r="CV72" s="45"/>
      <c r="CW72" s="45"/>
      <c r="CX72" s="24"/>
      <c r="CY72" s="24"/>
      <c r="CZ72" s="24"/>
      <c r="DA72" s="24"/>
      <c r="DB72" s="24"/>
      <c r="DC72" s="24"/>
      <c r="DD72" s="24"/>
      <c r="DE72" s="24"/>
      <c r="DF72" s="24"/>
      <c r="DG72" s="24"/>
      <c r="DH72" s="24"/>
      <c r="DI72" s="24"/>
      <c r="DJ72" s="24"/>
      <c r="DK72" s="24"/>
      <c r="DL72" s="24"/>
      <c r="DM72" s="24"/>
      <c r="DN72" s="24"/>
      <c r="DO72" s="24"/>
      <c r="DP72" s="24"/>
      <c r="DQ72" s="24"/>
      <c r="DR72" s="24"/>
      <c r="DS72" s="24"/>
      <c r="DT72" s="24"/>
      <c r="DU72" s="24"/>
      <c r="DV72" s="24"/>
      <c r="DW72" s="24"/>
      <c r="DX72" s="24"/>
      <c r="DY72" s="24"/>
      <c r="DZ72" s="24"/>
      <c r="EA72" s="24"/>
    </row>
    <row r="73" spans="1:131">
      <c r="A73" s="24"/>
      <c r="B73" s="24" t="s">
        <v>113</v>
      </c>
      <c r="C73" s="215">
        <v>0</v>
      </c>
      <c r="D73" s="215">
        <v>0</v>
      </c>
      <c r="E73" s="215">
        <v>0</v>
      </c>
      <c r="F73" s="215">
        <v>0</v>
      </c>
      <c r="G73" s="215">
        <v>0</v>
      </c>
      <c r="H73" s="215">
        <v>0</v>
      </c>
      <c r="I73" s="215">
        <v>0</v>
      </c>
      <c r="J73" s="215">
        <v>0</v>
      </c>
      <c r="K73" s="215">
        <v>0</v>
      </c>
      <c r="L73" s="216">
        <v>0</v>
      </c>
      <c r="M73" s="215">
        <v>0</v>
      </c>
      <c r="N73" s="215">
        <v>0</v>
      </c>
      <c r="O73" s="215">
        <v>0</v>
      </c>
      <c r="P73" s="215">
        <v>0</v>
      </c>
      <c r="Q73" s="215">
        <v>0</v>
      </c>
      <c r="R73" s="215">
        <v>0</v>
      </c>
      <c r="S73" s="215">
        <v>0</v>
      </c>
      <c r="T73" s="215">
        <v>0</v>
      </c>
      <c r="U73" s="215">
        <v>0</v>
      </c>
      <c r="V73" s="215">
        <v>0</v>
      </c>
      <c r="W73" s="215">
        <v>0</v>
      </c>
      <c r="X73" s="215">
        <v>0</v>
      </c>
      <c r="Y73" s="215">
        <v>0</v>
      </c>
      <c r="Z73" s="215"/>
      <c r="AA73" s="215">
        <v>0</v>
      </c>
      <c r="AB73" s="215">
        <v>0</v>
      </c>
      <c r="AC73" s="215">
        <v>0</v>
      </c>
      <c r="AD73" s="215">
        <v>0</v>
      </c>
      <c r="AE73" s="215">
        <v>0</v>
      </c>
      <c r="AF73" s="215">
        <v>0</v>
      </c>
      <c r="AG73" s="215">
        <v>0</v>
      </c>
      <c r="AH73" s="215">
        <v>0</v>
      </c>
      <c r="AI73" s="215">
        <v>0</v>
      </c>
      <c r="AJ73" s="215">
        <v>0</v>
      </c>
      <c r="AK73" s="215">
        <v>0</v>
      </c>
      <c r="AL73" s="215">
        <v>0</v>
      </c>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c r="BO73" s="45"/>
      <c r="BP73" s="45"/>
      <c r="BQ73" s="45"/>
      <c r="BR73" s="45"/>
      <c r="BS73" s="45"/>
      <c r="BT73" s="45"/>
      <c r="BU73" s="45"/>
      <c r="BV73" s="45"/>
      <c r="BW73" s="45"/>
      <c r="BX73" s="45"/>
      <c r="BY73" s="45"/>
      <c r="BZ73" s="45"/>
      <c r="CA73" s="45"/>
      <c r="CB73" s="45"/>
      <c r="CC73" s="45"/>
      <c r="CD73" s="45"/>
      <c r="CE73" s="45"/>
      <c r="CF73" s="45"/>
      <c r="CG73" s="45"/>
      <c r="CH73" s="45"/>
      <c r="CI73" s="45"/>
      <c r="CJ73" s="45"/>
      <c r="CK73" s="45"/>
      <c r="CL73" s="45"/>
      <c r="CM73" s="45"/>
      <c r="CN73" s="45"/>
      <c r="CO73" s="45"/>
      <c r="CP73" s="45"/>
      <c r="CQ73" s="45"/>
      <c r="CR73" s="45"/>
      <c r="CS73" s="45"/>
      <c r="CT73" s="45"/>
      <c r="CU73" s="45"/>
      <c r="CV73" s="45"/>
      <c r="CW73" s="45"/>
      <c r="CX73" s="24"/>
      <c r="CY73" s="24"/>
      <c r="CZ73" s="24"/>
      <c r="DA73" s="24"/>
      <c r="DB73" s="24"/>
      <c r="DC73" s="24"/>
      <c r="DD73" s="24"/>
      <c r="DE73" s="24"/>
      <c r="DF73" s="24"/>
      <c r="DG73" s="24"/>
      <c r="DH73" s="24"/>
      <c r="DI73" s="24"/>
      <c r="DJ73" s="24"/>
      <c r="DK73" s="24"/>
      <c r="DL73" s="24"/>
      <c r="DM73" s="24"/>
      <c r="DN73" s="24"/>
      <c r="DO73" s="24"/>
      <c r="DP73" s="24"/>
      <c r="DQ73" s="24"/>
      <c r="DR73" s="24"/>
      <c r="DS73" s="24"/>
      <c r="DT73" s="24"/>
      <c r="DU73" s="24"/>
      <c r="DV73" s="24"/>
      <c r="DW73" s="24"/>
      <c r="DX73" s="24"/>
      <c r="DY73" s="24"/>
      <c r="DZ73" s="24"/>
      <c r="EA73" s="24"/>
    </row>
    <row r="74" spans="1:131">
      <c r="A74" s="24"/>
      <c r="B74" s="24" t="s">
        <v>116</v>
      </c>
      <c r="C74" s="215">
        <v>0</v>
      </c>
      <c r="D74" s="215">
        <v>0</v>
      </c>
      <c r="E74" s="215">
        <v>0</v>
      </c>
      <c r="F74" s="215">
        <v>0</v>
      </c>
      <c r="G74" s="215">
        <v>0</v>
      </c>
      <c r="H74" s="215">
        <v>0</v>
      </c>
      <c r="I74" s="215">
        <v>0</v>
      </c>
      <c r="J74" s="215">
        <v>0</v>
      </c>
      <c r="K74" s="215">
        <v>0</v>
      </c>
      <c r="L74" s="216">
        <v>0</v>
      </c>
      <c r="M74" s="215">
        <v>0</v>
      </c>
      <c r="N74" s="215">
        <v>0</v>
      </c>
      <c r="O74" s="215">
        <v>0</v>
      </c>
      <c r="P74" s="215">
        <v>0</v>
      </c>
      <c r="Q74" s="215">
        <v>0</v>
      </c>
      <c r="R74" s="215">
        <v>0</v>
      </c>
      <c r="S74" s="215">
        <v>0</v>
      </c>
      <c r="T74" s="215">
        <v>0</v>
      </c>
      <c r="U74" s="215">
        <v>0</v>
      </c>
      <c r="V74" s="215">
        <v>0</v>
      </c>
      <c r="W74" s="215">
        <v>0</v>
      </c>
      <c r="X74" s="215">
        <v>0</v>
      </c>
      <c r="Y74" s="215">
        <v>0</v>
      </c>
      <c r="Z74" s="215"/>
      <c r="AA74" s="215">
        <v>0</v>
      </c>
      <c r="AB74" s="215">
        <v>0</v>
      </c>
      <c r="AC74" s="215">
        <v>0</v>
      </c>
      <c r="AD74" s="215">
        <v>0</v>
      </c>
      <c r="AE74" s="215">
        <v>0</v>
      </c>
      <c r="AF74" s="215">
        <v>0</v>
      </c>
      <c r="AG74" s="215">
        <v>0</v>
      </c>
      <c r="AH74" s="215">
        <v>0</v>
      </c>
      <c r="AI74" s="215">
        <v>0</v>
      </c>
      <c r="AJ74" s="215">
        <v>0</v>
      </c>
      <c r="AK74" s="215">
        <v>0</v>
      </c>
      <c r="AL74" s="215">
        <v>0</v>
      </c>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24"/>
      <c r="CY74" s="24"/>
      <c r="CZ74" s="24"/>
      <c r="DA74" s="24"/>
      <c r="DB74" s="24"/>
      <c r="DC74" s="24"/>
      <c r="DD74" s="24"/>
      <c r="DE74" s="24"/>
      <c r="DF74" s="24"/>
      <c r="DG74" s="24"/>
      <c r="DH74" s="24"/>
      <c r="DI74" s="24"/>
      <c r="DJ74" s="24"/>
      <c r="DK74" s="24"/>
      <c r="DL74" s="24"/>
      <c r="DM74" s="24"/>
      <c r="DN74" s="24"/>
      <c r="DO74" s="24"/>
      <c r="DP74" s="24"/>
      <c r="DQ74" s="24"/>
      <c r="DR74" s="24"/>
      <c r="DS74" s="24"/>
      <c r="DT74" s="24"/>
      <c r="DU74" s="24"/>
      <c r="DV74" s="24"/>
      <c r="DW74" s="24"/>
      <c r="DX74" s="24"/>
      <c r="DY74" s="24"/>
      <c r="DZ74" s="24"/>
      <c r="EA74" s="24"/>
    </row>
    <row r="75" spans="1:131">
      <c r="A75" s="24"/>
      <c r="B75" s="24" t="s">
        <v>119</v>
      </c>
      <c r="C75" s="215">
        <v>0</v>
      </c>
      <c r="D75" s="215">
        <v>0</v>
      </c>
      <c r="E75" s="215">
        <v>0</v>
      </c>
      <c r="F75" s="215">
        <v>0</v>
      </c>
      <c r="G75" s="215">
        <v>0</v>
      </c>
      <c r="H75" s="215">
        <v>0</v>
      </c>
      <c r="I75" s="215">
        <v>0</v>
      </c>
      <c r="J75" s="215">
        <v>0</v>
      </c>
      <c r="K75" s="215">
        <v>0</v>
      </c>
      <c r="L75" s="216">
        <v>0</v>
      </c>
      <c r="M75" s="215">
        <v>0</v>
      </c>
      <c r="N75" s="215">
        <v>0</v>
      </c>
      <c r="O75" s="215">
        <v>0</v>
      </c>
      <c r="P75" s="215">
        <v>0</v>
      </c>
      <c r="Q75" s="215">
        <v>0</v>
      </c>
      <c r="R75" s="215">
        <v>0</v>
      </c>
      <c r="S75" s="215">
        <v>0</v>
      </c>
      <c r="T75" s="215">
        <v>0</v>
      </c>
      <c r="U75" s="215">
        <v>0</v>
      </c>
      <c r="V75" s="215">
        <v>0</v>
      </c>
      <c r="W75" s="215">
        <v>0</v>
      </c>
      <c r="X75" s="215">
        <v>0</v>
      </c>
      <c r="Y75" s="215">
        <v>0</v>
      </c>
      <c r="Z75" s="215"/>
      <c r="AA75" s="215">
        <v>0</v>
      </c>
      <c r="AB75" s="215">
        <v>0</v>
      </c>
      <c r="AC75" s="215">
        <v>0</v>
      </c>
      <c r="AD75" s="215">
        <v>0</v>
      </c>
      <c r="AE75" s="215">
        <v>0</v>
      </c>
      <c r="AF75" s="215">
        <v>0</v>
      </c>
      <c r="AG75" s="215">
        <v>0</v>
      </c>
      <c r="AH75" s="215">
        <v>0</v>
      </c>
      <c r="AI75" s="215">
        <v>0</v>
      </c>
      <c r="AJ75" s="215">
        <v>0</v>
      </c>
      <c r="AK75" s="215">
        <v>0</v>
      </c>
      <c r="AL75" s="215">
        <v>0</v>
      </c>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c r="BO75" s="45"/>
      <c r="BP75" s="45"/>
      <c r="BQ75" s="45"/>
      <c r="BR75" s="45"/>
      <c r="BS75" s="45"/>
      <c r="BT75" s="45"/>
      <c r="BU75" s="45"/>
      <c r="BV75" s="45"/>
      <c r="BW75" s="45"/>
      <c r="BX75" s="45"/>
      <c r="BY75" s="45"/>
      <c r="BZ75" s="45"/>
      <c r="CA75" s="45"/>
      <c r="CB75" s="45"/>
      <c r="CC75" s="45"/>
      <c r="CD75" s="45"/>
      <c r="CE75" s="45"/>
      <c r="CF75" s="45"/>
      <c r="CG75" s="45"/>
      <c r="CH75" s="45"/>
      <c r="CI75" s="45"/>
      <c r="CJ75" s="45"/>
      <c r="CK75" s="45"/>
      <c r="CL75" s="45"/>
      <c r="CM75" s="45"/>
      <c r="CN75" s="45"/>
      <c r="CO75" s="45"/>
      <c r="CP75" s="45"/>
      <c r="CQ75" s="45"/>
      <c r="CR75" s="45"/>
      <c r="CS75" s="45"/>
      <c r="CT75" s="45"/>
      <c r="CU75" s="45"/>
      <c r="CV75" s="45"/>
      <c r="CW75" s="45"/>
      <c r="CX75" s="24"/>
      <c r="CY75" s="24"/>
      <c r="CZ75" s="24"/>
      <c r="DA75" s="24"/>
      <c r="DB75" s="24"/>
      <c r="DC75" s="24"/>
      <c r="DD75" s="24"/>
      <c r="DE75" s="24"/>
      <c r="DF75" s="24"/>
      <c r="DG75" s="24"/>
      <c r="DH75" s="24"/>
      <c r="DI75" s="24"/>
      <c r="DJ75" s="24"/>
      <c r="DK75" s="24"/>
      <c r="DL75" s="24"/>
      <c r="DM75" s="24"/>
      <c r="DN75" s="24"/>
      <c r="DO75" s="24"/>
      <c r="DP75" s="24"/>
      <c r="DQ75" s="24"/>
      <c r="DR75" s="24"/>
      <c r="DS75" s="24"/>
      <c r="DT75" s="24"/>
      <c r="DU75" s="24"/>
      <c r="DV75" s="24"/>
      <c r="DW75" s="24"/>
      <c r="DX75" s="24"/>
      <c r="DY75" s="24"/>
      <c r="DZ75" s="24"/>
      <c r="EA75" s="24"/>
    </row>
    <row r="76" spans="1:131">
      <c r="A76" s="24"/>
      <c r="B76" s="24" t="s">
        <v>599</v>
      </c>
      <c r="C76" s="215">
        <v>0</v>
      </c>
      <c r="D76" s="215">
        <v>0</v>
      </c>
      <c r="E76" s="215">
        <v>0</v>
      </c>
      <c r="F76" s="215">
        <v>0</v>
      </c>
      <c r="G76" s="215">
        <v>0</v>
      </c>
      <c r="H76" s="215">
        <v>0</v>
      </c>
      <c r="I76" s="215">
        <v>0</v>
      </c>
      <c r="J76" s="215">
        <v>0</v>
      </c>
      <c r="K76" s="215">
        <v>0</v>
      </c>
      <c r="L76" s="216">
        <v>0</v>
      </c>
      <c r="M76" s="215">
        <v>0</v>
      </c>
      <c r="N76" s="215">
        <v>0</v>
      </c>
      <c r="O76" s="215">
        <v>0</v>
      </c>
      <c r="P76" s="215">
        <v>0</v>
      </c>
      <c r="Q76" s="215">
        <v>0</v>
      </c>
      <c r="R76" s="215">
        <v>0</v>
      </c>
      <c r="S76" s="215">
        <v>0</v>
      </c>
      <c r="T76" s="215">
        <v>0</v>
      </c>
      <c r="U76" s="215">
        <v>0</v>
      </c>
      <c r="V76" s="215">
        <v>0</v>
      </c>
      <c r="W76" s="215">
        <v>0</v>
      </c>
      <c r="X76" s="215">
        <v>0</v>
      </c>
      <c r="Y76" s="215">
        <v>0</v>
      </c>
      <c r="Z76" s="215"/>
      <c r="AA76" s="215">
        <v>0</v>
      </c>
      <c r="AB76" s="215">
        <v>0</v>
      </c>
      <c r="AC76" s="215">
        <v>0</v>
      </c>
      <c r="AD76" s="215">
        <v>0</v>
      </c>
      <c r="AE76" s="215">
        <v>0</v>
      </c>
      <c r="AF76" s="215">
        <v>0</v>
      </c>
      <c r="AG76" s="215">
        <v>0</v>
      </c>
      <c r="AH76" s="215">
        <v>0</v>
      </c>
      <c r="AI76" s="215">
        <v>0</v>
      </c>
      <c r="AJ76" s="215">
        <v>0</v>
      </c>
      <c r="AK76" s="215">
        <v>0</v>
      </c>
      <c r="AL76" s="215">
        <v>0</v>
      </c>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5"/>
      <c r="BQ76" s="45"/>
      <c r="BR76" s="45"/>
      <c r="BS76" s="45"/>
      <c r="BT76" s="45"/>
      <c r="BU76" s="45"/>
      <c r="BV76" s="45"/>
      <c r="BW76" s="45"/>
      <c r="BX76" s="45"/>
      <c r="BY76" s="45"/>
      <c r="BZ76" s="45"/>
      <c r="CA76" s="45"/>
      <c r="CB76" s="45"/>
      <c r="CC76" s="45"/>
      <c r="CD76" s="45"/>
      <c r="CE76" s="45"/>
      <c r="CF76" s="45"/>
      <c r="CG76" s="45"/>
      <c r="CH76" s="45"/>
      <c r="CI76" s="45"/>
      <c r="CJ76" s="45"/>
      <c r="CK76" s="45"/>
      <c r="CL76" s="45"/>
      <c r="CM76" s="45"/>
      <c r="CN76" s="45"/>
      <c r="CO76" s="45"/>
      <c r="CP76" s="45"/>
      <c r="CQ76" s="45"/>
      <c r="CR76" s="45"/>
      <c r="CS76" s="45"/>
      <c r="CT76" s="45"/>
      <c r="CU76" s="45"/>
      <c r="CV76" s="45"/>
      <c r="CW76" s="45"/>
      <c r="CX76" s="24"/>
      <c r="CY76" s="24"/>
      <c r="CZ76" s="24"/>
      <c r="DA76" s="24"/>
      <c r="DB76" s="24"/>
      <c r="DC76" s="24"/>
      <c r="DD76" s="24"/>
      <c r="DE76" s="24"/>
      <c r="DF76" s="24"/>
      <c r="DG76" s="24"/>
      <c r="DH76" s="24"/>
      <c r="DI76" s="24"/>
      <c r="DJ76" s="24"/>
      <c r="DK76" s="24"/>
      <c r="DL76" s="24"/>
      <c r="DM76" s="24"/>
      <c r="DN76" s="24"/>
      <c r="DO76" s="24"/>
      <c r="DP76" s="24"/>
      <c r="DQ76" s="24"/>
      <c r="DR76" s="24"/>
      <c r="DS76" s="24"/>
      <c r="DT76" s="24"/>
      <c r="DU76" s="24"/>
      <c r="DV76" s="24"/>
      <c r="DW76" s="24"/>
      <c r="DX76" s="24"/>
      <c r="DY76" s="24"/>
      <c r="DZ76" s="24"/>
      <c r="EA76" s="24"/>
    </row>
    <row r="77" spans="1:131">
      <c r="A77" s="24"/>
      <c r="B77" s="24"/>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c r="BO77" s="45"/>
      <c r="BP77" s="45"/>
      <c r="BQ77" s="45"/>
      <c r="BR77" s="45"/>
      <c r="BS77" s="45"/>
      <c r="BT77" s="45"/>
      <c r="BU77" s="45"/>
      <c r="BV77" s="45"/>
      <c r="BW77" s="45"/>
      <c r="BX77" s="45"/>
      <c r="BY77" s="45"/>
      <c r="BZ77" s="45"/>
      <c r="CA77" s="45"/>
      <c r="CB77" s="45"/>
      <c r="CC77" s="45"/>
      <c r="CD77" s="45"/>
      <c r="CE77" s="45"/>
      <c r="CF77" s="45"/>
      <c r="CG77" s="45"/>
      <c r="CH77" s="45"/>
      <c r="CI77" s="45"/>
      <c r="CJ77" s="45"/>
      <c r="CK77" s="45"/>
      <c r="CL77" s="45"/>
      <c r="CM77" s="45"/>
      <c r="CN77" s="45"/>
      <c r="CO77" s="45"/>
      <c r="CP77" s="45"/>
      <c r="CQ77" s="45"/>
      <c r="CR77" s="45"/>
      <c r="CS77" s="45"/>
      <c r="CT77" s="45"/>
      <c r="CU77" s="45"/>
      <c r="CV77" s="45"/>
      <c r="CW77" s="45"/>
      <c r="CX77" s="24"/>
      <c r="CY77" s="24"/>
      <c r="CZ77" s="24"/>
      <c r="DA77" s="24"/>
      <c r="DB77" s="24"/>
      <c r="DC77" s="24"/>
      <c r="DD77" s="24"/>
      <c r="DE77" s="24"/>
      <c r="DF77" s="24"/>
      <c r="DG77" s="24"/>
      <c r="DH77" s="24"/>
      <c r="DI77" s="24"/>
      <c r="DJ77" s="24"/>
      <c r="DK77" s="24"/>
      <c r="DL77" s="24"/>
      <c r="DM77" s="24"/>
      <c r="DN77" s="24"/>
      <c r="DO77" s="24"/>
      <c r="DP77" s="24"/>
      <c r="DQ77" s="24"/>
      <c r="DR77" s="24"/>
      <c r="DS77" s="24"/>
      <c r="DT77" s="24"/>
      <c r="DU77" s="24"/>
      <c r="DV77" s="24"/>
      <c r="DW77" s="24"/>
      <c r="DX77" s="24"/>
      <c r="DY77" s="24"/>
      <c r="DZ77" s="24"/>
      <c r="EA77" s="24"/>
    </row>
    <row r="78" spans="1:131">
      <c r="A78" s="24"/>
      <c r="B78" s="24"/>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c r="BI78" s="45"/>
      <c r="BJ78" s="45"/>
      <c r="BK78" s="45"/>
      <c r="BL78" s="45"/>
      <c r="BM78" s="45"/>
      <c r="BN78" s="45"/>
      <c r="BO78" s="45"/>
      <c r="BP78" s="45"/>
      <c r="BQ78" s="45"/>
      <c r="BR78" s="45"/>
      <c r="BS78" s="45"/>
      <c r="BT78" s="45"/>
      <c r="BU78" s="45"/>
      <c r="BV78" s="45"/>
      <c r="BW78" s="45"/>
      <c r="BX78" s="45"/>
      <c r="BY78" s="45"/>
      <c r="BZ78" s="45"/>
      <c r="CA78" s="45"/>
      <c r="CB78" s="45"/>
      <c r="CC78" s="45"/>
      <c r="CD78" s="45"/>
      <c r="CE78" s="45"/>
      <c r="CF78" s="45"/>
      <c r="CG78" s="45"/>
      <c r="CH78" s="45"/>
      <c r="CI78" s="45"/>
      <c r="CJ78" s="45"/>
      <c r="CK78" s="45"/>
      <c r="CL78" s="45"/>
      <c r="CM78" s="45"/>
      <c r="CN78" s="45"/>
      <c r="CO78" s="45"/>
      <c r="CP78" s="45"/>
      <c r="CQ78" s="45"/>
      <c r="CR78" s="45"/>
      <c r="CS78" s="45"/>
      <c r="CT78" s="45"/>
      <c r="CU78" s="45"/>
      <c r="CV78" s="45"/>
      <c r="CW78" s="45"/>
      <c r="CX78" s="24"/>
      <c r="CY78" s="24"/>
      <c r="CZ78" s="24"/>
      <c r="DA78" s="24"/>
      <c r="DB78" s="24"/>
      <c r="DC78" s="24"/>
      <c r="DD78" s="24"/>
      <c r="DE78" s="24"/>
      <c r="DF78" s="24"/>
      <c r="DG78" s="24"/>
      <c r="DH78" s="24"/>
      <c r="DI78" s="24"/>
      <c r="DJ78" s="24"/>
      <c r="DK78" s="24"/>
      <c r="DL78" s="24"/>
      <c r="DM78" s="24"/>
      <c r="DN78" s="24"/>
      <c r="DO78" s="24"/>
      <c r="DP78" s="24"/>
      <c r="DQ78" s="24"/>
      <c r="DR78" s="24"/>
      <c r="DS78" s="24"/>
      <c r="DT78" s="24"/>
      <c r="DU78" s="24"/>
      <c r="DV78" s="24"/>
      <c r="DW78" s="24"/>
      <c r="DX78" s="24"/>
      <c r="DY78" s="24"/>
      <c r="DZ78" s="24"/>
      <c r="EA78" s="24"/>
    </row>
    <row r="79" spans="1:131" ht="13.5" thickBot="1">
      <c r="A79" s="181" t="s">
        <v>403</v>
      </c>
      <c r="B79" s="182"/>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c r="BO79" s="45"/>
      <c r="BP79" s="45"/>
      <c r="BQ79" s="45"/>
      <c r="BR79" s="45"/>
      <c r="BS79" s="45"/>
      <c r="BT79" s="45"/>
      <c r="BU79" s="45"/>
      <c r="BV79" s="45"/>
      <c r="BW79" s="45"/>
      <c r="BX79" s="45"/>
      <c r="BY79" s="45"/>
      <c r="BZ79" s="45"/>
      <c r="CA79" s="45"/>
      <c r="CB79" s="45"/>
      <c r="CC79" s="45"/>
      <c r="CD79" s="45"/>
      <c r="CE79" s="45"/>
      <c r="CF79" s="45"/>
      <c r="CG79" s="45"/>
      <c r="CH79" s="45"/>
      <c r="CI79" s="45"/>
      <c r="CJ79" s="45"/>
      <c r="CK79" s="45"/>
      <c r="CL79" s="45"/>
      <c r="CM79" s="45"/>
      <c r="CN79" s="45"/>
      <c r="CO79" s="45"/>
      <c r="CP79" s="45"/>
      <c r="CQ79" s="45"/>
      <c r="CR79" s="45"/>
      <c r="CS79" s="45"/>
      <c r="CT79" s="45"/>
      <c r="CU79" s="45"/>
      <c r="CV79" s="45"/>
      <c r="CW79" s="45"/>
      <c r="CX79" s="24"/>
      <c r="CY79" s="24"/>
      <c r="CZ79" s="24"/>
      <c r="DA79" s="24"/>
      <c r="DB79" s="24"/>
      <c r="DC79" s="24"/>
      <c r="DD79" s="24"/>
      <c r="DE79" s="24"/>
      <c r="DF79" s="24"/>
      <c r="DG79" s="24"/>
      <c r="DH79" s="24"/>
      <c r="DI79" s="24"/>
      <c r="DJ79" s="24"/>
      <c r="DK79" s="24"/>
      <c r="DL79" s="24"/>
      <c r="DM79" s="24"/>
      <c r="DN79" s="24"/>
      <c r="DO79" s="24"/>
      <c r="DP79" s="24"/>
      <c r="DQ79" s="24"/>
      <c r="DR79" s="24"/>
      <c r="DS79" s="24"/>
      <c r="DT79" s="24"/>
      <c r="DU79" s="24"/>
      <c r="DV79" s="24"/>
      <c r="DW79" s="24"/>
      <c r="DX79" s="24"/>
      <c r="DY79" s="24"/>
      <c r="DZ79" s="24"/>
      <c r="EA79" s="24"/>
    </row>
    <row r="80" spans="1:131" ht="13.5" thickBot="1">
      <c r="A80" s="183"/>
      <c r="B80" s="184"/>
      <c r="C80" s="110"/>
      <c r="D80" s="110"/>
      <c r="E80" s="110"/>
      <c r="F80" s="110"/>
      <c r="G80" s="110"/>
      <c r="H80" s="110"/>
      <c r="I80" s="110"/>
      <c r="J80" s="110"/>
      <c r="K80" s="110"/>
      <c r="L80" s="110"/>
      <c r="M80" s="110"/>
      <c r="N80" s="110"/>
      <c r="O80" s="107" t="s">
        <v>190</v>
      </c>
      <c r="P80" s="108"/>
      <c r="Q80" s="108"/>
      <c r="R80" s="108"/>
      <c r="S80" s="108"/>
      <c r="T80" s="108"/>
      <c r="U80" s="108"/>
      <c r="V80" s="108"/>
      <c r="W80" s="108"/>
      <c r="X80" s="108"/>
      <c r="Y80" s="108"/>
      <c r="Z80" s="109"/>
      <c r="AA80" s="110"/>
      <c r="AB80" s="107" t="s">
        <v>191</v>
      </c>
      <c r="AC80" s="108"/>
      <c r="AD80" s="108"/>
      <c r="AE80" s="108"/>
      <c r="AF80" s="108"/>
      <c r="AG80" s="108"/>
      <c r="AH80" s="108"/>
      <c r="AI80" s="108"/>
      <c r="AJ80" s="108"/>
      <c r="AK80" s="108"/>
      <c r="AL80" s="108"/>
      <c r="AM80" s="109"/>
      <c r="AN80" s="45"/>
      <c r="AO80" s="45"/>
      <c r="AP80" s="45"/>
      <c r="AQ80" s="45"/>
      <c r="AR80" s="45"/>
      <c r="AS80" s="45"/>
      <c r="AT80" s="45"/>
      <c r="AU80" s="45"/>
      <c r="AV80" s="45"/>
      <c r="AW80" s="45"/>
      <c r="AX80" s="45"/>
      <c r="AY80" s="45"/>
      <c r="AZ80" s="45"/>
      <c r="BA80" s="45"/>
      <c r="BB80" s="45"/>
      <c r="BC80" s="45"/>
      <c r="BD80" s="45"/>
      <c r="BE80" s="45"/>
      <c r="BF80" s="45"/>
      <c r="BG80" s="45"/>
      <c r="BH80" s="45"/>
      <c r="BI80" s="45"/>
      <c r="BJ80" s="45"/>
      <c r="BK80" s="45"/>
      <c r="BL80" s="45"/>
      <c r="BM80" s="45"/>
      <c r="BN80" s="45"/>
      <c r="BO80" s="45"/>
      <c r="BP80" s="45"/>
      <c r="BQ80" s="45"/>
      <c r="BR80" s="45"/>
      <c r="BS80" s="45"/>
      <c r="BT80" s="45"/>
      <c r="BU80" s="45"/>
      <c r="BV80" s="45"/>
      <c r="BW80" s="45"/>
      <c r="BX80" s="45"/>
      <c r="BY80" s="45"/>
      <c r="BZ80" s="45"/>
      <c r="CA80" s="45"/>
      <c r="CB80" s="45"/>
      <c r="CC80" s="45"/>
      <c r="CD80" s="45"/>
      <c r="CE80" s="45"/>
      <c r="CF80" s="45"/>
      <c r="CG80" s="45"/>
      <c r="CH80" s="45"/>
      <c r="CI80" s="45"/>
      <c r="CJ80" s="45"/>
      <c r="CK80" s="45"/>
      <c r="CL80" s="45"/>
      <c r="CM80" s="45"/>
      <c r="CN80" s="45"/>
      <c r="CO80" s="45"/>
      <c r="CP80" s="45"/>
      <c r="CQ80" s="45"/>
      <c r="CR80" s="45"/>
      <c r="CS80" s="45"/>
      <c r="CT80" s="45"/>
      <c r="CU80" s="45"/>
      <c r="CV80" s="45"/>
      <c r="CW80" s="45"/>
      <c r="CX80" s="24"/>
      <c r="CY80" s="24"/>
      <c r="CZ80" s="24"/>
      <c r="DA80" s="24"/>
      <c r="DB80" s="24"/>
      <c r="DC80" s="24"/>
      <c r="DD80" s="24"/>
      <c r="DE80" s="24"/>
      <c r="DF80" s="24"/>
      <c r="DG80" s="24"/>
      <c r="DH80" s="24"/>
      <c r="DI80" s="24"/>
      <c r="DJ80" s="24"/>
      <c r="DK80" s="24"/>
      <c r="DL80" s="24"/>
      <c r="DM80" s="24"/>
      <c r="DN80" s="24"/>
      <c r="DO80" s="24"/>
      <c r="DP80" s="24"/>
      <c r="DQ80" s="24"/>
      <c r="DR80" s="24"/>
      <c r="DS80" s="24"/>
      <c r="DT80" s="24"/>
      <c r="DU80" s="24"/>
      <c r="DV80" s="24"/>
      <c r="DW80" s="24"/>
      <c r="DX80" s="24"/>
      <c r="DY80" s="24"/>
      <c r="DZ80" s="24"/>
      <c r="EA80" s="24"/>
    </row>
    <row r="81" spans="1:131" ht="102">
      <c r="A81" s="185" t="s">
        <v>404</v>
      </c>
      <c r="B81" s="186" t="s">
        <v>405</v>
      </c>
      <c r="C81" s="112" t="s">
        <v>54</v>
      </c>
      <c r="D81" s="112" t="s">
        <v>406</v>
      </c>
      <c r="E81" s="112" t="s">
        <v>407</v>
      </c>
      <c r="F81" s="112" t="s">
        <v>408</v>
      </c>
      <c r="G81" s="112" t="s">
        <v>409</v>
      </c>
      <c r="H81" s="112" t="s">
        <v>410</v>
      </c>
      <c r="I81" s="112" t="s">
        <v>411</v>
      </c>
      <c r="J81" s="112" t="s">
        <v>412</v>
      </c>
      <c r="K81" s="112" t="s">
        <v>53</v>
      </c>
      <c r="L81" s="112" t="s">
        <v>413</v>
      </c>
      <c r="M81" s="112" t="s">
        <v>414</v>
      </c>
      <c r="N81" s="112" t="s">
        <v>192</v>
      </c>
      <c r="O81" s="112" t="s">
        <v>193</v>
      </c>
      <c r="P81" s="112" t="s">
        <v>194</v>
      </c>
      <c r="Q81" s="112" t="s">
        <v>195</v>
      </c>
      <c r="R81" s="112" t="s">
        <v>196</v>
      </c>
      <c r="S81" s="112" t="s">
        <v>197</v>
      </c>
      <c r="T81" s="112" t="s">
        <v>198</v>
      </c>
      <c r="U81" s="112" t="s">
        <v>199</v>
      </c>
      <c r="V81" s="112" t="s">
        <v>200</v>
      </c>
      <c r="W81" s="112" t="s">
        <v>201</v>
      </c>
      <c r="X81" s="112" t="s">
        <v>202</v>
      </c>
      <c r="Y81" s="112" t="s">
        <v>203</v>
      </c>
      <c r="Z81" s="112" t="s">
        <v>204</v>
      </c>
      <c r="AA81" s="112"/>
      <c r="AB81" s="112" t="s">
        <v>193</v>
      </c>
      <c r="AC81" s="112" t="s">
        <v>194</v>
      </c>
      <c r="AD81" s="112" t="s">
        <v>195</v>
      </c>
      <c r="AE81" s="112" t="s">
        <v>196</v>
      </c>
      <c r="AF81" s="112" t="s">
        <v>197</v>
      </c>
      <c r="AG81" s="112" t="s">
        <v>198</v>
      </c>
      <c r="AH81" s="112" t="s">
        <v>199</v>
      </c>
      <c r="AI81" s="112" t="s">
        <v>200</v>
      </c>
      <c r="AJ81" s="112" t="s">
        <v>201</v>
      </c>
      <c r="AK81" s="112" t="s">
        <v>202</v>
      </c>
      <c r="AL81" s="112" t="s">
        <v>203</v>
      </c>
      <c r="AM81" s="112" t="s">
        <v>204</v>
      </c>
      <c r="AN81" s="45"/>
      <c r="AO81" s="45"/>
      <c r="AP81" s="45"/>
      <c r="AQ81" s="45"/>
      <c r="AR81" s="45"/>
      <c r="AS81" s="45"/>
      <c r="AT81" s="45"/>
      <c r="AU81" s="45"/>
      <c r="AV81" s="45"/>
      <c r="AW81" s="45"/>
      <c r="AX81" s="45"/>
      <c r="AY81" s="45"/>
      <c r="AZ81" s="45"/>
      <c r="BA81" s="45"/>
      <c r="BB81" s="45"/>
      <c r="BC81" s="45"/>
      <c r="BD81" s="45"/>
      <c r="BE81" s="45"/>
      <c r="BF81" s="45"/>
      <c r="BG81" s="45"/>
      <c r="BH81" s="45"/>
      <c r="BI81" s="45"/>
      <c r="BJ81" s="45"/>
      <c r="BK81" s="45"/>
      <c r="BL81" s="45"/>
      <c r="BM81" s="45"/>
      <c r="BN81" s="45"/>
      <c r="BO81" s="45"/>
      <c r="BP81" s="45"/>
      <c r="BQ81" s="45"/>
      <c r="BR81" s="45"/>
      <c r="BS81" s="45"/>
      <c r="BT81" s="45"/>
      <c r="BU81" s="45"/>
      <c r="BV81" s="45"/>
      <c r="BW81" s="45"/>
      <c r="BX81" s="45"/>
      <c r="BY81" s="45"/>
      <c r="BZ81" s="45"/>
      <c r="CA81" s="45"/>
      <c r="CB81" s="45"/>
      <c r="CC81" s="45"/>
      <c r="CD81" s="45"/>
      <c r="CE81" s="45"/>
      <c r="CF81" s="45"/>
      <c r="CG81" s="45"/>
      <c r="CH81" s="45"/>
      <c r="CI81" s="45"/>
      <c r="CJ81" s="45"/>
      <c r="CK81" s="45"/>
      <c r="CL81" s="45"/>
      <c r="CM81" s="45"/>
      <c r="CN81" s="45"/>
      <c r="CO81" s="45"/>
      <c r="CP81" s="45"/>
      <c r="CQ81" s="45"/>
      <c r="CR81" s="45"/>
      <c r="CS81" s="45"/>
      <c r="CT81" s="45"/>
      <c r="CU81" s="45"/>
      <c r="CV81" s="45"/>
      <c r="CW81" s="45"/>
      <c r="CX81" s="24"/>
      <c r="CY81" s="24"/>
      <c r="CZ81" s="24"/>
      <c r="DA81" s="24"/>
      <c r="DB81" s="24"/>
      <c r="DC81" s="24"/>
      <c r="DD81" s="24"/>
      <c r="DE81" s="24"/>
      <c r="DF81" s="24"/>
      <c r="DG81" s="24"/>
      <c r="DH81" s="24"/>
      <c r="DI81" s="24"/>
      <c r="DJ81" s="24"/>
      <c r="DK81" s="24"/>
      <c r="DL81" s="24"/>
      <c r="DM81" s="24"/>
      <c r="DN81" s="24"/>
      <c r="DO81" s="24"/>
      <c r="DP81" s="24"/>
      <c r="DQ81" s="24"/>
      <c r="DR81" s="24"/>
      <c r="DS81" s="24"/>
      <c r="DT81" s="24"/>
      <c r="DU81" s="24"/>
      <c r="DV81" s="24"/>
      <c r="DW81" s="24"/>
      <c r="DX81" s="24"/>
      <c r="DY81" s="24"/>
      <c r="DZ81" s="24"/>
      <c r="EA81" s="24"/>
    </row>
    <row r="82" spans="1:131">
      <c r="A82" s="24" t="s">
        <v>415</v>
      </c>
      <c r="B82" s="24"/>
      <c r="C82" s="71">
        <v>316.27966058996424</v>
      </c>
      <c r="D82" s="71">
        <v>186.39999999999998</v>
      </c>
      <c r="E82" s="71">
        <v>37.279999999999994</v>
      </c>
      <c r="F82" s="71">
        <v>223.67999999999998</v>
      </c>
      <c r="G82" s="71">
        <v>339.79664719640789</v>
      </c>
      <c r="H82" s="71">
        <v>206.8627712224739</v>
      </c>
      <c r="I82" s="71">
        <v>6195.266544630199</v>
      </c>
      <c r="J82" s="71">
        <v>27.302425265113392</v>
      </c>
      <c r="K82" s="71">
        <v>69.051128203683675</v>
      </c>
      <c r="L82" s="187">
        <v>0.60878402694451517</v>
      </c>
      <c r="M82" s="71">
        <v>3.0046867883892916</v>
      </c>
      <c r="N82" s="71">
        <v>5.5716330967124097E-2</v>
      </c>
      <c r="O82" s="71">
        <v>19.043500046805448</v>
      </c>
      <c r="P82" s="71">
        <v>17.234680808716821</v>
      </c>
      <c r="Q82" s="71">
        <v>20.066317159043024</v>
      </c>
      <c r="R82" s="71">
        <v>18.660175809503251</v>
      </c>
      <c r="S82" s="71">
        <v>19.086396141267464</v>
      </c>
      <c r="T82" s="71">
        <v>18.635616362763074</v>
      </c>
      <c r="U82" s="71">
        <v>17.724988461244976</v>
      </c>
      <c r="V82" s="71">
        <v>19.029174841645681</v>
      </c>
      <c r="W82" s="71">
        <v>17.517560253476081</v>
      </c>
      <c r="X82" s="71">
        <v>19.876603500684674</v>
      </c>
      <c r="Y82" s="71">
        <v>17.746041386480005</v>
      </c>
      <c r="Z82" s="71">
        <v>18.797143758706003</v>
      </c>
      <c r="AA82" s="71"/>
      <c r="AB82" s="71">
        <v>8.5619990653311149</v>
      </c>
      <c r="AC82" s="71">
        <v>7.4309392631150395</v>
      </c>
      <c r="AD82" s="71">
        <v>7.2880718232984671</v>
      </c>
      <c r="AE82" s="71">
        <v>7.5690382230099083</v>
      </c>
      <c r="AF82" s="71">
        <v>7.6386630882198769</v>
      </c>
      <c r="AG82" s="71">
        <v>6.9699175090346568</v>
      </c>
      <c r="AH82" s="71">
        <v>8.1826034357305719</v>
      </c>
      <c r="AI82" s="71">
        <v>7.0373557411483567</v>
      </c>
      <c r="AJ82" s="71">
        <v>8.2051346228691813</v>
      </c>
      <c r="AK82" s="71">
        <v>7.121801227520403</v>
      </c>
      <c r="AL82" s="71">
        <v>8.3203991951038478</v>
      </c>
      <c r="AM82" s="45">
        <v>8.535538865246302</v>
      </c>
      <c r="AN82" s="45"/>
      <c r="AO82" s="45"/>
      <c r="AP82" s="45"/>
      <c r="AQ82" s="45"/>
      <c r="AR82" s="45"/>
      <c r="AS82" s="45"/>
      <c r="AT82" s="45"/>
      <c r="AU82" s="45"/>
      <c r="AV82" s="45"/>
      <c r="AW82" s="45"/>
      <c r="AX82" s="45"/>
      <c r="AY82" s="45"/>
      <c r="AZ82" s="45"/>
      <c r="BA82" s="45"/>
      <c r="BB82" s="45"/>
      <c r="BC82" s="45"/>
      <c r="BD82" s="45"/>
      <c r="BE82" s="45"/>
      <c r="BF82" s="45"/>
      <c r="BG82" s="45"/>
      <c r="BH82" s="45"/>
      <c r="BI82" s="45"/>
      <c r="BJ82" s="45"/>
      <c r="BK82" s="45"/>
      <c r="BL82" s="45"/>
      <c r="BM82" s="45"/>
      <c r="BN82" s="45"/>
      <c r="BO82" s="45"/>
      <c r="BP82" s="45"/>
      <c r="BQ82" s="45"/>
      <c r="BR82" s="45"/>
      <c r="BS82" s="45"/>
      <c r="BT82" s="45"/>
      <c r="BU82" s="45"/>
      <c r="BV82" s="45"/>
      <c r="BW82" s="45"/>
      <c r="BX82" s="45"/>
      <c r="BY82" s="45"/>
      <c r="BZ82" s="45"/>
      <c r="CA82" s="45"/>
      <c r="CB82" s="45"/>
      <c r="CC82" s="45"/>
      <c r="CD82" s="45"/>
      <c r="CE82" s="45"/>
      <c r="CF82" s="45"/>
      <c r="CG82" s="45"/>
      <c r="CH82" s="45"/>
      <c r="CI82" s="45"/>
      <c r="CJ82" s="45"/>
      <c r="CK82" s="45"/>
      <c r="CL82" s="45"/>
      <c r="CM82" s="45"/>
      <c r="CN82" s="45"/>
      <c r="CO82" s="45"/>
      <c r="CP82" s="45"/>
      <c r="CQ82" s="45"/>
      <c r="CR82" s="45"/>
      <c r="CS82" s="45"/>
      <c r="CT82" s="45"/>
      <c r="CU82" s="45"/>
      <c r="CV82" s="45"/>
      <c r="CW82" s="45"/>
      <c r="CX82" s="24"/>
      <c r="CY82" s="24"/>
      <c r="CZ82" s="24"/>
      <c r="DA82" s="24"/>
      <c r="DB82" s="24"/>
      <c r="DC82" s="24"/>
      <c r="DD82" s="24"/>
      <c r="DE82" s="24"/>
      <c r="DF82" s="24"/>
      <c r="DG82" s="24"/>
      <c r="DH82" s="24"/>
      <c r="DI82" s="24"/>
      <c r="DJ82" s="24"/>
      <c r="DK82" s="24"/>
      <c r="DL82" s="24"/>
      <c r="DM82" s="24"/>
      <c r="DN82" s="24"/>
      <c r="DO82" s="24"/>
      <c r="DP82" s="24"/>
      <c r="DQ82" s="24"/>
      <c r="DR82" s="24"/>
      <c r="DS82" s="24"/>
      <c r="DT82" s="24"/>
      <c r="DU82" s="24"/>
      <c r="DV82" s="24"/>
      <c r="DW82" s="24"/>
      <c r="DX82" s="24"/>
      <c r="DY82" s="24"/>
      <c r="DZ82" s="24"/>
      <c r="EA82" s="24"/>
    </row>
    <row r="83" spans="1:131">
      <c r="A83" s="24" t="s">
        <v>416</v>
      </c>
      <c r="B83" s="24"/>
      <c r="C83" s="71">
        <v>129.97794270820447</v>
      </c>
      <c r="D83" s="71">
        <v>186.39999999999998</v>
      </c>
      <c r="E83" s="71">
        <v>37.279999999999994</v>
      </c>
      <c r="F83" s="71">
        <v>223.67999999999998</v>
      </c>
      <c r="G83" s="71">
        <v>292.41489573954334</v>
      </c>
      <c r="H83" s="71">
        <v>85.012097762660531</v>
      </c>
      <c r="I83" s="71">
        <v>15075.148591933485</v>
      </c>
      <c r="J83" s="71">
        <v>80.771809172369913</v>
      </c>
      <c r="K83" s="71">
        <v>155.53705923842358</v>
      </c>
      <c r="L83" s="187">
        <v>0.29072423806474479</v>
      </c>
      <c r="M83" s="71">
        <v>1.2348027897490237</v>
      </c>
      <c r="N83" s="71">
        <v>2.2897122315256476E-2</v>
      </c>
      <c r="O83" s="71">
        <v>7.8260959096460745</v>
      </c>
      <c r="P83" s="71">
        <v>7.0827455378288295</v>
      </c>
      <c r="Q83" s="71">
        <v>8.2464317091957628</v>
      </c>
      <c r="R83" s="71">
        <v>7.6685654011657185</v>
      </c>
      <c r="S83" s="71">
        <v>7.8437244416167653</v>
      </c>
      <c r="T83" s="71">
        <v>7.6584724778478375</v>
      </c>
      <c r="U83" s="71">
        <v>7.2842418333883456</v>
      </c>
      <c r="V83" s="71">
        <v>7.8202088390324702</v>
      </c>
      <c r="W83" s="71">
        <v>7.1989973644422243</v>
      </c>
      <c r="X83" s="71">
        <v>8.1684671920621934</v>
      </c>
      <c r="Y83" s="71">
        <v>7.2928937204712341</v>
      </c>
      <c r="Z83" s="71">
        <v>7.7248535994682195</v>
      </c>
      <c r="AA83" s="71"/>
      <c r="AB83" s="71">
        <v>3.5186297528758002</v>
      </c>
      <c r="AC83" s="71">
        <v>3.0538106560746736</v>
      </c>
      <c r="AD83" s="71">
        <v>2.9950980095747122</v>
      </c>
      <c r="AE83" s="71">
        <v>3.1105636532917429</v>
      </c>
      <c r="AF83" s="71">
        <v>3.1391766115972093</v>
      </c>
      <c r="AG83" s="71">
        <v>2.8643496612471191</v>
      </c>
      <c r="AH83" s="71">
        <v>3.3627137407111936</v>
      </c>
      <c r="AI83" s="71">
        <v>2.8920640032116531</v>
      </c>
      <c r="AJ83" s="71">
        <v>3.3719731326859645</v>
      </c>
      <c r="AK83" s="71">
        <v>2.9267676277481107</v>
      </c>
      <c r="AL83" s="71">
        <v>3.4193421349741833</v>
      </c>
      <c r="AM83" s="45">
        <v>3.5077556980464251</v>
      </c>
      <c r="AN83" s="45"/>
      <c r="AO83" s="45"/>
      <c r="AP83" s="45"/>
      <c r="AQ83" s="45"/>
      <c r="AR83" s="45"/>
      <c r="AS83" s="45"/>
      <c r="AT83" s="45"/>
      <c r="AU83" s="45"/>
      <c r="AV83" s="45"/>
      <c r="AW83" s="45"/>
      <c r="AX83" s="45"/>
      <c r="AY83" s="45"/>
      <c r="AZ83" s="45"/>
      <c r="BA83" s="45"/>
      <c r="BB83" s="45"/>
      <c r="BC83" s="45"/>
      <c r="BD83" s="45"/>
      <c r="BE83" s="45"/>
      <c r="BF83" s="45"/>
      <c r="BG83" s="45"/>
      <c r="BH83" s="45"/>
      <c r="BI83" s="45"/>
      <c r="BJ83" s="45"/>
      <c r="BK83" s="45"/>
      <c r="BL83" s="45"/>
      <c r="BM83" s="45"/>
      <c r="BN83" s="45"/>
      <c r="BO83" s="45"/>
      <c r="BP83" s="45"/>
      <c r="BQ83" s="45"/>
      <c r="BR83" s="45"/>
      <c r="BS83" s="45"/>
      <c r="BT83" s="45"/>
      <c r="BU83" s="45"/>
      <c r="BV83" s="45"/>
      <c r="BW83" s="45"/>
      <c r="BX83" s="45"/>
      <c r="BY83" s="45"/>
      <c r="BZ83" s="45"/>
      <c r="CA83" s="45"/>
      <c r="CB83" s="45"/>
      <c r="CC83" s="45"/>
      <c r="CD83" s="45"/>
      <c r="CE83" s="45"/>
      <c r="CF83" s="45"/>
      <c r="CG83" s="45"/>
      <c r="CH83" s="45"/>
      <c r="CI83" s="45"/>
      <c r="CJ83" s="45"/>
      <c r="CK83" s="45"/>
      <c r="CL83" s="45"/>
      <c r="CM83" s="45"/>
      <c r="CN83" s="45"/>
      <c r="CO83" s="45"/>
      <c r="CP83" s="45"/>
      <c r="CQ83" s="45"/>
      <c r="CR83" s="45"/>
      <c r="CS83" s="45"/>
      <c r="CT83" s="45"/>
      <c r="CU83" s="45"/>
      <c r="CV83" s="45"/>
      <c r="CW83" s="45"/>
      <c r="CX83" s="24"/>
      <c r="CY83" s="24"/>
      <c r="CZ83" s="24"/>
      <c r="DA83" s="24"/>
      <c r="DB83" s="24"/>
      <c r="DC83" s="24"/>
      <c r="DD83" s="24"/>
      <c r="DE83" s="24"/>
      <c r="DF83" s="24"/>
      <c r="DG83" s="24"/>
      <c r="DH83" s="24"/>
      <c r="DI83" s="24"/>
      <c r="DJ83" s="24"/>
      <c r="DK83" s="24"/>
      <c r="DL83" s="24"/>
      <c r="DM83" s="24"/>
      <c r="DN83" s="24"/>
      <c r="DO83" s="24"/>
      <c r="DP83" s="24"/>
      <c r="DQ83" s="24"/>
      <c r="DR83" s="24"/>
      <c r="DS83" s="24"/>
      <c r="DT83" s="24"/>
      <c r="DU83" s="24"/>
      <c r="DV83" s="24"/>
      <c r="DW83" s="24"/>
      <c r="DX83" s="24"/>
      <c r="DY83" s="24"/>
      <c r="DZ83" s="24"/>
      <c r="EA83" s="24"/>
    </row>
    <row r="84" spans="1:131">
      <c r="A84" s="24"/>
      <c r="B84" s="24"/>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c r="BM84" s="45"/>
      <c r="BN84" s="45"/>
      <c r="BO84" s="45"/>
      <c r="BP84" s="45"/>
      <c r="BQ84" s="45"/>
      <c r="BR84" s="45"/>
      <c r="BS84" s="45"/>
      <c r="BT84" s="45"/>
      <c r="BU84" s="45"/>
      <c r="BV84" s="45"/>
      <c r="BW84" s="45"/>
      <c r="BX84" s="45"/>
      <c r="BY84" s="45"/>
      <c r="BZ84" s="45"/>
      <c r="CA84" s="45"/>
      <c r="CB84" s="45"/>
      <c r="CC84" s="45"/>
      <c r="CD84" s="45"/>
      <c r="CE84" s="45"/>
      <c r="CF84" s="45"/>
      <c r="CG84" s="45"/>
      <c r="CH84" s="45"/>
      <c r="CI84" s="45"/>
      <c r="CJ84" s="45"/>
      <c r="CK84" s="45"/>
      <c r="CL84" s="45"/>
      <c r="CM84" s="45"/>
      <c r="CN84" s="45"/>
      <c r="CO84" s="45"/>
      <c r="CP84" s="45"/>
      <c r="CQ84" s="45"/>
      <c r="CR84" s="45"/>
      <c r="CS84" s="45"/>
      <c r="CT84" s="45"/>
      <c r="CU84" s="45"/>
      <c r="CV84" s="45"/>
      <c r="CW84" s="45"/>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row>
  </sheetData>
  <mergeCells count="3">
    <mergeCell ref="I6:N6"/>
    <mergeCell ref="O6:P6"/>
    <mergeCell ref="R6:T6"/>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dimension ref="B2:BH10"/>
  <sheetViews>
    <sheetView workbookViewId="0">
      <selection activeCell="A9" sqref="A9"/>
    </sheetView>
  </sheetViews>
  <sheetFormatPr defaultRowHeight="12.75"/>
  <cols>
    <col min="2" max="2" width="48.7109375" customWidth="1"/>
    <col min="3" max="3" width="56.85546875" customWidth="1"/>
    <col min="4" max="4" width="8.140625" customWidth="1"/>
    <col min="5" max="5" width="12.85546875" customWidth="1"/>
    <col min="6" max="6" width="16.28515625" customWidth="1"/>
    <col min="7" max="7" width="17.140625" customWidth="1"/>
    <col min="8" max="8" width="14.28515625" customWidth="1"/>
    <col min="9" max="9" width="17" customWidth="1"/>
    <col min="11" max="11" width="60.7109375" customWidth="1"/>
    <col min="12" max="12" width="14.42578125" customWidth="1"/>
    <col min="13" max="13" width="13.5703125" customWidth="1"/>
    <col min="14" max="14" width="25.5703125" customWidth="1"/>
    <col min="15" max="15" width="8.7109375" customWidth="1"/>
    <col min="18" max="19" width="10.140625" customWidth="1"/>
    <col min="20" max="20" width="9.5703125" bestFit="1" customWidth="1"/>
    <col min="21" max="22" width="11.140625" customWidth="1"/>
    <col min="23" max="23" width="9.7109375" customWidth="1"/>
    <col min="24" max="24" width="9.5703125" bestFit="1" customWidth="1"/>
    <col min="26" max="26" width="10.5703125" customWidth="1"/>
    <col min="27" max="27" width="8" customWidth="1"/>
    <col min="37" max="37" width="10.28515625" customWidth="1"/>
    <col min="38" max="38" width="9.5703125" customWidth="1"/>
    <col min="39" max="39" width="8.5703125" customWidth="1"/>
    <col min="43" max="43" width="10.85546875" customWidth="1"/>
    <col min="46" max="46" width="10.5703125" customWidth="1"/>
    <col min="51" max="51" width="26.140625" customWidth="1"/>
    <col min="52" max="52" width="18" customWidth="1"/>
    <col min="53" max="53" width="9.42578125" customWidth="1"/>
    <col min="54" max="54" width="11.42578125" customWidth="1"/>
    <col min="55" max="55" width="11" customWidth="1"/>
    <col min="56" max="56" width="9.140625" customWidth="1"/>
    <col min="58" max="58" width="11" customWidth="1"/>
  </cols>
  <sheetData>
    <row r="2" spans="2:60">
      <c r="S2" s="151" t="s">
        <v>324</v>
      </c>
      <c r="T2" s="152">
        <v>0.3</v>
      </c>
      <c r="U2" t="s">
        <v>325</v>
      </c>
      <c r="AO2" s="54" t="s">
        <v>326</v>
      </c>
      <c r="AP2" s="54" t="s">
        <v>327</v>
      </c>
    </row>
    <row r="3" spans="2:60">
      <c r="AN3" s="151" t="s">
        <v>328</v>
      </c>
      <c r="AO3" s="153">
        <f>5/60</f>
        <v>8.3333333333333329E-2</v>
      </c>
      <c r="AP3" s="153">
        <f>10/60</f>
        <v>0.16666666666666666</v>
      </c>
      <c r="AQ3" s="151" t="s">
        <v>329</v>
      </c>
      <c r="AR3" s="154">
        <v>100</v>
      </c>
      <c r="AS3" t="s">
        <v>330</v>
      </c>
      <c r="AZ3" s="151" t="s">
        <v>331</v>
      </c>
      <c r="BA3" s="155">
        <f>'Back of Envelope'!C22</f>
        <v>10.909090909090908</v>
      </c>
      <c r="BB3" t="s">
        <v>396</v>
      </c>
    </row>
    <row r="4" spans="2:60">
      <c r="N4" s="156"/>
      <c r="O4" s="157"/>
      <c r="S4" s="151" t="s">
        <v>332</v>
      </c>
      <c r="T4" s="158">
        <v>8760</v>
      </c>
      <c r="U4" t="s">
        <v>333</v>
      </c>
      <c r="AN4" s="151" t="s">
        <v>334</v>
      </c>
      <c r="AO4" s="153">
        <f>20/60</f>
        <v>0.33333333333333331</v>
      </c>
      <c r="AP4" s="153">
        <f>30/60</f>
        <v>0.5</v>
      </c>
    </row>
    <row r="5" spans="2:60">
      <c r="S5" s="151" t="s">
        <v>332</v>
      </c>
      <c r="T5">
        <v>3600</v>
      </c>
      <c r="U5" t="s">
        <v>402</v>
      </c>
    </row>
    <row r="6" spans="2:60">
      <c r="S6" s="151" t="s">
        <v>392</v>
      </c>
      <c r="T6" s="152">
        <v>0.08</v>
      </c>
      <c r="U6" t="s">
        <v>325</v>
      </c>
    </row>
    <row r="7" spans="2:60" ht="15">
      <c r="L7" s="159">
        <v>10</v>
      </c>
      <c r="N7" s="160">
        <v>2</v>
      </c>
      <c r="O7" s="160">
        <v>3</v>
      </c>
      <c r="AB7" s="161">
        <v>13</v>
      </c>
      <c r="AC7" s="161">
        <v>13</v>
      </c>
      <c r="AK7" s="160">
        <v>4</v>
      </c>
    </row>
    <row r="8" spans="2:60" ht="64.5">
      <c r="B8" s="162" t="s">
        <v>22</v>
      </c>
      <c r="C8" s="162" t="s">
        <v>335</v>
      </c>
      <c r="D8" s="162" t="s">
        <v>336</v>
      </c>
      <c r="E8" s="162" t="s">
        <v>337</v>
      </c>
      <c r="F8" s="162" t="s">
        <v>338</v>
      </c>
      <c r="G8" s="162" t="s">
        <v>339</v>
      </c>
      <c r="H8" s="162" t="s">
        <v>340</v>
      </c>
      <c r="I8" s="162" t="s">
        <v>341</v>
      </c>
      <c r="J8" s="162" t="s">
        <v>342</v>
      </c>
      <c r="K8" s="163" t="s">
        <v>23</v>
      </c>
      <c r="L8" s="163" t="s">
        <v>343</v>
      </c>
      <c r="M8" s="163" t="s">
        <v>344</v>
      </c>
      <c r="N8" s="163" t="s">
        <v>345</v>
      </c>
      <c r="O8" s="163" t="s">
        <v>346</v>
      </c>
      <c r="P8" s="163" t="s">
        <v>347</v>
      </c>
      <c r="Q8" s="163" t="s">
        <v>348</v>
      </c>
      <c r="R8" s="163" t="s">
        <v>349</v>
      </c>
      <c r="S8" s="163" t="s">
        <v>350</v>
      </c>
      <c r="T8" s="163" t="s">
        <v>351</v>
      </c>
      <c r="U8" s="163" t="s">
        <v>393</v>
      </c>
      <c r="V8" s="164" t="s">
        <v>352</v>
      </c>
      <c r="W8" s="164" t="s">
        <v>353</v>
      </c>
      <c r="X8" s="163" t="s">
        <v>354</v>
      </c>
      <c r="Y8" s="163" t="s">
        <v>355</v>
      </c>
      <c r="Z8" s="163" t="s">
        <v>356</v>
      </c>
      <c r="AA8" s="163" t="s">
        <v>357</v>
      </c>
      <c r="AB8" s="163" t="s">
        <v>358</v>
      </c>
      <c r="AC8" s="163" t="s">
        <v>359</v>
      </c>
      <c r="AD8" s="163" t="s">
        <v>360</v>
      </c>
      <c r="AE8" s="163" t="s">
        <v>361</v>
      </c>
      <c r="AF8" s="163" t="s">
        <v>362</v>
      </c>
      <c r="AG8" s="163" t="s">
        <v>363</v>
      </c>
      <c r="AH8" s="163" t="s">
        <v>364</v>
      </c>
      <c r="AI8" s="163" t="s">
        <v>365</v>
      </c>
      <c r="AJ8" s="163" t="s">
        <v>366</v>
      </c>
      <c r="AK8" s="163" t="s">
        <v>367</v>
      </c>
      <c r="AL8" s="163" t="s">
        <v>368</v>
      </c>
      <c r="AM8" s="163" t="s">
        <v>369</v>
      </c>
      <c r="AN8" s="163" t="s">
        <v>370</v>
      </c>
      <c r="AO8" s="163" t="s">
        <v>371</v>
      </c>
      <c r="AP8" s="163" t="s">
        <v>372</v>
      </c>
      <c r="AQ8" s="163" t="s">
        <v>373</v>
      </c>
      <c r="AR8" s="163" t="s">
        <v>374</v>
      </c>
      <c r="AS8" s="163" t="s">
        <v>375</v>
      </c>
      <c r="AT8" s="163" t="s">
        <v>376</v>
      </c>
      <c r="AU8" s="163" t="s">
        <v>377</v>
      </c>
      <c r="AV8" s="163" t="s">
        <v>378</v>
      </c>
      <c r="AW8" s="163" t="s">
        <v>379</v>
      </c>
      <c r="AX8" s="165" t="s">
        <v>380</v>
      </c>
      <c r="AY8" s="165" t="s">
        <v>381</v>
      </c>
      <c r="AZ8" s="165" t="s">
        <v>382</v>
      </c>
      <c r="BA8" s="165" t="s">
        <v>383</v>
      </c>
      <c r="BB8" s="165" t="s">
        <v>384</v>
      </c>
      <c r="BC8" s="165" t="s">
        <v>385</v>
      </c>
      <c r="BD8" s="165" t="s">
        <v>386</v>
      </c>
      <c r="BE8" s="165" t="s">
        <v>380</v>
      </c>
      <c r="BF8" s="165" t="s">
        <v>387</v>
      </c>
      <c r="BG8" s="227" t="s">
        <v>622</v>
      </c>
      <c r="BH8" s="227" t="s">
        <v>624</v>
      </c>
    </row>
    <row r="9" spans="2:60" ht="15">
      <c r="B9" s="166" t="str">
        <f>C9</f>
        <v>NR_LFStairwell8760_Fix_Repl_from LF_2018 to LF_Bi-Level_Fix</v>
      </c>
      <c r="C9" s="166" t="str">
        <f>K9</f>
        <v>NR_LFStairwell8760_Fix_Repl_from LF_2018 to LF_Bi-Level_Fix</v>
      </c>
      <c r="D9" s="166" t="s">
        <v>158</v>
      </c>
      <c r="E9" s="166" t="s">
        <v>391</v>
      </c>
      <c r="F9" s="166" t="s">
        <v>399</v>
      </c>
      <c r="G9" s="166" t="s">
        <v>398</v>
      </c>
      <c r="H9" s="166" t="s">
        <v>389</v>
      </c>
      <c r="I9" s="166" t="s">
        <v>390</v>
      </c>
      <c r="J9" s="166" t="s">
        <v>388</v>
      </c>
      <c r="K9" s="166" t="str">
        <f>CONCATENATE(D9,"_",F9,"_",E9,"_from ",H9," to ",I9)</f>
        <v>NR_LFStairwell8760_Fix_Repl_from LF_2018 to LF_Bi-Level_Fix</v>
      </c>
      <c r="L9" s="167">
        <f>'[5]Master Generic Spec Lookup Tbl'!$L$4</f>
        <v>69</v>
      </c>
      <c r="M9" s="168">
        <f>'[5]Master Generic Spec Lookup Tbl'!$L$4</f>
        <v>69</v>
      </c>
      <c r="N9" s="166"/>
      <c r="O9" s="169">
        <f>'[5]Proxy Measures'!$R$8</f>
        <v>3600</v>
      </c>
      <c r="P9" s="170">
        <f>'[5]Proxy Measures'!$S$8</f>
        <v>3600</v>
      </c>
      <c r="Q9" s="170">
        <f>'[5]Proxy Measures'!$U$8</f>
        <v>52.173913043478258</v>
      </c>
      <c r="R9" s="170">
        <f>'[5]Proxy Measures'!$U$8</f>
        <v>52.173913043478258</v>
      </c>
      <c r="S9" s="170">
        <f>R9*$T$2</f>
        <v>15.652173913043477</v>
      </c>
      <c r="T9" s="170">
        <f>$T$4</f>
        <v>8760</v>
      </c>
      <c r="U9" s="171">
        <f t="shared" ref="U9:U10" si="0">$T$6</f>
        <v>0.08</v>
      </c>
      <c r="V9" s="169">
        <f>U9*T9</f>
        <v>700.80000000000007</v>
      </c>
      <c r="W9" s="170">
        <f>(1-U9)*T9</f>
        <v>8059.2000000000007</v>
      </c>
      <c r="X9" s="169">
        <f>T9*(Q9/1000)</f>
        <v>457.04347826086956</v>
      </c>
      <c r="Y9" s="169">
        <f>V9*(R9/1000)+W9*(S9/1000)</f>
        <v>162.70747826086955</v>
      </c>
      <c r="Z9" s="170">
        <f>X9-Y9</f>
        <v>294.33600000000001</v>
      </c>
      <c r="AA9" s="172">
        <f>Z9/X9</f>
        <v>0.64400000000000002</v>
      </c>
      <c r="AB9" s="173"/>
      <c r="AC9" s="173"/>
      <c r="AD9" s="166"/>
      <c r="AE9" s="174"/>
      <c r="AF9" s="177">
        <f>'[5]Proxy Measures'!$AK$8</f>
        <v>5.7870611550437303</v>
      </c>
      <c r="AG9" s="174">
        <f>Sources!$M$25</f>
        <v>100</v>
      </c>
      <c r="AH9" s="177">
        <f>'[5]Proxy Measures'!$AK$8</f>
        <v>5.7870611550437303</v>
      </c>
      <c r="AI9" s="174">
        <f>Sources!$R$31</f>
        <v>261.39999999999998</v>
      </c>
      <c r="AJ9" s="174">
        <f>IF(D9="NR",AI9-AG9,AI9)</f>
        <v>161.39999999999998</v>
      </c>
      <c r="AK9" s="169">
        <v>20000</v>
      </c>
      <c r="AL9" s="169">
        <v>40000</v>
      </c>
      <c r="AM9" s="175">
        <f t="shared" ref="AM9" si="1">AK9/T9</f>
        <v>2.2831050228310503</v>
      </c>
      <c r="AN9" s="175">
        <f t="shared" ref="AN9" si="2">AL9/T9</f>
        <v>4.5662100456621006</v>
      </c>
      <c r="AO9" s="176">
        <f>$AO$3</f>
        <v>8.3333333333333329E-2</v>
      </c>
      <c r="AP9" s="176">
        <f>$AO$4</f>
        <v>0.33333333333333331</v>
      </c>
      <c r="AQ9" s="177">
        <f>AO9*$AR$3</f>
        <v>8.3333333333333321</v>
      </c>
      <c r="AR9" s="177">
        <f>AP9*$AR$3</f>
        <v>33.333333333333329</v>
      </c>
      <c r="AS9" s="173">
        <f t="shared" ref="AS9" si="3">IF(D9="NR",AR9-AQ9,AR9)</f>
        <v>24.999999999999996</v>
      </c>
      <c r="AT9" s="178">
        <f>AS9+AJ9</f>
        <v>186.39999999999998</v>
      </c>
      <c r="AU9" s="178">
        <f t="shared" ref="AU9" si="4">AF9</f>
        <v>5.7870611550437303</v>
      </c>
      <c r="AV9" s="177">
        <f>AQ9</f>
        <v>8.3333333333333321</v>
      </c>
      <c r="AW9" s="178">
        <f>SUM(AU9:AV9)</f>
        <v>14.120394488377062</v>
      </c>
      <c r="AX9" s="175">
        <f>AM9</f>
        <v>2.2831050228310503</v>
      </c>
      <c r="AY9" s="166" t="s">
        <v>394</v>
      </c>
      <c r="AZ9" s="166" t="s">
        <v>395</v>
      </c>
      <c r="BA9" s="175">
        <f>$BA$3</f>
        <v>10.909090909090908</v>
      </c>
      <c r="BB9" s="170">
        <f>$Z9*BA9</f>
        <v>3210.9381818181819</v>
      </c>
      <c r="BC9" s="174">
        <f>$AT9*BA9</f>
        <v>2033.454545454545</v>
      </c>
      <c r="BD9" s="174">
        <f>AW9*BA9</f>
        <v>154.04066714593159</v>
      </c>
      <c r="BE9" s="175">
        <f>AX9</f>
        <v>2.2831050228310503</v>
      </c>
      <c r="BF9" s="166" t="str">
        <f>IF(D9="NR","L","R")</f>
        <v>L</v>
      </c>
      <c r="BG9" s="171">
        <f>CBSA!C7</f>
        <v>0.56282414293317573</v>
      </c>
      <c r="BH9" s="171">
        <v>0.1</v>
      </c>
    </row>
    <row r="10" spans="2:60" ht="15">
      <c r="B10" s="166" t="str">
        <f>C10</f>
        <v>NR_LFStairwell3600_Fix_Repl_from LF_2019 to LF_Bi-Level_Fix</v>
      </c>
      <c r="C10" s="166" t="str">
        <f>K10</f>
        <v>NR_LFStairwell3600_Fix_Repl_from LF_2019 to LF_Bi-Level_Fix</v>
      </c>
      <c r="D10" s="166" t="s">
        <v>158</v>
      </c>
      <c r="E10" s="166" t="s">
        <v>391</v>
      </c>
      <c r="F10" s="166" t="s">
        <v>400</v>
      </c>
      <c r="G10" s="166" t="s">
        <v>398</v>
      </c>
      <c r="H10" s="166" t="s">
        <v>401</v>
      </c>
      <c r="I10" s="166" t="s">
        <v>390</v>
      </c>
      <c r="J10" s="166" t="s">
        <v>388</v>
      </c>
      <c r="K10" s="166" t="str">
        <f>CONCATENATE(D10,"_",F10,"_",E10,"_from ",H10," to ",I10)</f>
        <v>NR_LFStairwell3600_Fix_Repl_from LF_2019 to LF_Bi-Level_Fix</v>
      </c>
      <c r="L10" s="167">
        <f>'[5]Master Generic Spec Lookup Tbl'!$L$4</f>
        <v>69</v>
      </c>
      <c r="M10" s="168">
        <f>'[5]Master Generic Spec Lookup Tbl'!$L$4</f>
        <v>69</v>
      </c>
      <c r="N10" s="166"/>
      <c r="O10" s="169">
        <f>'[5]Proxy Measures'!$R$8</f>
        <v>3600</v>
      </c>
      <c r="P10" s="170">
        <f>'[5]Proxy Measures'!$S$8</f>
        <v>3600</v>
      </c>
      <c r="Q10" s="170">
        <f>'[5]Proxy Measures'!$U$8</f>
        <v>52.173913043478258</v>
      </c>
      <c r="R10" s="170">
        <f>'[5]Proxy Measures'!$U$8</f>
        <v>52.173913043478258</v>
      </c>
      <c r="S10" s="170">
        <f>R10*$T$2</f>
        <v>15.652173913043477</v>
      </c>
      <c r="T10" s="170">
        <f>T5</f>
        <v>3600</v>
      </c>
      <c r="U10" s="171">
        <f t="shared" si="0"/>
        <v>0.08</v>
      </c>
      <c r="V10" s="169">
        <f>U10*T10</f>
        <v>288</v>
      </c>
      <c r="W10" s="170">
        <f>(1-U10)*T10</f>
        <v>3312</v>
      </c>
      <c r="X10" s="169">
        <f>T10*(Q10/1000)</f>
        <v>187.82608695652172</v>
      </c>
      <c r="Y10" s="169">
        <f>V10*(R10/1000)+W10*(S10/1000)</f>
        <v>66.866086956521727</v>
      </c>
      <c r="Z10" s="170">
        <f>X10-Y10</f>
        <v>120.96</v>
      </c>
      <c r="AA10" s="172">
        <f>Z10/X10</f>
        <v>0.64400000000000002</v>
      </c>
      <c r="AB10" s="173"/>
      <c r="AC10" s="173"/>
      <c r="AD10" s="166"/>
      <c r="AE10" s="174"/>
      <c r="AF10" s="177">
        <f>'[5]Proxy Measures'!$AK$8</f>
        <v>5.7870611550437303</v>
      </c>
      <c r="AG10" s="174">
        <f>Sources!$M$25</f>
        <v>100</v>
      </c>
      <c r="AH10" s="177">
        <f>'[5]Proxy Measures'!$AK$8</f>
        <v>5.7870611550437303</v>
      </c>
      <c r="AI10" s="174">
        <f>Sources!$R$31</f>
        <v>261.39999999999998</v>
      </c>
      <c r="AJ10" s="174">
        <f>IF(D10="NR",AI10-AG10,AI10)</f>
        <v>161.39999999999998</v>
      </c>
      <c r="AK10" s="169">
        <v>20000</v>
      </c>
      <c r="AL10" s="169">
        <v>40000</v>
      </c>
      <c r="AM10" s="175">
        <f t="shared" ref="AM10" si="5">AK10/T10</f>
        <v>5.5555555555555554</v>
      </c>
      <c r="AN10" s="175">
        <f t="shared" ref="AN10" si="6">AL10/T10</f>
        <v>11.111111111111111</v>
      </c>
      <c r="AO10" s="176">
        <f>$AO$3</f>
        <v>8.3333333333333329E-2</v>
      </c>
      <c r="AP10" s="176">
        <f>$AO$4</f>
        <v>0.33333333333333331</v>
      </c>
      <c r="AQ10" s="177">
        <f>AO10*$AR$3</f>
        <v>8.3333333333333321</v>
      </c>
      <c r="AR10" s="177">
        <f>AP10*$AR$3</f>
        <v>33.333333333333329</v>
      </c>
      <c r="AS10" s="173">
        <f t="shared" ref="AS10" si="7">IF(D10="NR",AR10-AQ10,AR10)</f>
        <v>24.999999999999996</v>
      </c>
      <c r="AT10" s="178">
        <f>AS10+AJ10</f>
        <v>186.39999999999998</v>
      </c>
      <c r="AU10" s="178">
        <f t="shared" ref="AU10" si="8">AF10</f>
        <v>5.7870611550437303</v>
      </c>
      <c r="AV10" s="177">
        <f>AQ10</f>
        <v>8.3333333333333321</v>
      </c>
      <c r="AW10" s="178">
        <f>SUM(AU10:AV10)</f>
        <v>14.120394488377062</v>
      </c>
      <c r="AX10" s="175">
        <f>AM10</f>
        <v>5.5555555555555554</v>
      </c>
      <c r="AY10" s="166" t="s">
        <v>394</v>
      </c>
      <c r="AZ10" s="166" t="s">
        <v>395</v>
      </c>
      <c r="BA10" s="175">
        <f>$BA$3</f>
        <v>10.909090909090908</v>
      </c>
      <c r="BB10" s="170">
        <f>$Z10*BA10</f>
        <v>1319.5636363636363</v>
      </c>
      <c r="BC10" s="174">
        <f>$AT10*BA10</f>
        <v>2033.454545454545</v>
      </c>
      <c r="BD10" s="174">
        <f>AW10*BA10</f>
        <v>154.04066714593159</v>
      </c>
      <c r="BE10" s="175">
        <f>AX10</f>
        <v>5.5555555555555554</v>
      </c>
      <c r="BF10" s="166" t="str">
        <f>IF(D10="NR","L","R")</f>
        <v>L</v>
      </c>
      <c r="BG10" s="171">
        <f>CBSA!C8</f>
        <v>0.17627989647690012</v>
      </c>
      <c r="BH10" s="171">
        <v>0.1</v>
      </c>
    </row>
  </sheetData>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sheetPr codeName="Sheet7"/>
  <dimension ref="A5:W631"/>
  <sheetViews>
    <sheetView workbookViewId="0">
      <selection activeCell="V34" sqref="V34"/>
    </sheetView>
  </sheetViews>
  <sheetFormatPr defaultRowHeight="12.75"/>
  <cols>
    <col min="2" max="2" width="14.140625" customWidth="1"/>
    <col min="3" max="3" width="14.5703125" customWidth="1"/>
    <col min="22" max="22" width="26.85546875" customWidth="1"/>
    <col min="23" max="23" width="13.85546875" customWidth="1"/>
  </cols>
  <sheetData>
    <row r="5" spans="1:23">
      <c r="A5" s="116"/>
      <c r="B5" s="116"/>
      <c r="C5" s="116"/>
      <c r="D5" s="116"/>
      <c r="E5" s="116"/>
      <c r="F5" s="116"/>
      <c r="G5" s="116"/>
      <c r="H5" s="116"/>
      <c r="I5" s="116"/>
      <c r="J5" s="116"/>
      <c r="K5" s="116"/>
      <c r="L5" s="116"/>
      <c r="M5" s="116"/>
      <c r="N5" s="116"/>
      <c r="O5" s="116"/>
      <c r="P5" s="116"/>
      <c r="Q5" s="116"/>
      <c r="R5" s="116"/>
      <c r="S5" s="116"/>
      <c r="T5" s="116"/>
      <c r="V5" t="s">
        <v>266</v>
      </c>
      <c r="W5" s="133" t="s">
        <v>207</v>
      </c>
    </row>
    <row r="6" spans="1:23">
      <c r="A6" s="116"/>
      <c r="B6" s="116"/>
      <c r="C6" s="116"/>
      <c r="D6" s="116"/>
      <c r="E6" s="116"/>
      <c r="F6" s="116"/>
      <c r="G6" s="116"/>
      <c r="H6" s="116"/>
      <c r="I6" s="116"/>
      <c r="J6" s="116"/>
      <c r="K6" s="116"/>
      <c r="L6" s="116"/>
      <c r="M6" s="116"/>
      <c r="N6" s="116"/>
      <c r="O6" s="116"/>
      <c r="P6" s="116"/>
      <c r="Q6" s="116"/>
      <c r="R6" s="116"/>
      <c r="S6" s="116"/>
      <c r="T6" s="116"/>
      <c r="V6" t="s">
        <v>265</v>
      </c>
      <c r="W6" t="s">
        <v>208</v>
      </c>
    </row>
    <row r="7" spans="1:23">
      <c r="A7" s="116"/>
      <c r="B7" s="116"/>
      <c r="C7" s="116"/>
      <c r="D7" s="116"/>
      <c r="E7" s="116"/>
      <c r="F7" s="116"/>
      <c r="G7" s="116"/>
      <c r="H7" s="116"/>
      <c r="I7" s="116"/>
      <c r="J7" s="116"/>
      <c r="K7" s="116"/>
      <c r="L7" s="116"/>
      <c r="M7" s="116"/>
      <c r="N7" s="116"/>
      <c r="O7" s="116"/>
      <c r="P7" s="116"/>
      <c r="Q7" s="116"/>
      <c r="R7" s="116"/>
      <c r="S7" s="116"/>
      <c r="T7" s="116"/>
      <c r="V7" t="s">
        <v>264</v>
      </c>
      <c r="W7" t="s">
        <v>263</v>
      </c>
    </row>
    <row r="8" spans="1:23">
      <c r="A8" s="116"/>
      <c r="B8" s="116"/>
      <c r="C8" s="116"/>
      <c r="D8" s="116"/>
      <c r="E8" s="116"/>
      <c r="F8" s="116"/>
      <c r="G8" s="116"/>
      <c r="H8" s="116"/>
      <c r="I8" s="116"/>
      <c r="J8" s="116"/>
      <c r="K8" s="116"/>
      <c r="L8" s="116"/>
      <c r="M8" s="116"/>
      <c r="N8" s="116"/>
      <c r="O8" s="116"/>
      <c r="P8" s="116"/>
      <c r="Q8" s="116"/>
      <c r="R8" s="116"/>
      <c r="S8" s="116"/>
      <c r="T8" s="116"/>
      <c r="V8" t="s">
        <v>306</v>
      </c>
    </row>
    <row r="9" spans="1:23">
      <c r="A9" s="116"/>
      <c r="B9" s="122" t="s">
        <v>224</v>
      </c>
      <c r="C9" s="116"/>
      <c r="D9" s="116"/>
      <c r="E9" s="116"/>
      <c r="F9" s="116"/>
      <c r="G9" s="116"/>
      <c r="H9" s="116"/>
      <c r="I9" s="116"/>
      <c r="J9" s="116"/>
      <c r="K9" s="116"/>
      <c r="L9" s="116"/>
      <c r="M9" s="116"/>
      <c r="N9" s="116"/>
      <c r="O9" s="116"/>
      <c r="P9" s="116"/>
      <c r="Q9" s="116"/>
      <c r="R9" s="116"/>
      <c r="S9" s="116"/>
      <c r="T9" s="116"/>
      <c r="V9" t="s">
        <v>307</v>
      </c>
      <c r="W9" t="s">
        <v>315</v>
      </c>
    </row>
    <row r="10" spans="1:23">
      <c r="A10" s="116"/>
      <c r="B10" s="122" t="s">
        <v>223</v>
      </c>
      <c r="C10" s="116"/>
      <c r="D10" s="116"/>
      <c r="E10" s="116"/>
      <c r="F10" s="116"/>
      <c r="G10" s="116"/>
      <c r="H10" s="116"/>
      <c r="I10" s="116"/>
      <c r="J10" s="116"/>
      <c r="K10" s="116"/>
      <c r="L10" s="116"/>
      <c r="M10" s="116"/>
      <c r="N10" s="116"/>
      <c r="O10" s="116"/>
      <c r="P10" s="116"/>
      <c r="Q10" s="116"/>
      <c r="R10" s="116"/>
      <c r="S10" s="116"/>
      <c r="T10" s="116"/>
      <c r="V10" t="s">
        <v>308</v>
      </c>
    </row>
    <row r="11" spans="1:23">
      <c r="A11" s="116"/>
      <c r="B11" s="55"/>
      <c r="C11" s="55" t="s">
        <v>217</v>
      </c>
      <c r="D11" s="55"/>
      <c r="E11" s="116"/>
      <c r="F11" s="116"/>
      <c r="G11" s="116"/>
      <c r="H11" s="116"/>
      <c r="I11" s="116"/>
      <c r="J11" s="116"/>
      <c r="K11" s="116"/>
      <c r="L11" s="116"/>
      <c r="M11" s="116"/>
      <c r="N11" s="116"/>
      <c r="O11" s="116"/>
      <c r="P11" s="116"/>
      <c r="Q11" s="116"/>
      <c r="R11" s="116"/>
      <c r="S11" s="116"/>
      <c r="T11" s="116"/>
    </row>
    <row r="12" spans="1:23" ht="45">
      <c r="A12" s="116"/>
      <c r="B12" s="121" t="s">
        <v>218</v>
      </c>
      <c r="C12" s="121" t="s">
        <v>219</v>
      </c>
      <c r="D12" s="121" t="s">
        <v>220</v>
      </c>
      <c r="E12" s="116"/>
      <c r="F12" s="116"/>
      <c r="G12" s="122" t="s">
        <v>321</v>
      </c>
      <c r="H12" s="116"/>
      <c r="I12" s="116"/>
      <c r="J12" s="116"/>
      <c r="K12" s="116"/>
      <c r="L12" s="116"/>
      <c r="M12" s="116" t="s">
        <v>267</v>
      </c>
      <c r="N12" s="132" t="s">
        <v>268</v>
      </c>
      <c r="O12" s="132" t="s">
        <v>260</v>
      </c>
      <c r="P12" s="116"/>
      <c r="Q12" s="116"/>
      <c r="R12" s="116"/>
      <c r="S12" s="116"/>
      <c r="T12" s="116"/>
    </row>
    <row r="13" spans="1:23">
      <c r="A13" s="116"/>
      <c r="B13" s="117">
        <v>1</v>
      </c>
      <c r="C13" s="118">
        <v>1429772939.818351</v>
      </c>
      <c r="D13" s="118">
        <v>141193.02737246742</v>
      </c>
      <c r="E13" s="116"/>
      <c r="F13" s="116"/>
      <c r="G13" s="128" t="s">
        <v>235</v>
      </c>
      <c r="H13" s="128">
        <v>-2</v>
      </c>
      <c r="I13" s="128"/>
      <c r="J13" s="128"/>
      <c r="K13" s="128" t="s">
        <v>236</v>
      </c>
      <c r="L13" s="128" t="s">
        <v>237</v>
      </c>
      <c r="M13" s="128">
        <v>32</v>
      </c>
      <c r="N13" s="129">
        <v>8944</v>
      </c>
      <c r="O13" s="130">
        <v>0.6</v>
      </c>
      <c r="P13" s="131">
        <v>0.115</v>
      </c>
      <c r="Q13" s="128" t="s">
        <v>238</v>
      </c>
      <c r="R13" s="129">
        <v>1028.6099999999999</v>
      </c>
      <c r="S13" s="116"/>
      <c r="T13" s="116"/>
    </row>
    <row r="14" spans="1:23">
      <c r="A14" s="116"/>
      <c r="B14" s="117">
        <v>2</v>
      </c>
      <c r="C14" s="118">
        <v>893983288.45231497</v>
      </c>
      <c r="D14" s="118">
        <v>51519.645891970547</v>
      </c>
      <c r="E14" s="116"/>
      <c r="F14" s="116"/>
      <c r="G14" s="128" t="s">
        <v>239</v>
      </c>
      <c r="H14" s="128" t="s">
        <v>240</v>
      </c>
      <c r="J14" s="128">
        <v>-2</v>
      </c>
      <c r="K14" s="128" t="s">
        <v>241</v>
      </c>
      <c r="L14" s="128" t="s">
        <v>237</v>
      </c>
      <c r="M14" s="128">
        <v>50</v>
      </c>
      <c r="N14" s="129">
        <v>20783</v>
      </c>
      <c r="O14" s="130">
        <v>0.69</v>
      </c>
      <c r="P14" s="131">
        <v>0.115</v>
      </c>
      <c r="Q14" s="128" t="s">
        <v>238</v>
      </c>
      <c r="R14" s="129">
        <v>2390.0500000000002</v>
      </c>
      <c r="S14" s="116"/>
      <c r="T14" s="116"/>
    </row>
    <row r="15" spans="1:23">
      <c r="A15" s="116"/>
      <c r="B15" s="117">
        <v>3</v>
      </c>
      <c r="C15" s="118">
        <v>258600556.37071425</v>
      </c>
      <c r="D15" s="118">
        <v>5680.7733343518166</v>
      </c>
      <c r="E15" s="116"/>
      <c r="F15" s="116"/>
      <c r="G15" s="128" t="s">
        <v>239</v>
      </c>
      <c r="H15" s="128" t="s">
        <v>242</v>
      </c>
      <c r="J15" s="128">
        <v>-2</v>
      </c>
      <c r="K15" s="128" t="s">
        <v>241</v>
      </c>
      <c r="L15" s="128" t="s">
        <v>237</v>
      </c>
      <c r="M15" s="128">
        <v>48</v>
      </c>
      <c r="N15" s="129">
        <v>12927</v>
      </c>
      <c r="O15" s="130">
        <v>0.57999999999999996</v>
      </c>
      <c r="P15" s="131">
        <v>0.115</v>
      </c>
      <c r="Q15" s="128" t="s">
        <v>238</v>
      </c>
      <c r="R15" s="129">
        <v>1486.63</v>
      </c>
      <c r="S15" s="116"/>
      <c r="T15" s="116"/>
    </row>
    <row r="16" spans="1:23">
      <c r="A16" s="116"/>
      <c r="B16" s="117">
        <v>4</v>
      </c>
      <c r="C16" s="118">
        <v>156550536.95937061</v>
      </c>
      <c r="D16" s="118">
        <v>1813.5631614694437</v>
      </c>
      <c r="E16" s="116"/>
      <c r="F16" s="116"/>
      <c r="G16" s="128" t="s">
        <v>243</v>
      </c>
      <c r="H16" s="128" t="s">
        <v>244</v>
      </c>
      <c r="I16" s="128"/>
      <c r="J16" s="128" t="s">
        <v>245</v>
      </c>
      <c r="K16" s="128" t="s">
        <v>246</v>
      </c>
      <c r="L16" s="128" t="s">
        <v>247</v>
      </c>
      <c r="M16" s="128">
        <v>38</v>
      </c>
      <c r="N16" s="129">
        <v>47025</v>
      </c>
      <c r="O16" s="130">
        <v>0.94</v>
      </c>
      <c r="P16" s="131">
        <v>7.0000000000000007E-2</v>
      </c>
      <c r="Q16" s="128" t="s">
        <v>238</v>
      </c>
      <c r="R16" s="129">
        <v>3056.65</v>
      </c>
      <c r="S16" s="116"/>
      <c r="T16" s="116"/>
    </row>
    <row r="17" spans="1:22">
      <c r="A17" s="116"/>
      <c r="B17" s="117">
        <v>5</v>
      </c>
      <c r="C17" s="118">
        <v>131012386.87965149</v>
      </c>
      <c r="D17" s="118">
        <v>1088.3429677416134</v>
      </c>
      <c r="E17" s="116"/>
      <c r="F17" s="116"/>
      <c r="G17" s="128" t="s">
        <v>243</v>
      </c>
      <c r="H17" s="128" t="s">
        <v>248</v>
      </c>
      <c r="I17" s="128" t="s">
        <v>249</v>
      </c>
      <c r="J17" s="128">
        <v>-2</v>
      </c>
      <c r="K17" s="128" t="s">
        <v>236</v>
      </c>
      <c r="L17" s="128" t="s">
        <v>250</v>
      </c>
      <c r="M17" s="128">
        <v>10</v>
      </c>
      <c r="N17" s="129">
        <v>2764</v>
      </c>
      <c r="O17" s="130">
        <v>0.6</v>
      </c>
      <c r="P17" s="131">
        <v>0.1</v>
      </c>
      <c r="Q17" s="128" t="s">
        <v>238</v>
      </c>
      <c r="R17" s="129">
        <v>276.43</v>
      </c>
      <c r="S17" s="116"/>
      <c r="T17" s="116"/>
    </row>
    <row r="18" spans="1:22">
      <c r="A18" s="116"/>
      <c r="B18" s="117">
        <v>6</v>
      </c>
      <c r="C18" s="118">
        <v>40973284.399054319</v>
      </c>
      <c r="D18" s="118">
        <v>614.95687626198253</v>
      </c>
      <c r="E18" s="116"/>
      <c r="F18" s="116"/>
      <c r="G18" s="128" t="s">
        <v>243</v>
      </c>
      <c r="H18" s="128" t="s">
        <v>251</v>
      </c>
      <c r="I18" s="128"/>
      <c r="J18" s="128">
        <v>-2</v>
      </c>
      <c r="K18" s="128" t="s">
        <v>252</v>
      </c>
      <c r="L18" s="128" t="s">
        <v>250</v>
      </c>
      <c r="M18" s="128">
        <v>37</v>
      </c>
      <c r="N18" s="129">
        <v>7555</v>
      </c>
      <c r="O18" s="130">
        <v>0.42</v>
      </c>
      <c r="P18" s="131">
        <v>0.11</v>
      </c>
      <c r="Q18" s="128" t="s">
        <v>238</v>
      </c>
      <c r="R18" s="129">
        <v>831</v>
      </c>
      <c r="S18" s="116"/>
      <c r="T18" s="116"/>
    </row>
    <row r="19" spans="1:22">
      <c r="A19" s="116"/>
      <c r="B19" s="117">
        <v>7</v>
      </c>
      <c r="C19" s="118">
        <v>37865317.840417288</v>
      </c>
      <c r="D19" s="118">
        <v>287.25337031566664</v>
      </c>
      <c r="E19" s="116"/>
      <c r="F19" s="116"/>
      <c r="G19" s="128" t="s">
        <v>253</v>
      </c>
      <c r="H19" s="128" t="s">
        <v>254</v>
      </c>
      <c r="I19" s="128"/>
      <c r="J19" s="128">
        <v>-2</v>
      </c>
      <c r="K19" s="128" t="s">
        <v>236</v>
      </c>
      <c r="L19" s="128" t="s">
        <v>250</v>
      </c>
      <c r="M19" s="128">
        <v>27</v>
      </c>
      <c r="N19" s="129">
        <v>6146</v>
      </c>
      <c r="O19" s="130">
        <v>0.48</v>
      </c>
      <c r="P19" s="131">
        <v>0.17</v>
      </c>
      <c r="Q19" s="128" t="s">
        <v>238</v>
      </c>
      <c r="R19" s="129">
        <v>1044.82</v>
      </c>
      <c r="S19" s="116"/>
      <c r="T19" s="116"/>
    </row>
    <row r="20" spans="1:22">
      <c r="A20" s="116"/>
      <c r="B20" s="117">
        <v>8</v>
      </c>
      <c r="C20" s="118">
        <v>29110884.67632395</v>
      </c>
      <c r="D20" s="118">
        <v>559.73487981767948</v>
      </c>
      <c r="E20" s="116"/>
      <c r="F20" s="116"/>
      <c r="G20" s="128" t="s">
        <v>255</v>
      </c>
      <c r="H20" s="128" t="s">
        <v>256</v>
      </c>
      <c r="I20" s="128" t="s">
        <v>254</v>
      </c>
      <c r="J20" s="128">
        <v>-2</v>
      </c>
      <c r="K20" s="128" t="s">
        <v>257</v>
      </c>
      <c r="L20" s="128" t="s">
        <v>250</v>
      </c>
      <c r="M20" s="128">
        <v>29</v>
      </c>
      <c r="N20" s="129">
        <v>6574</v>
      </c>
      <c r="O20" s="130">
        <v>0.45</v>
      </c>
      <c r="P20" s="131">
        <v>0.14000000000000001</v>
      </c>
      <c r="Q20" s="128" t="s">
        <v>238</v>
      </c>
      <c r="R20" s="129">
        <v>920.4</v>
      </c>
      <c r="S20" s="116"/>
      <c r="T20" s="116"/>
    </row>
    <row r="21" spans="1:22">
      <c r="A21" s="116"/>
      <c r="B21" s="117">
        <v>9</v>
      </c>
      <c r="C21" s="118">
        <v>28130086.10112936</v>
      </c>
      <c r="D21" s="118">
        <v>143.02442025396991</v>
      </c>
      <c r="E21" s="116"/>
      <c r="F21" s="116"/>
      <c r="G21" s="128" t="s">
        <v>258</v>
      </c>
      <c r="H21" s="128" t="s">
        <v>259</v>
      </c>
      <c r="I21" s="128"/>
      <c r="J21" s="128">
        <v>-4</v>
      </c>
      <c r="K21" s="128" t="s">
        <v>236</v>
      </c>
      <c r="L21" s="128" t="s">
        <v>250</v>
      </c>
      <c r="M21" s="128">
        <v>16</v>
      </c>
      <c r="N21" s="129">
        <v>11801</v>
      </c>
      <c r="O21" s="130">
        <v>0.78</v>
      </c>
      <c r="P21" s="131">
        <v>0.08</v>
      </c>
      <c r="Q21" s="128" t="s">
        <v>238</v>
      </c>
      <c r="R21" s="129">
        <v>944.07</v>
      </c>
      <c r="S21" s="116"/>
      <c r="T21" s="116"/>
    </row>
    <row r="22" spans="1:22">
      <c r="A22" s="116"/>
      <c r="B22" s="117">
        <v>12</v>
      </c>
      <c r="C22" s="118">
        <v>13151662.101258636</v>
      </c>
      <c r="D22" s="118">
        <v>56.571807088944411</v>
      </c>
      <c r="E22" s="116"/>
      <c r="F22" s="116"/>
      <c r="G22" s="116"/>
      <c r="H22" s="116"/>
      <c r="I22" s="116"/>
      <c r="J22" s="116"/>
      <c r="K22" s="116"/>
      <c r="L22" s="116"/>
      <c r="M22" s="116"/>
      <c r="N22" s="116"/>
      <c r="O22" s="127">
        <f>AVERAGE(O13:O21)</f>
        <v>0.61555555555555563</v>
      </c>
      <c r="P22" s="116"/>
      <c r="Q22" s="116"/>
      <c r="R22" s="116"/>
      <c r="S22" s="116"/>
      <c r="T22" s="116"/>
    </row>
    <row r="23" spans="1:22">
      <c r="A23" s="116"/>
      <c r="B23" s="117">
        <v>13</v>
      </c>
      <c r="C23" s="118">
        <v>1898986.51659345</v>
      </c>
      <c r="D23" s="118">
        <v>24.082310556134701</v>
      </c>
      <c r="E23" s="116"/>
      <c r="F23" s="116"/>
      <c r="G23" s="116"/>
      <c r="H23" s="116"/>
      <c r="I23" s="116"/>
      <c r="J23" s="116"/>
      <c r="K23" s="116"/>
      <c r="L23" s="116"/>
      <c r="M23" s="116"/>
      <c r="N23" s="116"/>
      <c r="O23" s="116"/>
      <c r="P23" s="116"/>
      <c r="Q23" s="116"/>
      <c r="R23" s="116"/>
      <c r="S23" s="116"/>
      <c r="T23" s="116"/>
    </row>
    <row r="24" spans="1:22">
      <c r="A24" s="116"/>
      <c r="B24" s="117">
        <v>14</v>
      </c>
      <c r="C24" s="118">
        <v>636642.34630446194</v>
      </c>
      <c r="D24" s="118">
        <v>4.3309003149963399</v>
      </c>
      <c r="E24" s="116"/>
      <c r="F24" s="116"/>
      <c r="G24" s="116"/>
      <c r="H24" s="116"/>
      <c r="I24" s="116"/>
      <c r="J24" s="116"/>
      <c r="K24" t="s">
        <v>319</v>
      </c>
      <c r="L24" t="s">
        <v>318</v>
      </c>
      <c r="M24" t="s">
        <v>316</v>
      </c>
      <c r="N24" s="116"/>
      <c r="O24" s="116"/>
      <c r="P24" t="s">
        <v>319</v>
      </c>
      <c r="Q24" t="s">
        <v>318</v>
      </c>
      <c r="R24" t="s">
        <v>316</v>
      </c>
      <c r="S24" s="116"/>
      <c r="T24" s="116"/>
      <c r="V24" t="s">
        <v>232</v>
      </c>
    </row>
    <row r="25" spans="1:22">
      <c r="A25" s="116"/>
      <c r="B25" s="117">
        <v>15</v>
      </c>
      <c r="C25" s="118">
        <v>5360178.4268669691</v>
      </c>
      <c r="D25" s="118">
        <v>27.117247333069841</v>
      </c>
      <c r="E25" s="116"/>
      <c r="F25" s="116"/>
      <c r="G25" s="116"/>
      <c r="H25" s="116"/>
      <c r="I25" s="116"/>
      <c r="J25" s="116"/>
      <c r="K25" t="s">
        <v>397</v>
      </c>
      <c r="M25" s="149">
        <v>100</v>
      </c>
      <c r="N25" s="116"/>
      <c r="O25" s="116"/>
      <c r="P25" t="s">
        <v>310</v>
      </c>
      <c r="Q25" t="s">
        <v>311</v>
      </c>
      <c r="R25" s="149">
        <v>302</v>
      </c>
      <c r="S25" s="116"/>
      <c r="T25" s="116"/>
      <c r="U25" t="s">
        <v>320</v>
      </c>
      <c r="V25" t="s">
        <v>309</v>
      </c>
    </row>
    <row r="26" spans="1:22">
      <c r="A26" s="116"/>
      <c r="B26" s="117">
        <v>17</v>
      </c>
      <c r="C26" s="118">
        <v>6712675.5407483103</v>
      </c>
      <c r="D26" s="118">
        <v>22.786347018073499</v>
      </c>
      <c r="E26" s="116"/>
      <c r="F26" s="116"/>
      <c r="G26" s="116"/>
      <c r="H26" s="116"/>
      <c r="I26" s="116"/>
      <c r="J26" s="116"/>
      <c r="K26" s="116"/>
      <c r="L26" s="116"/>
      <c r="M26" s="116"/>
      <c r="N26" s="116"/>
      <c r="O26" s="116"/>
      <c r="P26" t="s">
        <v>310</v>
      </c>
      <c r="Q26" t="s">
        <v>311</v>
      </c>
      <c r="R26" s="149">
        <v>295</v>
      </c>
      <c r="S26" s="116"/>
      <c r="T26" s="116"/>
      <c r="U26" t="s">
        <v>320</v>
      </c>
      <c r="V26" t="s">
        <v>312</v>
      </c>
    </row>
    <row r="27" spans="1:22">
      <c r="A27" s="116"/>
      <c r="B27" s="117">
        <v>18</v>
      </c>
      <c r="C27" s="118">
        <v>8658811.8668679297</v>
      </c>
      <c r="D27" s="118">
        <v>22.786347018073499</v>
      </c>
      <c r="E27" s="116"/>
      <c r="F27" s="116"/>
      <c r="G27" s="116"/>
      <c r="H27" s="116"/>
      <c r="I27" s="116"/>
      <c r="J27" s="116"/>
      <c r="K27" s="116"/>
      <c r="L27" s="116"/>
      <c r="M27" s="116"/>
      <c r="N27" s="116"/>
      <c r="O27" s="116"/>
      <c r="P27" t="s">
        <v>310</v>
      </c>
      <c r="Q27" t="s">
        <v>313</v>
      </c>
      <c r="R27" s="149">
        <v>231</v>
      </c>
      <c r="S27" s="116"/>
      <c r="T27" s="116"/>
      <c r="U27" t="s">
        <v>320</v>
      </c>
      <c r="V27" t="s">
        <v>314</v>
      </c>
    </row>
    <row r="28" spans="1:22">
      <c r="A28" s="116"/>
      <c r="B28" s="117">
        <v>21</v>
      </c>
      <c r="C28" s="118">
        <v>5285378.7633970603</v>
      </c>
      <c r="D28" s="118">
        <v>14.4804897627317</v>
      </c>
      <c r="E28" s="116"/>
      <c r="F28" s="116"/>
      <c r="G28" s="116"/>
      <c r="H28" s="116"/>
      <c r="I28" s="116"/>
      <c r="J28" s="116"/>
      <c r="K28" s="116"/>
      <c r="L28" s="116"/>
      <c r="M28" s="116"/>
      <c r="N28" s="116"/>
      <c r="O28" s="116"/>
      <c r="P28" t="s">
        <v>600</v>
      </c>
      <c r="Q28" t="s">
        <v>313</v>
      </c>
      <c r="R28" s="149">
        <v>219</v>
      </c>
      <c r="S28" s="116"/>
      <c r="T28" s="116"/>
      <c r="U28" t="s">
        <v>320</v>
      </c>
      <c r="V28" t="s">
        <v>602</v>
      </c>
    </row>
    <row r="29" spans="1:22">
      <c r="A29" s="116"/>
      <c r="B29" s="117">
        <v>22</v>
      </c>
      <c r="C29" s="118">
        <v>1083871.3719565701</v>
      </c>
      <c r="D29" s="118">
        <v>3.7884089309287101</v>
      </c>
      <c r="E29" s="116"/>
      <c r="F29" s="116"/>
      <c r="G29" s="116"/>
      <c r="H29" s="116"/>
      <c r="I29" s="116"/>
      <c r="J29" s="116"/>
      <c r="K29" s="116"/>
      <c r="L29" s="116"/>
      <c r="M29" s="116"/>
      <c r="N29" s="116"/>
      <c r="O29" s="116"/>
      <c r="P29" t="s">
        <v>600</v>
      </c>
      <c r="Q29" t="s">
        <v>313</v>
      </c>
      <c r="R29" s="149">
        <v>260</v>
      </c>
      <c r="S29" s="116"/>
      <c r="T29" s="116"/>
      <c r="U29" t="s">
        <v>320</v>
      </c>
      <c r="V29" t="s">
        <v>601</v>
      </c>
    </row>
    <row r="30" spans="1:22">
      <c r="A30" s="116"/>
      <c r="B30" s="117">
        <v>23</v>
      </c>
      <c r="C30" s="118">
        <v>8869813.4402552899</v>
      </c>
      <c r="D30" s="118">
        <v>22.786347018073499</v>
      </c>
      <c r="E30" s="116"/>
      <c r="F30" s="116"/>
      <c r="G30" s="116"/>
      <c r="H30" s="116"/>
      <c r="I30" s="116"/>
      <c r="J30" s="116"/>
      <c r="K30" s="116"/>
      <c r="L30" s="116"/>
      <c r="M30" s="116"/>
      <c r="N30" s="116"/>
      <c r="O30" s="116"/>
      <c r="S30" s="116"/>
      <c r="T30" s="116"/>
    </row>
    <row r="31" spans="1:22">
      <c r="A31" s="116"/>
      <c r="B31" s="117">
        <v>24</v>
      </c>
      <c r="C31" s="118">
        <v>12662723.20083772</v>
      </c>
      <c r="D31" s="118">
        <v>27.117247333069841</v>
      </c>
      <c r="E31" s="116"/>
      <c r="F31" s="116"/>
      <c r="G31" s="116"/>
      <c r="H31" s="116"/>
      <c r="I31" s="116"/>
      <c r="J31" s="116"/>
      <c r="K31" s="116"/>
      <c r="L31" s="116"/>
      <c r="M31" s="116"/>
      <c r="N31" s="116"/>
      <c r="O31" s="116"/>
      <c r="R31" s="150">
        <f>AVERAGE(R25:R29)</f>
        <v>261.39999999999998</v>
      </c>
      <c r="S31" s="116"/>
      <c r="T31" s="116"/>
    </row>
    <row r="32" spans="1:22">
      <c r="A32" s="116"/>
      <c r="B32" s="117">
        <v>25</v>
      </c>
      <c r="C32" s="118">
        <v>12778912.171679296</v>
      </c>
      <c r="D32" s="118">
        <v>27.117247333069841</v>
      </c>
      <c r="E32" s="116"/>
      <c r="F32" s="116"/>
      <c r="G32" s="116" t="s">
        <v>322</v>
      </c>
      <c r="H32" s="116"/>
      <c r="I32" s="116"/>
      <c r="J32" s="116"/>
      <c r="K32" s="116"/>
      <c r="L32" s="116"/>
      <c r="M32" s="116"/>
      <c r="N32" s="116"/>
      <c r="O32" s="116"/>
      <c r="P32" s="116"/>
      <c r="Q32" s="116"/>
      <c r="R32" s="116"/>
      <c r="S32" s="116"/>
      <c r="T32" s="116"/>
    </row>
    <row r="33" spans="1:20">
      <c r="A33" s="116"/>
      <c r="B33" s="117">
        <v>30</v>
      </c>
      <c r="C33" s="118">
        <v>8290209.2364171399</v>
      </c>
      <c r="D33" s="118">
        <v>16.381546498344399</v>
      </c>
      <c r="E33" s="116"/>
      <c r="F33" s="116"/>
      <c r="G33" s="116"/>
      <c r="H33" s="116"/>
      <c r="I33" s="116"/>
      <c r="J33" s="116"/>
      <c r="K33" s="116"/>
      <c r="L33" s="116"/>
      <c r="M33" s="116"/>
      <c r="N33" s="116"/>
      <c r="O33" s="116"/>
      <c r="P33" s="116"/>
      <c r="Q33" s="116"/>
      <c r="R33" s="116"/>
      <c r="S33" s="116"/>
      <c r="T33" s="116"/>
    </row>
    <row r="34" spans="1:20">
      <c r="A34" s="116"/>
      <c r="B34" s="117">
        <v>34</v>
      </c>
      <c r="C34" s="118">
        <v>5727931.8223056598</v>
      </c>
      <c r="D34" s="118">
        <v>4.3309003149963399</v>
      </c>
      <c r="E34" s="116"/>
      <c r="F34" s="116"/>
      <c r="G34" s="116"/>
      <c r="H34" s="116"/>
      <c r="I34" s="116"/>
      <c r="J34" s="116"/>
      <c r="K34" s="116"/>
      <c r="L34" s="116"/>
      <c r="M34" s="116"/>
      <c r="N34" s="116"/>
      <c r="O34" s="116"/>
      <c r="P34" s="116"/>
      <c r="Q34" s="116"/>
      <c r="R34" s="116"/>
      <c r="S34" s="116"/>
      <c r="T34" s="116"/>
    </row>
    <row r="35" spans="1:20">
      <c r="A35" s="116"/>
      <c r="B35" s="117">
        <v>36</v>
      </c>
      <c r="C35" s="118">
        <v>24413408.697184902</v>
      </c>
      <c r="D35" s="118">
        <v>31.3255071523879</v>
      </c>
      <c r="E35" s="116"/>
      <c r="F35" s="116"/>
      <c r="G35" s="116"/>
      <c r="H35" s="116"/>
      <c r="I35" s="116"/>
      <c r="J35" s="116"/>
      <c r="K35" s="116"/>
      <c r="L35" s="116"/>
      <c r="M35" s="116"/>
      <c r="N35" s="116"/>
      <c r="O35" s="116"/>
      <c r="P35" s="116"/>
      <c r="Q35" s="116"/>
      <c r="R35" s="116"/>
      <c r="S35" s="116"/>
      <c r="T35" s="116"/>
    </row>
    <row r="36" spans="1:20" ht="15">
      <c r="A36" s="116"/>
      <c r="B36" s="119" t="s">
        <v>221</v>
      </c>
      <c r="C36" s="120">
        <v>3121530487.0000014</v>
      </c>
      <c r="D36" s="120">
        <v>203205.32492832301</v>
      </c>
      <c r="E36" s="116"/>
      <c r="F36" s="116"/>
      <c r="G36" s="116"/>
      <c r="H36" s="116"/>
      <c r="I36" s="116"/>
      <c r="J36" s="116"/>
      <c r="K36" s="116"/>
      <c r="L36" s="116"/>
      <c r="M36" s="116"/>
      <c r="N36" s="116"/>
      <c r="O36" s="116"/>
      <c r="P36" s="116"/>
      <c r="Q36" s="116"/>
      <c r="R36" s="116"/>
      <c r="S36" s="116"/>
      <c r="T36" s="116"/>
    </row>
    <row r="37" spans="1:20">
      <c r="A37" s="116"/>
      <c r="E37" s="116"/>
      <c r="F37" s="116"/>
      <c r="G37" s="116"/>
      <c r="H37" s="116"/>
      <c r="I37" s="116"/>
      <c r="J37" s="116"/>
      <c r="K37" s="116"/>
      <c r="L37" s="116"/>
      <c r="M37" s="116"/>
      <c r="N37" s="116"/>
      <c r="O37" s="116"/>
      <c r="P37" s="116"/>
      <c r="Q37" s="116"/>
      <c r="R37" s="116"/>
      <c r="S37" s="116"/>
      <c r="T37" s="116"/>
    </row>
    <row r="38" spans="1:20" ht="15">
      <c r="A38" s="116"/>
      <c r="B38" s="119" t="s">
        <v>222</v>
      </c>
      <c r="C38" s="120">
        <f>SUM(C14:C35)</f>
        <v>1691757547.1816494</v>
      </c>
      <c r="D38" s="120">
        <f>SUM(D14:D35)</f>
        <v>62012.297555855635</v>
      </c>
      <c r="E38" s="116"/>
      <c r="F38" s="116"/>
      <c r="G38" s="116"/>
      <c r="H38" s="116"/>
      <c r="I38" s="116"/>
      <c r="J38" s="116"/>
      <c r="K38" s="116"/>
      <c r="L38" s="116"/>
      <c r="M38" s="116"/>
      <c r="N38" s="116"/>
      <c r="O38" s="116"/>
      <c r="P38" s="116"/>
      <c r="Q38" s="116"/>
      <c r="R38" s="116"/>
      <c r="S38" s="116"/>
      <c r="T38" s="116"/>
    </row>
    <row r="39" spans="1:20">
      <c r="A39" s="116"/>
      <c r="B39" s="116"/>
      <c r="C39" s="123">
        <f>C38/C36</f>
        <v>0.54196412760573132</v>
      </c>
      <c r="D39" s="123">
        <f>D38/D36</f>
        <v>0.30517063259897026</v>
      </c>
      <c r="E39" s="116"/>
      <c r="F39" s="116"/>
      <c r="G39" s="116"/>
      <c r="H39" s="116"/>
      <c r="I39" s="116"/>
      <c r="J39" s="116"/>
      <c r="K39" s="116"/>
      <c r="L39" s="116"/>
      <c r="M39" s="116"/>
      <c r="N39" s="116"/>
      <c r="O39" s="116"/>
      <c r="P39" s="116"/>
      <c r="Q39" s="116"/>
      <c r="R39" s="116"/>
      <c r="S39" s="116"/>
      <c r="T39" s="116"/>
    </row>
    <row r="40" spans="1:20">
      <c r="A40" s="116"/>
      <c r="B40" s="116"/>
      <c r="C40" s="116"/>
      <c r="D40" s="116"/>
      <c r="E40" s="116"/>
      <c r="F40" s="116"/>
      <c r="G40" s="116"/>
      <c r="H40" s="116"/>
      <c r="I40" s="116"/>
      <c r="J40" s="116"/>
      <c r="K40" s="116"/>
      <c r="L40" s="116"/>
      <c r="M40" s="116"/>
      <c r="N40" s="116"/>
      <c r="O40" s="116"/>
      <c r="P40" s="116"/>
      <c r="Q40" s="116"/>
      <c r="R40" s="116"/>
      <c r="S40" s="116"/>
      <c r="T40" s="116"/>
    </row>
    <row r="41" spans="1:20">
      <c r="A41" s="116"/>
      <c r="B41" s="116"/>
      <c r="C41" s="116"/>
      <c r="D41" s="116"/>
      <c r="E41" s="116"/>
      <c r="F41" s="116"/>
      <c r="G41" s="116"/>
      <c r="H41" s="116"/>
      <c r="I41" s="116"/>
      <c r="J41" s="116"/>
      <c r="K41" s="116"/>
      <c r="L41" s="116"/>
      <c r="M41" s="116"/>
      <c r="N41" s="116"/>
      <c r="O41" s="116"/>
      <c r="P41" s="116"/>
      <c r="Q41" s="116"/>
      <c r="R41" s="116"/>
      <c r="S41" s="116"/>
      <c r="T41" s="116"/>
    </row>
    <row r="42" spans="1:20">
      <c r="A42" s="116"/>
      <c r="B42" s="116"/>
      <c r="C42" s="116"/>
      <c r="D42" s="116"/>
      <c r="E42" s="116"/>
      <c r="F42" s="116"/>
      <c r="G42" s="116"/>
      <c r="H42" s="116"/>
      <c r="I42" s="116"/>
      <c r="J42" s="116"/>
      <c r="K42" s="116"/>
      <c r="L42" s="116"/>
      <c r="M42" s="116"/>
      <c r="N42" s="116"/>
      <c r="O42" s="116"/>
      <c r="P42" s="116"/>
      <c r="Q42" s="116"/>
      <c r="R42" s="116"/>
      <c r="S42" s="116"/>
      <c r="T42" s="116"/>
    </row>
    <row r="43" spans="1:20">
      <c r="A43" s="116"/>
      <c r="B43" s="116"/>
      <c r="C43" s="116"/>
      <c r="D43" s="116"/>
      <c r="E43" s="116"/>
      <c r="F43" s="116"/>
      <c r="G43" s="116"/>
      <c r="H43" s="116"/>
      <c r="I43" s="116"/>
      <c r="J43" s="116"/>
      <c r="K43" s="116"/>
      <c r="L43" s="116"/>
      <c r="M43" s="116"/>
      <c r="N43" s="116"/>
      <c r="O43" s="116"/>
      <c r="P43" s="116"/>
      <c r="Q43" s="116"/>
      <c r="R43" s="116"/>
      <c r="S43" s="116"/>
      <c r="T43" s="116"/>
    </row>
    <row r="44" spans="1:20">
      <c r="A44" s="116"/>
      <c r="B44" s="116"/>
      <c r="C44" s="116"/>
      <c r="D44" s="116"/>
      <c r="E44" s="116"/>
      <c r="F44" s="116"/>
      <c r="G44" s="116"/>
      <c r="H44" s="116"/>
      <c r="I44" s="116"/>
      <c r="J44" s="116"/>
      <c r="K44" s="116"/>
      <c r="L44" s="116"/>
      <c r="M44" s="116"/>
      <c r="N44" s="116"/>
      <c r="O44" s="116"/>
      <c r="P44" s="116"/>
      <c r="Q44" s="116"/>
      <c r="R44" s="116"/>
      <c r="S44" s="116"/>
      <c r="T44" s="116"/>
    </row>
    <row r="45" spans="1:20">
      <c r="A45" s="116"/>
      <c r="B45" s="116"/>
      <c r="C45" s="116"/>
      <c r="D45" s="116"/>
      <c r="E45" s="116"/>
      <c r="F45" s="116"/>
      <c r="G45" s="116"/>
      <c r="H45" s="116"/>
      <c r="I45" s="116"/>
      <c r="J45" s="116"/>
      <c r="K45" s="116"/>
      <c r="L45" s="116"/>
      <c r="M45" s="116"/>
      <c r="N45" s="116"/>
      <c r="O45" s="116"/>
      <c r="P45" s="116"/>
      <c r="Q45" s="116"/>
      <c r="R45" s="116"/>
      <c r="S45" s="116"/>
      <c r="T45" s="116"/>
    </row>
    <row r="46" spans="1:20">
      <c r="A46" s="116"/>
      <c r="B46" s="116"/>
      <c r="C46" s="116"/>
      <c r="D46" s="116"/>
      <c r="E46" s="116"/>
      <c r="F46" s="116"/>
      <c r="G46" s="116"/>
      <c r="H46" s="116"/>
      <c r="I46" s="116"/>
      <c r="J46" s="116"/>
      <c r="K46" s="116"/>
      <c r="L46" s="116"/>
      <c r="M46" s="116"/>
      <c r="N46" s="116"/>
      <c r="O46" s="116"/>
      <c r="P46" s="116"/>
      <c r="Q46" s="116"/>
      <c r="R46" s="116"/>
      <c r="S46" s="116"/>
      <c r="T46" s="116"/>
    </row>
    <row r="47" spans="1:20">
      <c r="A47" s="116"/>
      <c r="B47" s="116"/>
      <c r="C47" s="116"/>
      <c r="D47" s="116"/>
      <c r="E47" s="116"/>
      <c r="F47" s="116"/>
      <c r="G47" s="116"/>
      <c r="H47" s="116"/>
      <c r="I47" s="116"/>
      <c r="J47" s="116"/>
      <c r="K47" s="116"/>
      <c r="L47" s="116"/>
      <c r="M47" s="116"/>
      <c r="N47" s="116"/>
      <c r="O47" s="116"/>
      <c r="P47" s="116"/>
      <c r="Q47" s="116"/>
      <c r="R47" s="116"/>
      <c r="S47" s="116"/>
      <c r="T47" s="116"/>
    </row>
    <row r="48" spans="1:20">
      <c r="A48" s="116"/>
      <c r="B48" s="116"/>
      <c r="C48" s="116"/>
      <c r="D48" s="116"/>
      <c r="E48" s="116"/>
      <c r="F48" s="116"/>
      <c r="G48" s="116"/>
      <c r="H48" s="116"/>
      <c r="I48" s="116"/>
      <c r="J48" s="116"/>
      <c r="K48" s="116"/>
      <c r="L48" s="116"/>
      <c r="M48" s="116"/>
      <c r="N48" s="116"/>
      <c r="O48" s="116"/>
      <c r="P48" s="116"/>
      <c r="Q48" s="116"/>
      <c r="R48" s="116"/>
      <c r="S48" s="116"/>
      <c r="T48" s="116"/>
    </row>
    <row r="49" spans="1:20">
      <c r="A49" s="116"/>
      <c r="B49" s="116"/>
      <c r="C49" s="116"/>
      <c r="D49" s="116"/>
      <c r="E49" s="116"/>
      <c r="F49" s="116"/>
      <c r="G49" s="116"/>
      <c r="H49" s="116"/>
      <c r="I49" s="116"/>
      <c r="J49" s="116"/>
      <c r="K49" s="116"/>
      <c r="L49" s="116"/>
      <c r="M49" s="116"/>
      <c r="N49" s="116"/>
      <c r="O49" s="116"/>
      <c r="P49" s="116"/>
      <c r="Q49" s="116"/>
      <c r="R49" s="116"/>
      <c r="S49" s="116"/>
      <c r="T49" s="116"/>
    </row>
    <row r="50" spans="1:20">
      <c r="A50" s="116"/>
      <c r="B50" s="116"/>
      <c r="C50" s="116"/>
      <c r="D50" s="116"/>
      <c r="E50" s="116"/>
      <c r="F50" s="116"/>
      <c r="G50" s="116"/>
      <c r="H50" s="116"/>
      <c r="I50" s="116"/>
      <c r="J50" s="116"/>
      <c r="K50" s="116"/>
      <c r="L50" s="116"/>
      <c r="M50" s="116"/>
      <c r="N50" s="116"/>
      <c r="O50" s="116"/>
      <c r="P50" s="116"/>
      <c r="Q50" s="116"/>
      <c r="R50" s="116"/>
      <c r="S50" s="116"/>
      <c r="T50" s="116"/>
    </row>
    <row r="51" spans="1:20">
      <c r="A51" s="116"/>
      <c r="B51" s="116"/>
      <c r="C51" s="116"/>
      <c r="D51" s="116"/>
      <c r="E51" s="116"/>
      <c r="F51" s="116"/>
      <c r="G51" s="116"/>
      <c r="H51" s="116"/>
      <c r="I51" s="116"/>
      <c r="J51" s="116"/>
      <c r="K51" s="116"/>
      <c r="L51" s="116"/>
      <c r="M51" s="116"/>
      <c r="N51" s="116"/>
      <c r="O51" s="116"/>
      <c r="P51" s="116"/>
      <c r="Q51" s="116"/>
      <c r="R51" s="116"/>
      <c r="S51" s="116"/>
      <c r="T51" s="116"/>
    </row>
    <row r="52" spans="1:20">
      <c r="A52" s="116"/>
      <c r="B52" s="116"/>
      <c r="C52" s="116"/>
      <c r="D52" s="116"/>
      <c r="E52" s="116"/>
      <c r="F52" s="116"/>
      <c r="G52" s="116"/>
      <c r="H52" s="116"/>
      <c r="I52" s="116"/>
      <c r="J52" s="116"/>
      <c r="K52" s="116"/>
      <c r="L52" s="116"/>
      <c r="M52" s="116"/>
      <c r="N52" s="116"/>
      <c r="O52" s="116"/>
      <c r="P52" s="116"/>
      <c r="Q52" s="116"/>
      <c r="R52" s="116"/>
      <c r="S52" s="116"/>
      <c r="T52" s="116"/>
    </row>
    <row r="53" spans="1:20">
      <c r="A53" s="116"/>
      <c r="B53" s="116"/>
      <c r="C53" s="116"/>
      <c r="D53" s="116"/>
      <c r="E53" s="116"/>
      <c r="F53" s="116"/>
      <c r="G53" s="116"/>
      <c r="H53" s="116"/>
      <c r="I53" s="116"/>
      <c r="J53" s="116"/>
      <c r="K53" s="116"/>
      <c r="L53" s="116"/>
      <c r="M53" s="116"/>
      <c r="N53" s="116"/>
      <c r="O53" s="116"/>
      <c r="P53" s="116"/>
      <c r="Q53" s="116"/>
      <c r="R53" s="116"/>
      <c r="S53" s="116"/>
      <c r="T53" s="116"/>
    </row>
    <row r="54" spans="1:20">
      <c r="A54" s="116"/>
      <c r="B54" s="116"/>
      <c r="C54" s="116"/>
      <c r="D54" s="116"/>
      <c r="E54" s="116"/>
      <c r="F54" s="116"/>
      <c r="G54" s="116"/>
      <c r="H54" s="116"/>
      <c r="I54" s="116"/>
      <c r="J54" s="116"/>
      <c r="K54" s="116"/>
      <c r="L54" s="116"/>
      <c r="M54" s="116"/>
      <c r="N54" s="116"/>
      <c r="O54" s="116"/>
      <c r="P54" s="116"/>
      <c r="Q54" s="116"/>
      <c r="R54" s="116"/>
      <c r="S54" s="116"/>
      <c r="T54" s="116"/>
    </row>
    <row r="55" spans="1:20">
      <c r="A55" s="116"/>
      <c r="B55" s="116"/>
      <c r="C55" s="116"/>
      <c r="D55" s="116"/>
      <c r="E55" s="116"/>
      <c r="F55" s="116"/>
      <c r="G55" s="116"/>
      <c r="H55" s="116"/>
      <c r="I55" s="116"/>
      <c r="J55" s="116"/>
      <c r="K55" s="116"/>
      <c r="L55" s="116"/>
      <c r="M55" s="116"/>
      <c r="N55" s="116"/>
      <c r="O55" s="116"/>
      <c r="P55" s="116"/>
      <c r="Q55" s="116"/>
      <c r="R55" s="116"/>
      <c r="S55" s="116"/>
      <c r="T55" s="116"/>
    </row>
    <row r="56" spans="1:20">
      <c r="A56" s="116"/>
      <c r="B56" s="116"/>
      <c r="C56" s="116"/>
      <c r="D56" s="116"/>
      <c r="E56" s="116"/>
      <c r="F56" s="116"/>
      <c r="G56" s="116"/>
      <c r="H56" s="116"/>
      <c r="I56" s="116"/>
      <c r="J56" s="116"/>
      <c r="K56" s="116"/>
      <c r="L56" s="116"/>
      <c r="M56" s="116"/>
      <c r="N56" s="116"/>
      <c r="O56" s="116"/>
      <c r="P56" s="116"/>
      <c r="Q56" s="116"/>
      <c r="R56" s="116"/>
      <c r="S56" s="116"/>
      <c r="T56" s="116"/>
    </row>
    <row r="57" spans="1:20">
      <c r="A57" s="116"/>
      <c r="B57" s="116"/>
      <c r="C57" s="116"/>
      <c r="D57" s="116"/>
      <c r="E57" s="116"/>
      <c r="F57" s="116"/>
      <c r="G57" s="116"/>
      <c r="H57" s="116"/>
      <c r="I57" s="116"/>
      <c r="J57" s="116"/>
      <c r="K57" s="116"/>
      <c r="L57" s="116"/>
      <c r="M57" s="116"/>
      <c r="N57" s="116"/>
      <c r="O57" s="116"/>
      <c r="P57" s="116"/>
      <c r="Q57" s="116"/>
      <c r="R57" s="116"/>
      <c r="S57" s="116"/>
      <c r="T57" s="116"/>
    </row>
    <row r="58" spans="1:20">
      <c r="A58" s="116"/>
      <c r="B58" s="116"/>
      <c r="C58" s="116"/>
      <c r="D58" s="116"/>
      <c r="E58" s="116"/>
      <c r="F58" s="116"/>
      <c r="G58" s="116"/>
      <c r="H58" s="116"/>
      <c r="I58" s="116"/>
      <c r="J58" s="116"/>
      <c r="K58" s="116"/>
      <c r="L58" s="116"/>
      <c r="M58" s="116"/>
      <c r="N58" s="116"/>
      <c r="O58" s="116"/>
      <c r="P58" s="116"/>
      <c r="Q58" s="116"/>
      <c r="R58" s="116"/>
      <c r="S58" s="116"/>
      <c r="T58" s="116"/>
    </row>
    <row r="59" spans="1:20">
      <c r="A59" s="116"/>
      <c r="B59" s="116"/>
      <c r="C59" s="116"/>
      <c r="D59" s="116"/>
      <c r="E59" s="116"/>
      <c r="F59" s="116"/>
      <c r="G59" s="116"/>
      <c r="H59" s="116"/>
      <c r="I59" s="116"/>
      <c r="J59" s="116"/>
      <c r="K59" s="116"/>
      <c r="L59" s="116"/>
      <c r="M59" s="116"/>
      <c r="N59" s="116"/>
      <c r="O59" s="116"/>
      <c r="P59" s="116"/>
      <c r="Q59" s="116"/>
      <c r="R59" s="116"/>
      <c r="S59" s="116"/>
      <c r="T59" s="116"/>
    </row>
    <row r="60" spans="1:20">
      <c r="A60" s="116"/>
      <c r="B60" s="116"/>
      <c r="C60" s="116"/>
      <c r="D60" s="116"/>
      <c r="E60" s="116"/>
      <c r="F60" s="116"/>
      <c r="G60" s="116"/>
      <c r="H60" s="116"/>
      <c r="I60" s="116"/>
      <c r="J60" s="116"/>
      <c r="K60" s="116"/>
      <c r="L60" s="116"/>
      <c r="M60" s="116"/>
      <c r="N60" s="116"/>
      <c r="O60" s="116"/>
      <c r="P60" s="116"/>
      <c r="Q60" s="116"/>
      <c r="R60" s="116"/>
      <c r="S60" s="116"/>
      <c r="T60" s="116"/>
    </row>
    <row r="61" spans="1:20">
      <c r="A61" s="116"/>
      <c r="B61" s="116"/>
      <c r="C61" s="116"/>
      <c r="D61" s="116"/>
      <c r="E61" s="116"/>
      <c r="F61" s="116"/>
      <c r="G61" s="116"/>
      <c r="H61" s="116"/>
      <c r="I61" s="116"/>
      <c r="J61" s="116"/>
      <c r="K61" s="116"/>
      <c r="L61" s="116"/>
      <c r="M61" s="116"/>
      <c r="N61" s="116"/>
      <c r="O61" s="116"/>
      <c r="P61" s="116"/>
      <c r="Q61" s="116"/>
      <c r="R61" s="116"/>
      <c r="S61" s="116"/>
      <c r="T61" s="116"/>
    </row>
    <row r="62" spans="1:20">
      <c r="A62" s="116"/>
      <c r="B62" s="116"/>
      <c r="C62" s="116"/>
      <c r="D62" s="116"/>
      <c r="E62" s="116"/>
      <c r="F62" s="116"/>
      <c r="G62" s="116"/>
      <c r="H62" s="116"/>
      <c r="I62" s="116"/>
      <c r="J62" s="116"/>
      <c r="K62" s="116"/>
      <c r="L62" s="116"/>
      <c r="M62" s="116"/>
      <c r="N62" s="116"/>
      <c r="O62" s="116"/>
      <c r="P62" s="116"/>
      <c r="Q62" s="116"/>
      <c r="R62" s="116"/>
      <c r="S62" s="116"/>
      <c r="T62" s="116"/>
    </row>
    <row r="63" spans="1:20">
      <c r="A63" s="116"/>
      <c r="B63" s="116"/>
      <c r="C63" s="116"/>
      <c r="D63" s="116"/>
      <c r="E63" s="116"/>
      <c r="F63" s="116"/>
      <c r="G63" s="116"/>
      <c r="H63" s="116"/>
      <c r="I63" s="116"/>
      <c r="J63" s="116"/>
      <c r="K63" s="116"/>
      <c r="L63" s="116"/>
      <c r="M63" s="116"/>
      <c r="N63" s="116"/>
      <c r="O63" s="116"/>
      <c r="P63" s="116"/>
      <c r="Q63" s="116"/>
      <c r="R63" s="116"/>
      <c r="S63" s="116"/>
      <c r="T63" s="116"/>
    </row>
    <row r="64" spans="1:20">
      <c r="A64" s="116"/>
      <c r="B64" s="116"/>
      <c r="C64" s="116"/>
      <c r="D64" s="116"/>
      <c r="E64" s="116"/>
      <c r="F64" s="116"/>
      <c r="G64" s="116"/>
      <c r="H64" s="116"/>
      <c r="I64" s="116"/>
      <c r="J64" s="116"/>
      <c r="K64" s="116"/>
      <c r="L64" s="116"/>
      <c r="M64" s="116"/>
      <c r="N64" s="116"/>
      <c r="O64" s="116"/>
      <c r="P64" s="116"/>
      <c r="Q64" s="116"/>
      <c r="R64" s="116"/>
      <c r="S64" s="116"/>
      <c r="T64" s="116"/>
    </row>
    <row r="65" spans="1:20">
      <c r="A65" s="116"/>
      <c r="B65" s="116"/>
      <c r="C65" s="116"/>
      <c r="D65" s="116"/>
      <c r="E65" s="116"/>
      <c r="F65" s="116"/>
      <c r="G65" s="116"/>
      <c r="H65" s="116"/>
      <c r="I65" s="116"/>
      <c r="J65" s="116"/>
      <c r="K65" s="116"/>
      <c r="L65" s="116"/>
      <c r="M65" s="116"/>
      <c r="N65" s="116"/>
      <c r="O65" s="116"/>
      <c r="P65" s="116"/>
      <c r="Q65" s="116"/>
      <c r="R65" s="116"/>
      <c r="S65" s="116"/>
      <c r="T65" s="116"/>
    </row>
    <row r="66" spans="1:20">
      <c r="A66" s="116"/>
      <c r="B66" s="116"/>
      <c r="C66" s="116"/>
      <c r="D66" s="116"/>
      <c r="E66" s="116"/>
      <c r="F66" s="116"/>
      <c r="G66" s="116"/>
      <c r="H66" s="116"/>
      <c r="I66" s="116"/>
      <c r="J66" s="116"/>
      <c r="K66" s="116"/>
      <c r="L66" s="116"/>
      <c r="M66" s="116"/>
      <c r="N66" s="116"/>
      <c r="O66" s="116"/>
      <c r="P66" s="116"/>
      <c r="Q66" s="116"/>
      <c r="R66" s="116"/>
      <c r="S66" s="116"/>
      <c r="T66" s="116"/>
    </row>
    <row r="67" spans="1:20">
      <c r="A67" s="116"/>
      <c r="B67" s="116"/>
      <c r="C67" s="116"/>
      <c r="D67" s="116"/>
      <c r="E67" s="116"/>
      <c r="F67" s="116"/>
      <c r="G67" s="116"/>
      <c r="H67" s="116"/>
      <c r="I67" s="116"/>
      <c r="J67" s="116"/>
      <c r="K67" s="116"/>
      <c r="L67" s="116"/>
      <c r="M67" s="116"/>
      <c r="N67" s="116"/>
      <c r="O67" s="116"/>
      <c r="P67" s="116"/>
      <c r="Q67" s="116"/>
      <c r="R67" s="116"/>
      <c r="S67" s="116"/>
      <c r="T67" s="116"/>
    </row>
    <row r="68" spans="1:20">
      <c r="A68" s="116"/>
      <c r="B68" s="116"/>
      <c r="C68" s="116"/>
      <c r="D68" s="116"/>
      <c r="E68" s="116"/>
      <c r="F68" s="116"/>
      <c r="G68" s="116"/>
      <c r="H68" s="116"/>
      <c r="I68" s="116"/>
      <c r="J68" s="116"/>
      <c r="K68" s="116"/>
      <c r="L68" s="116"/>
      <c r="M68" s="116"/>
      <c r="N68" s="116"/>
      <c r="O68" s="116"/>
      <c r="P68" s="116"/>
      <c r="Q68" s="116"/>
      <c r="R68" s="116"/>
      <c r="S68" s="116"/>
      <c r="T68" s="116"/>
    </row>
    <row r="69" spans="1:20">
      <c r="A69" s="116"/>
      <c r="B69" s="116"/>
      <c r="C69" s="116"/>
      <c r="D69" s="116"/>
      <c r="E69" s="116"/>
      <c r="F69" s="116"/>
      <c r="G69" s="116"/>
      <c r="H69" s="116"/>
      <c r="I69" s="116"/>
      <c r="J69" s="116"/>
      <c r="K69" s="116"/>
      <c r="L69" s="116"/>
      <c r="M69" s="116"/>
      <c r="N69" s="116"/>
      <c r="O69" s="116"/>
      <c r="P69" s="116"/>
      <c r="Q69" s="116"/>
      <c r="R69" s="116"/>
      <c r="S69" s="116"/>
      <c r="T69" s="116"/>
    </row>
    <row r="70" spans="1:20">
      <c r="A70" s="116"/>
      <c r="B70" s="116"/>
      <c r="C70" s="116"/>
      <c r="D70" s="116"/>
      <c r="E70" s="116"/>
      <c r="F70" s="116"/>
      <c r="G70" s="116"/>
      <c r="H70" s="116"/>
      <c r="I70" s="116"/>
      <c r="J70" s="116"/>
      <c r="K70" s="116"/>
      <c r="L70" s="116"/>
      <c r="M70" s="116"/>
      <c r="N70" s="116"/>
      <c r="O70" s="116"/>
      <c r="P70" s="116"/>
      <c r="Q70" s="116"/>
      <c r="R70" s="116"/>
      <c r="S70" s="116"/>
      <c r="T70" s="116"/>
    </row>
    <row r="71" spans="1:20">
      <c r="A71" s="116"/>
      <c r="B71" s="116"/>
      <c r="C71" s="116"/>
      <c r="D71" s="116"/>
      <c r="E71" s="116"/>
      <c r="F71" s="116"/>
      <c r="G71" s="116"/>
      <c r="H71" s="116"/>
      <c r="I71" s="116"/>
      <c r="J71" s="116"/>
      <c r="K71" s="116"/>
      <c r="L71" s="116"/>
      <c r="M71" s="116"/>
      <c r="N71" s="116"/>
      <c r="O71" s="116"/>
      <c r="P71" s="116"/>
      <c r="Q71" s="116"/>
      <c r="R71" s="116"/>
      <c r="S71" s="116"/>
      <c r="T71" s="116"/>
    </row>
    <row r="72" spans="1:20">
      <c r="A72" s="116"/>
      <c r="B72" s="116"/>
      <c r="C72" s="116"/>
      <c r="D72" s="116"/>
      <c r="E72" s="116"/>
      <c r="F72" s="116"/>
      <c r="G72" s="116"/>
      <c r="H72" s="116"/>
      <c r="I72" s="116"/>
      <c r="J72" s="116"/>
      <c r="K72" s="116"/>
      <c r="L72" s="116"/>
      <c r="M72" s="116"/>
      <c r="N72" s="116"/>
      <c r="O72" s="116"/>
      <c r="P72" s="116"/>
      <c r="Q72" s="116"/>
      <c r="R72" s="116"/>
      <c r="S72" s="116"/>
      <c r="T72" s="116"/>
    </row>
    <row r="73" spans="1:20">
      <c r="A73" s="116"/>
      <c r="B73" s="116"/>
      <c r="C73" s="116"/>
      <c r="D73" s="116"/>
      <c r="E73" s="116"/>
      <c r="F73" s="116"/>
      <c r="G73" s="116"/>
      <c r="H73" s="116"/>
      <c r="I73" s="116"/>
      <c r="J73" s="116"/>
      <c r="K73" s="116"/>
      <c r="L73" s="116"/>
      <c r="M73" s="116"/>
      <c r="N73" s="116"/>
      <c r="O73" s="116"/>
      <c r="P73" s="116"/>
      <c r="Q73" s="116"/>
      <c r="R73" s="116"/>
      <c r="S73" s="116"/>
      <c r="T73" s="116"/>
    </row>
    <row r="74" spans="1:20">
      <c r="A74" s="116"/>
      <c r="B74" s="116"/>
      <c r="C74" s="116"/>
      <c r="D74" s="116"/>
      <c r="E74" s="116"/>
      <c r="F74" s="116"/>
      <c r="G74" s="116"/>
      <c r="H74" s="116"/>
      <c r="I74" s="116"/>
      <c r="J74" s="116"/>
      <c r="K74" s="116"/>
      <c r="L74" s="116"/>
      <c r="M74" s="116"/>
      <c r="N74" s="116"/>
      <c r="O74" s="116"/>
      <c r="P74" s="116"/>
      <c r="Q74" s="116"/>
      <c r="R74" s="116"/>
      <c r="S74" s="116"/>
      <c r="T74" s="116"/>
    </row>
    <row r="75" spans="1:20">
      <c r="A75" s="116"/>
      <c r="B75" s="116"/>
      <c r="C75" s="116"/>
      <c r="D75" s="116"/>
      <c r="E75" s="116"/>
      <c r="F75" s="116"/>
      <c r="G75" s="116"/>
      <c r="H75" s="116"/>
      <c r="I75" s="116"/>
      <c r="J75" s="116"/>
      <c r="K75" s="116"/>
      <c r="L75" s="116"/>
      <c r="M75" s="116"/>
      <c r="N75" s="116"/>
      <c r="O75" s="116"/>
      <c r="P75" s="116"/>
      <c r="Q75" s="116"/>
      <c r="R75" s="116"/>
      <c r="S75" s="116"/>
      <c r="T75" s="116"/>
    </row>
    <row r="76" spans="1:20">
      <c r="A76" s="116"/>
      <c r="B76" s="116"/>
      <c r="C76" s="116"/>
      <c r="D76" s="116"/>
      <c r="E76" s="116"/>
      <c r="F76" s="116"/>
      <c r="G76" s="116"/>
      <c r="H76" s="116"/>
      <c r="I76" s="116"/>
      <c r="J76" s="116"/>
      <c r="K76" s="116"/>
      <c r="L76" s="116"/>
      <c r="M76" s="116"/>
      <c r="N76" s="116"/>
      <c r="O76" s="116"/>
      <c r="P76" s="116"/>
      <c r="Q76" s="116"/>
      <c r="R76" s="116"/>
      <c r="S76" s="116"/>
      <c r="T76" s="116"/>
    </row>
    <row r="77" spans="1:20">
      <c r="A77" s="116"/>
      <c r="B77" s="116"/>
      <c r="C77" s="116"/>
      <c r="D77" s="116"/>
      <c r="E77" s="116"/>
      <c r="F77" s="116"/>
      <c r="G77" s="116"/>
      <c r="H77" s="116"/>
      <c r="I77" s="116"/>
      <c r="J77" s="116"/>
      <c r="K77" s="116"/>
      <c r="L77" s="116"/>
      <c r="M77" s="116"/>
      <c r="N77" s="116"/>
      <c r="O77" s="116"/>
      <c r="P77" s="116"/>
      <c r="Q77" s="116"/>
      <c r="R77" s="116"/>
      <c r="S77" s="116"/>
      <c r="T77" s="116"/>
    </row>
    <row r="78" spans="1:20">
      <c r="A78" s="116"/>
      <c r="B78" s="116"/>
      <c r="C78" s="116"/>
      <c r="D78" s="116"/>
      <c r="E78" s="116"/>
      <c r="F78" s="116"/>
      <c r="G78" s="116"/>
      <c r="H78" s="116"/>
      <c r="I78" s="116"/>
      <c r="J78" s="116"/>
      <c r="K78" s="116"/>
      <c r="L78" s="116"/>
      <c r="M78" s="116"/>
      <c r="N78" s="116"/>
      <c r="O78" s="116"/>
      <c r="P78" s="116"/>
      <c r="Q78" s="116"/>
      <c r="R78" s="116"/>
      <c r="S78" s="116"/>
      <c r="T78" s="116"/>
    </row>
    <row r="79" spans="1:20">
      <c r="A79" s="116"/>
      <c r="B79" s="116"/>
      <c r="C79" s="116"/>
      <c r="D79" s="116"/>
      <c r="E79" s="116"/>
      <c r="F79" s="116"/>
      <c r="G79" s="116"/>
      <c r="H79" s="116"/>
      <c r="I79" s="116"/>
      <c r="J79" s="116"/>
      <c r="K79" s="116"/>
      <c r="L79" s="116"/>
      <c r="M79" s="116"/>
      <c r="N79" s="116"/>
      <c r="O79" s="116"/>
      <c r="P79" s="116"/>
      <c r="Q79" s="116"/>
      <c r="R79" s="116"/>
      <c r="S79" s="116"/>
      <c r="T79" s="116"/>
    </row>
    <row r="80" spans="1:20">
      <c r="A80" s="116"/>
      <c r="B80" s="116"/>
      <c r="C80" s="116"/>
      <c r="D80" s="116"/>
      <c r="E80" s="116"/>
      <c r="F80" s="116"/>
      <c r="G80" s="116"/>
      <c r="H80" s="116"/>
      <c r="I80" s="116"/>
      <c r="J80" s="116"/>
      <c r="K80" s="116"/>
      <c r="L80" s="116"/>
      <c r="M80" s="116"/>
      <c r="N80" s="116"/>
      <c r="O80" s="116"/>
      <c r="P80" s="116"/>
      <c r="Q80" s="116"/>
      <c r="R80" s="116"/>
      <c r="S80" s="116"/>
      <c r="T80" s="116"/>
    </row>
    <row r="81" spans="1:20">
      <c r="A81" s="116"/>
      <c r="B81" s="116"/>
      <c r="C81" s="116"/>
      <c r="D81" s="116"/>
      <c r="E81" s="116"/>
      <c r="F81" s="116"/>
      <c r="G81" s="116"/>
      <c r="H81" s="116"/>
      <c r="I81" s="116"/>
      <c r="J81" s="116"/>
      <c r="K81" s="116"/>
      <c r="L81" s="116"/>
      <c r="M81" s="116"/>
      <c r="N81" s="116"/>
      <c r="O81" s="116"/>
      <c r="P81" s="116"/>
      <c r="Q81" s="116"/>
      <c r="R81" s="116"/>
      <c r="S81" s="116"/>
      <c r="T81" s="116"/>
    </row>
    <row r="82" spans="1:20">
      <c r="A82" s="116"/>
      <c r="B82" s="116"/>
      <c r="C82" s="116"/>
      <c r="D82" s="116"/>
      <c r="E82" s="116"/>
      <c r="F82" s="116"/>
      <c r="G82" s="116"/>
      <c r="H82" s="116"/>
      <c r="I82" s="116"/>
      <c r="J82" s="116"/>
      <c r="K82" s="116"/>
      <c r="L82" s="116"/>
      <c r="M82" s="116"/>
      <c r="N82" s="116"/>
      <c r="O82" s="116"/>
      <c r="P82" s="116"/>
      <c r="Q82" s="116"/>
      <c r="R82" s="116"/>
      <c r="S82" s="116"/>
      <c r="T82" s="116"/>
    </row>
    <row r="83" spans="1:20">
      <c r="A83" s="116"/>
      <c r="B83" s="116"/>
      <c r="C83" s="116"/>
      <c r="D83" s="116"/>
      <c r="E83" s="116"/>
      <c r="F83" s="116"/>
      <c r="G83" s="116"/>
      <c r="H83" s="116"/>
      <c r="I83" s="116"/>
      <c r="J83" s="116"/>
      <c r="K83" s="116"/>
      <c r="L83" s="116"/>
      <c r="M83" s="116"/>
      <c r="N83" s="116"/>
      <c r="O83" s="116"/>
      <c r="P83" s="116"/>
      <c r="Q83" s="116"/>
      <c r="R83" s="116"/>
      <c r="S83" s="116"/>
      <c r="T83" s="116"/>
    </row>
    <row r="84" spans="1:20">
      <c r="A84" s="116"/>
      <c r="B84" s="116"/>
      <c r="C84" s="116"/>
      <c r="D84" s="116"/>
      <c r="E84" s="116"/>
      <c r="F84" s="116"/>
      <c r="G84" s="116"/>
      <c r="H84" s="116"/>
      <c r="I84" s="116"/>
      <c r="J84" s="116"/>
      <c r="K84" s="116"/>
      <c r="L84" s="116"/>
      <c r="M84" s="116"/>
      <c r="N84" s="116"/>
      <c r="O84" s="116"/>
      <c r="P84" s="116"/>
      <c r="Q84" s="116"/>
      <c r="R84" s="116"/>
      <c r="S84" s="116"/>
      <c r="T84" s="116"/>
    </row>
    <row r="85" spans="1:20">
      <c r="A85" s="116"/>
      <c r="B85" s="116"/>
      <c r="C85" s="116"/>
      <c r="D85" s="116"/>
      <c r="E85" s="116"/>
      <c r="F85" s="116"/>
      <c r="G85" s="116"/>
      <c r="H85" s="116"/>
      <c r="I85" s="116"/>
      <c r="J85" s="116"/>
      <c r="K85" s="116"/>
      <c r="L85" s="116"/>
      <c r="M85" s="116"/>
      <c r="N85" s="116"/>
      <c r="O85" s="116"/>
      <c r="P85" s="116"/>
      <c r="Q85" s="116"/>
      <c r="R85" s="116"/>
      <c r="S85" s="116"/>
      <c r="T85" s="116"/>
    </row>
    <row r="86" spans="1:20">
      <c r="A86" s="116"/>
      <c r="B86" s="116"/>
      <c r="C86" s="116"/>
      <c r="D86" s="116"/>
      <c r="E86" s="116"/>
      <c r="F86" s="116"/>
      <c r="G86" s="116"/>
      <c r="H86" s="116"/>
      <c r="I86" s="116"/>
      <c r="J86" s="116"/>
      <c r="K86" s="116"/>
      <c r="L86" s="116"/>
      <c r="M86" s="116"/>
      <c r="N86" s="116"/>
      <c r="O86" s="116"/>
      <c r="P86" s="116"/>
      <c r="Q86" s="116"/>
      <c r="R86" s="116"/>
      <c r="S86" s="116"/>
      <c r="T86" s="116"/>
    </row>
    <row r="87" spans="1:20">
      <c r="A87" s="116"/>
      <c r="B87" s="116"/>
      <c r="C87" s="116"/>
      <c r="D87" s="116"/>
      <c r="E87" s="116"/>
      <c r="F87" s="116"/>
      <c r="G87" s="116"/>
      <c r="H87" s="116"/>
      <c r="I87" s="116"/>
      <c r="J87" s="116"/>
      <c r="K87" s="116"/>
      <c r="L87" s="116"/>
      <c r="M87" s="116"/>
      <c r="N87" s="116"/>
      <c r="O87" s="116"/>
      <c r="P87" s="116"/>
      <c r="Q87" s="116"/>
      <c r="R87" s="116"/>
      <c r="S87" s="116"/>
      <c r="T87" s="116"/>
    </row>
    <row r="88" spans="1:20">
      <c r="A88" s="116"/>
      <c r="B88" s="116"/>
      <c r="C88" s="116"/>
      <c r="D88" s="116"/>
      <c r="E88" s="116"/>
      <c r="F88" s="116"/>
      <c r="G88" s="116"/>
      <c r="H88" s="116"/>
      <c r="I88" s="116"/>
      <c r="J88" s="116"/>
      <c r="K88" s="116"/>
      <c r="L88" s="116"/>
      <c r="M88" s="116"/>
      <c r="N88" s="116"/>
      <c r="O88" s="116"/>
      <c r="P88" s="116"/>
      <c r="Q88" s="116"/>
      <c r="R88" s="116"/>
      <c r="S88" s="116"/>
      <c r="T88" s="116"/>
    </row>
    <row r="89" spans="1:20">
      <c r="A89" s="116"/>
      <c r="B89" s="116"/>
      <c r="C89" s="116"/>
      <c r="D89" s="116"/>
      <c r="E89" s="116"/>
      <c r="F89" s="116"/>
      <c r="G89" s="116"/>
      <c r="H89" s="116"/>
      <c r="I89" s="116"/>
      <c r="J89" s="116"/>
      <c r="K89" s="116"/>
      <c r="L89" s="116"/>
      <c r="M89" s="116"/>
      <c r="N89" s="116"/>
      <c r="O89" s="116"/>
      <c r="P89" s="116"/>
      <c r="Q89" s="116"/>
      <c r="R89" s="116"/>
      <c r="S89" s="116"/>
      <c r="T89" s="116"/>
    </row>
    <row r="90" spans="1:20">
      <c r="A90" s="116"/>
      <c r="B90" s="116"/>
      <c r="C90" s="116"/>
      <c r="D90" s="116"/>
      <c r="E90" s="116"/>
      <c r="F90" s="116"/>
      <c r="G90" s="116"/>
      <c r="H90" s="116"/>
      <c r="I90" s="116"/>
      <c r="J90" s="116"/>
      <c r="K90" s="116"/>
      <c r="L90" s="116"/>
      <c r="M90" s="116"/>
      <c r="N90" s="116"/>
      <c r="O90" s="116"/>
      <c r="P90" s="116"/>
      <c r="Q90" s="116"/>
      <c r="R90" s="116"/>
      <c r="S90" s="116"/>
      <c r="T90" s="116"/>
    </row>
    <row r="91" spans="1:20">
      <c r="A91" s="116"/>
      <c r="B91" s="116"/>
      <c r="C91" s="116"/>
      <c r="D91" s="116"/>
      <c r="E91" s="116"/>
      <c r="F91" s="116"/>
      <c r="G91" s="116"/>
      <c r="H91" s="116"/>
      <c r="I91" s="116"/>
      <c r="J91" s="116"/>
      <c r="K91" s="116"/>
      <c r="L91" s="116"/>
      <c r="M91" s="116"/>
      <c r="N91" s="116"/>
      <c r="O91" s="116"/>
      <c r="P91" s="116"/>
      <c r="Q91" s="116"/>
      <c r="R91" s="116"/>
      <c r="S91" s="116"/>
      <c r="T91" s="116"/>
    </row>
    <row r="92" spans="1:20">
      <c r="A92" s="116"/>
      <c r="B92" s="116"/>
      <c r="C92" s="116"/>
      <c r="D92" s="116"/>
      <c r="E92" s="116"/>
      <c r="F92" s="116"/>
      <c r="G92" s="116"/>
      <c r="H92" s="116"/>
      <c r="I92" s="116"/>
      <c r="J92" s="116"/>
      <c r="K92" s="116"/>
      <c r="L92" s="116"/>
      <c r="M92" s="116"/>
      <c r="N92" s="116"/>
      <c r="O92" s="116"/>
      <c r="P92" s="116"/>
      <c r="Q92" s="116"/>
      <c r="R92" s="116"/>
      <c r="S92" s="116"/>
      <c r="T92" s="116"/>
    </row>
    <row r="93" spans="1:20">
      <c r="A93" s="116"/>
      <c r="B93" s="116"/>
      <c r="C93" s="116"/>
      <c r="D93" s="116"/>
      <c r="E93" s="116"/>
      <c r="F93" s="116"/>
      <c r="G93" s="116"/>
      <c r="H93" s="116"/>
      <c r="I93" s="116"/>
      <c r="J93" s="116"/>
      <c r="K93" s="116"/>
      <c r="L93" s="116"/>
      <c r="M93" s="116"/>
      <c r="N93" s="116"/>
      <c r="O93" s="116"/>
      <c r="P93" s="116"/>
      <c r="Q93" s="116"/>
      <c r="R93" s="116"/>
      <c r="S93" s="116"/>
      <c r="T93" s="116"/>
    </row>
    <row r="94" spans="1:20">
      <c r="A94" s="116"/>
      <c r="B94" s="116"/>
      <c r="C94" s="116"/>
      <c r="D94" s="116"/>
      <c r="E94" s="116"/>
      <c r="F94" s="116"/>
      <c r="G94" s="116"/>
      <c r="H94" s="116"/>
      <c r="I94" s="116"/>
      <c r="J94" s="116"/>
      <c r="K94" s="116"/>
      <c r="L94" s="116"/>
      <c r="M94" s="116"/>
      <c r="N94" s="116"/>
      <c r="O94" s="116"/>
      <c r="P94" s="116"/>
      <c r="Q94" s="116"/>
      <c r="R94" s="116"/>
      <c r="S94" s="116"/>
      <c r="T94" s="116"/>
    </row>
    <row r="95" spans="1:20">
      <c r="A95" s="116"/>
      <c r="B95" s="116"/>
      <c r="C95" s="116"/>
      <c r="D95" s="116"/>
      <c r="E95" s="116"/>
      <c r="F95" s="116"/>
      <c r="G95" s="116"/>
      <c r="H95" s="116"/>
      <c r="I95" s="116"/>
      <c r="J95" s="116"/>
      <c r="K95" s="116"/>
      <c r="L95" s="116"/>
      <c r="M95" s="116"/>
      <c r="N95" s="116"/>
      <c r="O95" s="116"/>
      <c r="P95" s="116"/>
      <c r="Q95" s="116"/>
      <c r="R95" s="116"/>
      <c r="S95" s="116"/>
      <c r="T95" s="116"/>
    </row>
    <row r="96" spans="1:20">
      <c r="A96" s="116"/>
      <c r="B96" s="116"/>
      <c r="C96" s="116"/>
      <c r="D96" s="116"/>
      <c r="E96" s="116"/>
      <c r="F96" s="116"/>
      <c r="G96" s="116"/>
      <c r="H96" s="116"/>
      <c r="I96" s="116"/>
      <c r="J96" s="116"/>
      <c r="K96" s="116"/>
      <c r="L96" s="116"/>
      <c r="M96" s="116"/>
      <c r="N96" s="116"/>
      <c r="O96" s="116"/>
      <c r="P96" s="116"/>
      <c r="Q96" s="116"/>
      <c r="R96" s="116"/>
      <c r="S96" s="116"/>
      <c r="T96" s="116"/>
    </row>
    <row r="97" spans="1:20">
      <c r="A97" s="116"/>
      <c r="B97" s="116"/>
      <c r="C97" s="116"/>
      <c r="D97" s="116"/>
      <c r="E97" s="116"/>
      <c r="F97" s="116"/>
      <c r="G97" s="116"/>
      <c r="H97" s="116"/>
      <c r="I97" s="116"/>
      <c r="J97" s="116"/>
      <c r="K97" s="116"/>
      <c r="L97" s="116"/>
      <c r="M97" s="116"/>
      <c r="N97" s="116"/>
      <c r="O97" s="116"/>
      <c r="P97" s="116"/>
      <c r="Q97" s="116"/>
      <c r="R97" s="116"/>
      <c r="S97" s="116"/>
      <c r="T97" s="116"/>
    </row>
    <row r="98" spans="1:20">
      <c r="A98" s="116"/>
      <c r="B98" s="116"/>
      <c r="C98" s="116"/>
      <c r="D98" s="116"/>
      <c r="E98" s="116"/>
      <c r="F98" s="116"/>
      <c r="G98" s="116"/>
      <c r="H98" s="116"/>
      <c r="I98" s="116"/>
      <c r="J98" s="116"/>
      <c r="K98" s="116"/>
      <c r="L98" s="116"/>
      <c r="M98" s="116"/>
      <c r="N98" s="116"/>
      <c r="O98" s="116"/>
      <c r="P98" s="116"/>
      <c r="Q98" s="116"/>
      <c r="R98" s="116"/>
      <c r="S98" s="116"/>
      <c r="T98" s="116"/>
    </row>
    <row r="99" spans="1:20">
      <c r="A99" s="116"/>
      <c r="B99" s="116"/>
      <c r="C99" s="116"/>
      <c r="D99" s="116"/>
      <c r="E99" s="116"/>
      <c r="F99" s="116"/>
      <c r="G99" s="116"/>
      <c r="H99" s="116"/>
      <c r="I99" s="116"/>
      <c r="J99" s="116"/>
      <c r="K99" s="116"/>
      <c r="L99" s="116"/>
      <c r="M99" s="116"/>
      <c r="N99" s="116"/>
      <c r="O99" s="116"/>
      <c r="P99" s="116"/>
      <c r="Q99" s="116"/>
      <c r="R99" s="116"/>
      <c r="S99" s="116"/>
      <c r="T99" s="116"/>
    </row>
    <row r="100" spans="1:20">
      <c r="A100" s="116"/>
      <c r="B100" s="116"/>
      <c r="C100" s="116"/>
      <c r="D100" s="116"/>
      <c r="E100" s="116"/>
      <c r="F100" s="116"/>
      <c r="G100" s="116"/>
      <c r="H100" s="116"/>
      <c r="I100" s="116"/>
      <c r="J100" s="116"/>
      <c r="K100" s="116"/>
      <c r="L100" s="116"/>
      <c r="M100" s="116"/>
      <c r="N100" s="116"/>
      <c r="O100" s="116"/>
      <c r="P100" s="116"/>
      <c r="Q100" s="116"/>
      <c r="R100" s="116"/>
      <c r="S100" s="116"/>
      <c r="T100" s="116"/>
    </row>
    <row r="101" spans="1:20">
      <c r="A101" s="116"/>
      <c r="B101" s="116"/>
      <c r="C101" s="116"/>
      <c r="D101" s="116"/>
      <c r="E101" s="116"/>
      <c r="F101" s="116"/>
      <c r="G101" s="116"/>
      <c r="H101" s="116"/>
      <c r="I101" s="116"/>
      <c r="J101" s="116"/>
      <c r="K101" s="116"/>
      <c r="L101" s="116"/>
      <c r="M101" s="116"/>
      <c r="N101" s="116"/>
      <c r="O101" s="116"/>
      <c r="P101" s="116"/>
      <c r="Q101" s="116"/>
      <c r="R101" s="116"/>
      <c r="S101" s="116"/>
      <c r="T101" s="116"/>
    </row>
    <row r="102" spans="1:20">
      <c r="A102" s="116"/>
      <c r="B102" s="116"/>
      <c r="C102" s="116"/>
      <c r="D102" s="116"/>
      <c r="E102" s="116"/>
      <c r="F102" s="116"/>
      <c r="G102" s="116"/>
      <c r="H102" s="116"/>
      <c r="I102" s="116"/>
      <c r="J102" s="116"/>
      <c r="K102" s="116"/>
      <c r="L102" s="116"/>
      <c r="M102" s="116"/>
      <c r="N102" s="116"/>
      <c r="O102" s="116"/>
      <c r="P102" s="116"/>
      <c r="Q102" s="116"/>
      <c r="R102" s="116"/>
      <c r="S102" s="116"/>
      <c r="T102" s="116"/>
    </row>
    <row r="103" spans="1:20">
      <c r="A103" s="116"/>
      <c r="B103" s="116"/>
      <c r="C103" s="116"/>
      <c r="D103" s="116"/>
      <c r="E103" s="116"/>
      <c r="F103" s="116"/>
      <c r="G103" s="116"/>
      <c r="H103" s="116"/>
      <c r="I103" s="116"/>
      <c r="J103" s="116"/>
      <c r="K103" s="116"/>
      <c r="L103" s="116"/>
      <c r="M103" s="116"/>
      <c r="N103" s="116"/>
      <c r="O103" s="116"/>
      <c r="P103" s="116"/>
      <c r="Q103" s="116"/>
      <c r="R103" s="116"/>
      <c r="S103" s="116"/>
      <c r="T103" s="116"/>
    </row>
    <row r="104" spans="1:20">
      <c r="A104" s="116"/>
      <c r="B104" s="116"/>
      <c r="C104" s="116"/>
      <c r="D104" s="116"/>
      <c r="E104" s="116"/>
      <c r="F104" s="116"/>
      <c r="G104" s="116"/>
      <c r="H104" s="116"/>
      <c r="I104" s="116"/>
      <c r="J104" s="116"/>
      <c r="K104" s="116"/>
      <c r="L104" s="116"/>
      <c r="M104" s="116"/>
      <c r="N104" s="116"/>
      <c r="O104" s="116"/>
      <c r="P104" s="116"/>
      <c r="Q104" s="116"/>
      <c r="R104" s="116"/>
      <c r="S104" s="116"/>
      <c r="T104" s="116"/>
    </row>
    <row r="105" spans="1:20">
      <c r="A105" s="116"/>
      <c r="B105" s="116"/>
      <c r="C105" s="116"/>
      <c r="D105" s="116"/>
      <c r="E105" s="116"/>
      <c r="F105" s="116"/>
      <c r="G105" s="116"/>
      <c r="H105" s="116"/>
      <c r="I105" s="116"/>
      <c r="J105" s="116"/>
      <c r="K105" s="116"/>
      <c r="L105" s="116"/>
      <c r="M105" s="116"/>
      <c r="N105" s="116"/>
      <c r="O105" s="116"/>
      <c r="P105" s="116"/>
      <c r="Q105" s="116"/>
      <c r="R105" s="116"/>
      <c r="S105" s="116"/>
      <c r="T105" s="116"/>
    </row>
    <row r="106" spans="1:20">
      <c r="A106" s="116"/>
      <c r="B106" s="116"/>
      <c r="C106" s="116"/>
      <c r="D106" s="116"/>
      <c r="E106" s="116"/>
      <c r="F106" s="116"/>
      <c r="G106" s="116"/>
      <c r="H106" s="116"/>
      <c r="I106" s="116"/>
      <c r="J106" s="116"/>
      <c r="K106" s="116"/>
      <c r="L106" s="116"/>
      <c r="M106" s="116"/>
      <c r="N106" s="116"/>
      <c r="O106" s="116"/>
      <c r="P106" s="116"/>
      <c r="Q106" s="116"/>
      <c r="R106" s="116"/>
      <c r="S106" s="116"/>
      <c r="T106" s="116"/>
    </row>
    <row r="107" spans="1:20">
      <c r="A107" s="116"/>
      <c r="B107" s="116"/>
      <c r="C107" s="116"/>
      <c r="D107" s="116"/>
      <c r="E107" s="116"/>
      <c r="F107" s="116"/>
      <c r="G107" s="116"/>
      <c r="H107" s="116"/>
      <c r="I107" s="116"/>
      <c r="J107" s="116"/>
      <c r="K107" s="116"/>
      <c r="L107" s="116"/>
      <c r="M107" s="116"/>
      <c r="N107" s="116"/>
      <c r="O107" s="116"/>
      <c r="P107" s="116"/>
      <c r="Q107" s="116"/>
      <c r="R107" s="116"/>
      <c r="S107" s="116"/>
      <c r="T107" s="116"/>
    </row>
    <row r="108" spans="1:20">
      <c r="A108" s="116"/>
      <c r="B108" s="116"/>
      <c r="C108" s="116"/>
      <c r="D108" s="116"/>
      <c r="E108" s="116"/>
      <c r="F108" s="116"/>
      <c r="G108" s="116"/>
      <c r="H108" s="116"/>
      <c r="I108" s="116"/>
      <c r="J108" s="116"/>
      <c r="K108" s="116"/>
      <c r="L108" s="116"/>
      <c r="M108" s="116"/>
      <c r="N108" s="116"/>
      <c r="O108" s="116"/>
      <c r="P108" s="116"/>
      <c r="Q108" s="116"/>
      <c r="R108" s="116"/>
      <c r="S108" s="116"/>
      <c r="T108" s="116"/>
    </row>
    <row r="109" spans="1:20">
      <c r="A109" s="116"/>
      <c r="B109" s="116"/>
      <c r="C109" s="116"/>
      <c r="D109" s="116"/>
      <c r="E109" s="116"/>
      <c r="F109" s="116"/>
      <c r="G109" s="116"/>
      <c r="H109" s="116"/>
      <c r="I109" s="116"/>
      <c r="J109" s="116"/>
      <c r="K109" s="116"/>
      <c r="L109" s="116"/>
      <c r="M109" s="116"/>
      <c r="N109" s="116"/>
      <c r="O109" s="116"/>
      <c r="P109" s="116"/>
      <c r="Q109" s="116"/>
      <c r="R109" s="116"/>
      <c r="S109" s="116"/>
      <c r="T109" s="116"/>
    </row>
    <row r="110" spans="1:20">
      <c r="A110" s="116"/>
      <c r="B110" s="116"/>
      <c r="C110" s="116"/>
      <c r="D110" s="116"/>
      <c r="E110" s="116"/>
      <c r="F110" s="116"/>
      <c r="G110" s="116"/>
      <c r="H110" s="116"/>
      <c r="I110" s="116"/>
      <c r="J110" s="116"/>
      <c r="K110" s="116"/>
      <c r="L110" s="116"/>
      <c r="M110" s="116"/>
      <c r="N110" s="116"/>
      <c r="O110" s="116"/>
      <c r="P110" s="116"/>
      <c r="Q110" s="116"/>
      <c r="R110" s="116"/>
      <c r="S110" s="116"/>
      <c r="T110" s="116"/>
    </row>
    <row r="111" spans="1:20">
      <c r="A111" s="116"/>
      <c r="B111" s="116"/>
      <c r="C111" s="116"/>
      <c r="D111" s="116"/>
      <c r="E111" s="116"/>
      <c r="F111" s="116"/>
      <c r="G111" s="116"/>
      <c r="H111" s="116"/>
      <c r="I111" s="116"/>
      <c r="J111" s="116"/>
      <c r="K111" s="116"/>
      <c r="L111" s="116"/>
      <c r="M111" s="116"/>
      <c r="N111" s="116"/>
      <c r="O111" s="116"/>
      <c r="P111" s="116"/>
      <c r="Q111" s="116"/>
      <c r="R111" s="116"/>
      <c r="S111" s="116"/>
      <c r="T111" s="116"/>
    </row>
    <row r="112" spans="1:20">
      <c r="A112" s="116"/>
      <c r="B112" s="116"/>
      <c r="C112" s="116"/>
      <c r="D112" s="116"/>
      <c r="E112" s="116"/>
      <c r="F112" s="116"/>
      <c r="G112" s="116"/>
      <c r="H112" s="116"/>
      <c r="I112" s="116"/>
      <c r="J112" s="116"/>
      <c r="K112" s="116"/>
      <c r="L112" s="116"/>
      <c r="M112" s="116"/>
      <c r="N112" s="116"/>
      <c r="O112" s="116"/>
      <c r="P112" s="116"/>
      <c r="Q112" s="116"/>
      <c r="R112" s="116"/>
      <c r="S112" s="116"/>
      <c r="T112" s="116"/>
    </row>
    <row r="113" spans="1:20">
      <c r="A113" s="116"/>
      <c r="B113" s="116"/>
      <c r="C113" s="116"/>
      <c r="D113" s="116"/>
      <c r="E113" s="116"/>
      <c r="F113" s="116"/>
      <c r="G113" s="116"/>
      <c r="H113" s="116"/>
      <c r="I113" s="116"/>
      <c r="J113" s="116"/>
      <c r="K113" s="116"/>
      <c r="L113" s="116"/>
      <c r="M113" s="116"/>
      <c r="N113" s="116"/>
      <c r="O113" s="116"/>
      <c r="P113" s="116"/>
      <c r="Q113" s="116"/>
      <c r="R113" s="116"/>
      <c r="S113" s="116"/>
      <c r="T113" s="116"/>
    </row>
    <row r="114" spans="1:20">
      <c r="A114" s="116"/>
      <c r="B114" s="116"/>
      <c r="C114" s="116"/>
      <c r="D114" s="116"/>
      <c r="E114" s="116"/>
      <c r="F114" s="116"/>
      <c r="G114" s="116"/>
      <c r="H114" s="116"/>
      <c r="I114" s="116"/>
      <c r="J114" s="116"/>
      <c r="K114" s="116"/>
      <c r="L114" s="116"/>
      <c r="M114" s="116"/>
      <c r="N114" s="116"/>
      <c r="O114" s="116"/>
      <c r="P114" s="116"/>
      <c r="Q114" s="116"/>
      <c r="R114" s="116"/>
      <c r="S114" s="116"/>
      <c r="T114" s="116"/>
    </row>
    <row r="115" spans="1:20">
      <c r="A115" s="116"/>
      <c r="B115" s="116"/>
      <c r="C115" s="116"/>
      <c r="D115" s="116"/>
      <c r="E115" s="116"/>
      <c r="F115" s="116"/>
      <c r="G115" s="116"/>
      <c r="H115" s="116"/>
      <c r="I115" s="116"/>
      <c r="J115" s="116"/>
      <c r="K115" s="116"/>
      <c r="L115" s="116"/>
      <c r="M115" s="116"/>
      <c r="N115" s="116"/>
      <c r="O115" s="116"/>
      <c r="P115" s="116"/>
      <c r="Q115" s="116"/>
      <c r="R115" s="116"/>
      <c r="S115" s="116"/>
      <c r="T115" s="116"/>
    </row>
    <row r="116" spans="1:20">
      <c r="A116" s="116"/>
      <c r="B116" s="116"/>
      <c r="C116" s="116"/>
      <c r="D116" s="116"/>
      <c r="E116" s="116"/>
      <c r="F116" s="116"/>
      <c r="G116" s="116"/>
      <c r="H116" s="116"/>
      <c r="I116" s="116"/>
      <c r="J116" s="116"/>
      <c r="K116" s="116"/>
      <c r="L116" s="116"/>
      <c r="M116" s="116"/>
      <c r="N116" s="116"/>
      <c r="O116" s="116"/>
      <c r="P116" s="116"/>
      <c r="Q116" s="116"/>
      <c r="R116" s="116"/>
      <c r="S116" s="116"/>
      <c r="T116" s="116"/>
    </row>
    <row r="117" spans="1:20">
      <c r="A117" s="116"/>
      <c r="B117" s="116"/>
      <c r="C117" s="116"/>
      <c r="D117" s="116"/>
      <c r="E117" s="116"/>
      <c r="F117" s="116"/>
      <c r="G117" s="116"/>
      <c r="H117" s="116"/>
      <c r="I117" s="116"/>
      <c r="J117" s="116"/>
      <c r="K117" s="116"/>
      <c r="L117" s="116"/>
      <c r="M117" s="116"/>
      <c r="N117" s="116"/>
      <c r="O117" s="116"/>
      <c r="P117" s="116"/>
      <c r="Q117" s="116"/>
      <c r="R117" s="116"/>
      <c r="S117" s="116"/>
      <c r="T117" s="116"/>
    </row>
    <row r="118" spans="1:20">
      <c r="A118" s="116"/>
      <c r="B118" s="116"/>
      <c r="C118" s="116"/>
      <c r="D118" s="116"/>
      <c r="E118" s="116"/>
      <c r="F118" s="116"/>
      <c r="G118" s="116"/>
      <c r="H118" s="116"/>
      <c r="I118" s="116"/>
      <c r="J118" s="116"/>
      <c r="K118" s="116"/>
      <c r="L118" s="116"/>
      <c r="M118" s="116"/>
      <c r="N118" s="116"/>
      <c r="O118" s="116"/>
      <c r="P118" s="116"/>
      <c r="Q118" s="116"/>
      <c r="R118" s="116"/>
      <c r="S118" s="116"/>
      <c r="T118" s="116"/>
    </row>
    <row r="119" spans="1:20">
      <c r="A119" s="116"/>
      <c r="B119" s="116"/>
      <c r="C119" s="116"/>
      <c r="D119" s="116"/>
      <c r="E119" s="116"/>
      <c r="F119" s="116"/>
      <c r="G119" s="116"/>
      <c r="H119" s="116"/>
      <c r="I119" s="116"/>
      <c r="J119" s="116"/>
      <c r="K119" s="116"/>
      <c r="L119" s="116"/>
      <c r="M119" s="116"/>
      <c r="N119" s="116"/>
      <c r="O119" s="116"/>
      <c r="P119" s="116"/>
      <c r="Q119" s="116"/>
      <c r="R119" s="116"/>
      <c r="S119" s="116"/>
      <c r="T119" s="116"/>
    </row>
    <row r="120" spans="1:20">
      <c r="A120" s="116"/>
      <c r="B120" s="116"/>
      <c r="C120" s="116"/>
      <c r="D120" s="116"/>
      <c r="E120" s="116"/>
      <c r="F120" s="116"/>
      <c r="G120" s="116"/>
      <c r="H120" s="116"/>
      <c r="I120" s="116"/>
      <c r="J120" s="116"/>
      <c r="K120" s="116"/>
      <c r="L120" s="116"/>
      <c r="M120" s="116"/>
      <c r="N120" s="116"/>
      <c r="O120" s="116"/>
      <c r="P120" s="116"/>
      <c r="Q120" s="116"/>
      <c r="R120" s="116"/>
      <c r="S120" s="116"/>
      <c r="T120" s="116"/>
    </row>
    <row r="121" spans="1:20">
      <c r="A121" s="116"/>
      <c r="B121" s="116"/>
      <c r="C121" s="116"/>
      <c r="D121" s="116"/>
      <c r="E121" s="116"/>
      <c r="F121" s="116"/>
      <c r="G121" s="116"/>
      <c r="H121" s="116"/>
      <c r="I121" s="116"/>
      <c r="J121" s="116"/>
      <c r="K121" s="116"/>
      <c r="L121" s="116"/>
      <c r="M121" s="116"/>
      <c r="N121" s="116"/>
      <c r="O121" s="116"/>
      <c r="P121" s="116"/>
      <c r="Q121" s="116"/>
      <c r="R121" s="116"/>
      <c r="S121" s="116"/>
      <c r="T121" s="116"/>
    </row>
    <row r="122" spans="1:20">
      <c r="A122" s="116"/>
      <c r="B122" s="116"/>
      <c r="C122" s="116"/>
      <c r="D122" s="116"/>
      <c r="E122" s="116"/>
      <c r="F122" s="116"/>
      <c r="G122" s="116"/>
      <c r="H122" s="116"/>
      <c r="I122" s="116"/>
      <c r="J122" s="116"/>
      <c r="K122" s="116"/>
      <c r="L122" s="116"/>
      <c r="M122" s="116"/>
      <c r="N122" s="116"/>
      <c r="O122" s="116"/>
      <c r="P122" s="116"/>
      <c r="Q122" s="116"/>
      <c r="R122" s="116"/>
      <c r="S122" s="116"/>
      <c r="T122" s="116"/>
    </row>
    <row r="123" spans="1:20">
      <c r="A123" s="116"/>
      <c r="B123" s="116"/>
      <c r="C123" s="116"/>
      <c r="D123" s="116"/>
      <c r="E123" s="116"/>
      <c r="F123" s="116"/>
      <c r="G123" s="116"/>
      <c r="H123" s="116"/>
      <c r="I123" s="116"/>
      <c r="J123" s="116"/>
      <c r="K123" s="116"/>
      <c r="L123" s="116"/>
      <c r="M123" s="116"/>
      <c r="N123" s="116"/>
      <c r="O123" s="116"/>
      <c r="P123" s="116"/>
      <c r="Q123" s="116"/>
      <c r="R123" s="116"/>
      <c r="S123" s="116"/>
      <c r="T123" s="116"/>
    </row>
    <row r="124" spans="1:20">
      <c r="A124" s="116"/>
      <c r="B124" s="116"/>
      <c r="C124" s="116"/>
      <c r="D124" s="116"/>
      <c r="E124" s="116"/>
      <c r="F124" s="116"/>
      <c r="G124" s="116"/>
      <c r="H124" s="116"/>
      <c r="I124" s="116"/>
      <c r="J124" s="116"/>
      <c r="K124" s="116"/>
      <c r="L124" s="116"/>
      <c r="M124" s="116"/>
      <c r="N124" s="116"/>
      <c r="O124" s="116"/>
      <c r="P124" s="116"/>
      <c r="Q124" s="116"/>
      <c r="R124" s="116"/>
      <c r="S124" s="116"/>
      <c r="T124" s="116"/>
    </row>
    <row r="125" spans="1:20">
      <c r="A125" s="116"/>
      <c r="B125" s="116"/>
      <c r="C125" s="116"/>
      <c r="D125" s="116"/>
      <c r="E125" s="116"/>
      <c r="F125" s="116"/>
      <c r="G125" s="116"/>
      <c r="H125" s="116"/>
      <c r="I125" s="116"/>
      <c r="J125" s="116"/>
      <c r="K125" s="116"/>
      <c r="L125" s="116"/>
      <c r="M125" s="116"/>
      <c r="N125" s="116"/>
      <c r="O125" s="116"/>
      <c r="P125" s="116"/>
      <c r="Q125" s="116"/>
      <c r="R125" s="116"/>
      <c r="S125" s="116"/>
      <c r="T125" s="116"/>
    </row>
    <row r="126" spans="1:20">
      <c r="A126" s="116"/>
      <c r="B126" s="116"/>
      <c r="C126" s="116"/>
      <c r="D126" s="116"/>
      <c r="E126" s="116"/>
      <c r="F126" s="116"/>
      <c r="G126" s="116"/>
      <c r="H126" s="116"/>
      <c r="I126" s="116"/>
      <c r="J126" s="116"/>
      <c r="K126" s="116"/>
      <c r="L126" s="116"/>
      <c r="M126" s="116"/>
      <c r="N126" s="116"/>
      <c r="O126" s="116"/>
      <c r="P126" s="116"/>
      <c r="Q126" s="116"/>
      <c r="R126" s="116"/>
      <c r="S126" s="116"/>
      <c r="T126" s="116"/>
    </row>
    <row r="127" spans="1:20">
      <c r="A127" s="116"/>
      <c r="B127" s="116"/>
      <c r="C127" s="116"/>
      <c r="D127" s="116"/>
      <c r="E127" s="116"/>
      <c r="F127" s="116"/>
      <c r="G127" s="116"/>
      <c r="H127" s="116"/>
      <c r="I127" s="116"/>
      <c r="J127" s="116"/>
      <c r="K127" s="116"/>
      <c r="L127" s="116"/>
      <c r="M127" s="116"/>
      <c r="N127" s="116"/>
      <c r="O127" s="116"/>
      <c r="P127" s="116"/>
      <c r="Q127" s="116"/>
      <c r="R127" s="116"/>
      <c r="S127" s="116"/>
      <c r="T127" s="116"/>
    </row>
    <row r="128" spans="1:20">
      <c r="A128" s="116"/>
      <c r="B128" s="116"/>
      <c r="C128" s="116"/>
      <c r="D128" s="116"/>
      <c r="E128" s="116"/>
      <c r="F128" s="116"/>
      <c r="G128" s="116"/>
      <c r="H128" s="116"/>
      <c r="I128" s="116"/>
      <c r="J128" s="116"/>
      <c r="K128" s="116"/>
      <c r="L128" s="116"/>
      <c r="M128" s="116"/>
      <c r="N128" s="116"/>
      <c r="O128" s="116"/>
      <c r="P128" s="116"/>
      <c r="Q128" s="116"/>
      <c r="R128" s="116"/>
      <c r="S128" s="116"/>
      <c r="T128" s="116"/>
    </row>
    <row r="129" spans="1:20">
      <c r="A129" s="116"/>
      <c r="B129" s="116"/>
      <c r="C129" s="116"/>
      <c r="D129" s="116"/>
      <c r="E129" s="116"/>
      <c r="F129" s="116"/>
      <c r="G129" s="116"/>
      <c r="H129" s="116"/>
      <c r="I129" s="116"/>
      <c r="J129" s="116"/>
      <c r="K129" s="116"/>
      <c r="L129" s="116"/>
      <c r="M129" s="116"/>
      <c r="N129" s="116"/>
      <c r="O129" s="116"/>
      <c r="P129" s="116"/>
      <c r="Q129" s="116"/>
      <c r="R129" s="116"/>
      <c r="S129" s="116"/>
      <c r="T129" s="116"/>
    </row>
    <row r="130" spans="1:20">
      <c r="A130" s="116"/>
      <c r="B130" s="116"/>
      <c r="C130" s="116"/>
      <c r="D130" s="116"/>
      <c r="E130" s="116"/>
      <c r="F130" s="116"/>
      <c r="G130" s="116"/>
      <c r="H130" s="116"/>
      <c r="I130" s="116"/>
      <c r="J130" s="116"/>
      <c r="K130" s="116"/>
      <c r="L130" s="116"/>
      <c r="M130" s="116"/>
      <c r="N130" s="116"/>
      <c r="O130" s="116"/>
      <c r="P130" s="116"/>
      <c r="Q130" s="116"/>
      <c r="R130" s="116"/>
      <c r="S130" s="116"/>
      <c r="T130" s="116"/>
    </row>
    <row r="131" spans="1:20">
      <c r="A131" s="116"/>
      <c r="B131" s="116"/>
      <c r="C131" s="116"/>
      <c r="D131" s="116"/>
      <c r="E131" s="116"/>
      <c r="F131" s="116"/>
      <c r="G131" s="116"/>
      <c r="H131" s="116"/>
      <c r="I131" s="116"/>
      <c r="J131" s="116"/>
      <c r="K131" s="116"/>
      <c r="L131" s="116"/>
      <c r="M131" s="116"/>
      <c r="N131" s="116"/>
      <c r="O131" s="116"/>
      <c r="P131" s="116"/>
      <c r="Q131" s="116"/>
      <c r="R131" s="116"/>
      <c r="S131" s="116"/>
      <c r="T131" s="116"/>
    </row>
    <row r="132" spans="1:20">
      <c r="A132" s="116"/>
      <c r="B132" s="116"/>
      <c r="C132" s="116"/>
      <c r="D132" s="116"/>
      <c r="E132" s="116"/>
      <c r="F132" s="116"/>
      <c r="G132" s="116"/>
      <c r="H132" s="116"/>
      <c r="I132" s="116"/>
      <c r="J132" s="116"/>
      <c r="K132" s="116"/>
      <c r="L132" s="116"/>
      <c r="M132" s="116"/>
      <c r="N132" s="116"/>
      <c r="O132" s="116"/>
      <c r="P132" s="116"/>
      <c r="Q132" s="116"/>
      <c r="R132" s="116"/>
      <c r="S132" s="116"/>
      <c r="T132" s="116"/>
    </row>
    <row r="133" spans="1:20">
      <c r="A133" s="116"/>
      <c r="B133" s="116"/>
      <c r="C133" s="116"/>
      <c r="D133" s="116"/>
      <c r="E133" s="116"/>
      <c r="F133" s="116"/>
      <c r="G133" s="116"/>
      <c r="H133" s="116"/>
      <c r="I133" s="116"/>
      <c r="J133" s="116"/>
      <c r="K133" s="116"/>
      <c r="L133" s="116"/>
      <c r="M133" s="116"/>
      <c r="N133" s="116"/>
      <c r="O133" s="116"/>
      <c r="P133" s="116"/>
      <c r="Q133" s="116"/>
      <c r="R133" s="116"/>
      <c r="S133" s="116"/>
      <c r="T133" s="116"/>
    </row>
    <row r="134" spans="1:20">
      <c r="A134" s="116"/>
      <c r="B134" s="116"/>
      <c r="C134" s="116"/>
      <c r="D134" s="116"/>
      <c r="E134" s="116"/>
      <c r="F134" s="116"/>
      <c r="G134" s="116"/>
      <c r="H134" s="116"/>
      <c r="I134" s="116"/>
      <c r="J134" s="116"/>
      <c r="K134" s="116"/>
      <c r="L134" s="116"/>
      <c r="M134" s="116"/>
      <c r="N134" s="116"/>
      <c r="O134" s="116"/>
      <c r="P134" s="116"/>
      <c r="Q134" s="116"/>
      <c r="R134" s="116"/>
      <c r="S134" s="116"/>
      <c r="T134" s="116"/>
    </row>
    <row r="135" spans="1:20">
      <c r="A135" s="116"/>
      <c r="B135" s="116"/>
      <c r="C135" s="116"/>
      <c r="D135" s="116"/>
      <c r="E135" s="116"/>
      <c r="F135" s="116"/>
      <c r="G135" s="116"/>
      <c r="H135" s="116"/>
      <c r="I135" s="116"/>
      <c r="J135" s="116"/>
      <c r="K135" s="116"/>
      <c r="L135" s="116"/>
      <c r="M135" s="116"/>
      <c r="N135" s="116"/>
      <c r="O135" s="116"/>
      <c r="P135" s="116"/>
      <c r="Q135" s="116"/>
      <c r="R135" s="116"/>
      <c r="S135" s="116"/>
      <c r="T135" s="116"/>
    </row>
    <row r="136" spans="1:20">
      <c r="A136" s="116"/>
      <c r="B136" s="116"/>
      <c r="C136" s="116"/>
      <c r="D136" s="116"/>
      <c r="E136" s="116"/>
      <c r="F136" s="116"/>
      <c r="G136" s="116"/>
      <c r="H136" s="116"/>
      <c r="I136" s="116"/>
      <c r="J136" s="116"/>
      <c r="K136" s="116"/>
      <c r="L136" s="116"/>
      <c r="M136" s="116"/>
      <c r="N136" s="116"/>
      <c r="O136" s="116"/>
      <c r="P136" s="116"/>
      <c r="Q136" s="116"/>
      <c r="R136" s="116"/>
      <c r="S136" s="116"/>
      <c r="T136" s="116"/>
    </row>
    <row r="137" spans="1:20">
      <c r="A137" s="116"/>
      <c r="B137" s="116"/>
      <c r="C137" s="116"/>
      <c r="D137" s="116"/>
      <c r="E137" s="116"/>
      <c r="F137" s="116"/>
      <c r="G137" s="116"/>
      <c r="H137" s="116"/>
      <c r="I137" s="116"/>
      <c r="J137" s="116"/>
      <c r="K137" s="116"/>
      <c r="L137" s="116"/>
      <c r="M137" s="116"/>
      <c r="N137" s="116"/>
      <c r="O137" s="116"/>
      <c r="P137" s="116"/>
      <c r="Q137" s="116"/>
      <c r="R137" s="116"/>
      <c r="S137" s="116"/>
      <c r="T137" s="116"/>
    </row>
    <row r="138" spans="1:20">
      <c r="A138" s="116"/>
      <c r="B138" s="116"/>
      <c r="C138" s="116"/>
      <c r="D138" s="116"/>
      <c r="E138" s="116"/>
      <c r="F138" s="116"/>
      <c r="G138" s="116"/>
      <c r="H138" s="116"/>
      <c r="I138" s="116"/>
      <c r="J138" s="116"/>
      <c r="K138" s="116"/>
      <c r="L138" s="116"/>
      <c r="M138" s="116"/>
      <c r="N138" s="116"/>
      <c r="O138" s="116"/>
      <c r="P138" s="116"/>
      <c r="Q138" s="116"/>
      <c r="R138" s="116"/>
      <c r="S138" s="116"/>
      <c r="T138" s="116"/>
    </row>
    <row r="139" spans="1:20">
      <c r="A139" s="116"/>
      <c r="B139" s="116"/>
      <c r="C139" s="116"/>
      <c r="D139" s="116"/>
      <c r="E139" s="116"/>
      <c r="F139" s="116"/>
      <c r="G139" s="116"/>
      <c r="H139" s="116"/>
      <c r="I139" s="116"/>
      <c r="J139" s="116"/>
      <c r="K139" s="116"/>
      <c r="L139" s="116"/>
      <c r="M139" s="116"/>
      <c r="N139" s="116"/>
      <c r="O139" s="116"/>
      <c r="P139" s="116"/>
      <c r="Q139" s="116"/>
      <c r="R139" s="116"/>
      <c r="S139" s="116"/>
      <c r="T139" s="116"/>
    </row>
    <row r="140" spans="1:20">
      <c r="A140" s="116"/>
      <c r="B140" s="116"/>
      <c r="C140" s="116"/>
      <c r="D140" s="116"/>
      <c r="E140" s="116"/>
      <c r="F140" s="116"/>
      <c r="G140" s="116"/>
      <c r="H140" s="116"/>
      <c r="I140" s="116"/>
      <c r="J140" s="116"/>
      <c r="K140" s="116"/>
      <c r="L140" s="116"/>
      <c r="M140" s="116"/>
      <c r="N140" s="116"/>
      <c r="O140" s="116"/>
      <c r="P140" s="116"/>
      <c r="Q140" s="116"/>
      <c r="R140" s="116"/>
      <c r="S140" s="116"/>
      <c r="T140" s="116"/>
    </row>
    <row r="141" spans="1:20">
      <c r="A141" s="116"/>
      <c r="B141" s="116"/>
      <c r="C141" s="116"/>
      <c r="D141" s="116"/>
      <c r="E141" s="116"/>
      <c r="F141" s="116"/>
      <c r="G141" s="116"/>
      <c r="H141" s="116"/>
      <c r="I141" s="116"/>
      <c r="J141" s="116"/>
      <c r="K141" s="116"/>
      <c r="L141" s="116"/>
      <c r="M141" s="116"/>
      <c r="N141" s="116"/>
      <c r="O141" s="116"/>
      <c r="P141" s="116"/>
      <c r="Q141" s="116"/>
      <c r="R141" s="116"/>
      <c r="S141" s="116"/>
      <c r="T141" s="116"/>
    </row>
    <row r="142" spans="1:20">
      <c r="A142" s="116"/>
      <c r="B142" s="116"/>
      <c r="C142" s="116"/>
      <c r="D142" s="116"/>
      <c r="E142" s="116"/>
      <c r="F142" s="116"/>
      <c r="G142" s="116"/>
      <c r="H142" s="116"/>
      <c r="I142" s="116"/>
      <c r="J142" s="116"/>
      <c r="K142" s="116"/>
      <c r="L142" s="116"/>
      <c r="M142" s="116"/>
      <c r="N142" s="116"/>
      <c r="O142" s="116"/>
      <c r="P142" s="116"/>
      <c r="Q142" s="116"/>
      <c r="R142" s="116"/>
      <c r="S142" s="116"/>
      <c r="T142" s="116"/>
    </row>
    <row r="143" spans="1:20">
      <c r="A143" s="116"/>
      <c r="B143" s="116"/>
      <c r="C143" s="116"/>
      <c r="D143" s="116"/>
      <c r="E143" s="116"/>
      <c r="F143" s="116"/>
      <c r="G143" s="116"/>
      <c r="H143" s="116"/>
      <c r="I143" s="116"/>
      <c r="J143" s="116"/>
      <c r="K143" s="116"/>
      <c r="L143" s="116"/>
      <c r="M143" s="116"/>
      <c r="N143" s="116"/>
      <c r="O143" s="116"/>
      <c r="P143" s="116"/>
      <c r="Q143" s="116"/>
      <c r="R143" s="116"/>
      <c r="S143" s="116"/>
      <c r="T143" s="116"/>
    </row>
    <row r="144" spans="1:20">
      <c r="A144" s="116"/>
      <c r="B144" s="116"/>
      <c r="C144" s="116"/>
      <c r="D144" s="116"/>
      <c r="E144" s="116"/>
      <c r="F144" s="116"/>
      <c r="G144" s="116"/>
      <c r="H144" s="116"/>
      <c r="I144" s="116"/>
      <c r="J144" s="116"/>
      <c r="K144" s="116"/>
      <c r="L144" s="116"/>
      <c r="M144" s="116"/>
      <c r="N144" s="116"/>
      <c r="O144" s="116"/>
      <c r="P144" s="116"/>
      <c r="Q144" s="116"/>
      <c r="R144" s="116"/>
      <c r="S144" s="116"/>
      <c r="T144" s="116"/>
    </row>
    <row r="145" spans="1:20">
      <c r="A145" s="116"/>
      <c r="B145" s="116"/>
      <c r="C145" s="116"/>
      <c r="D145" s="116"/>
      <c r="E145" s="116"/>
      <c r="F145" s="116"/>
      <c r="G145" s="116"/>
      <c r="H145" s="116"/>
      <c r="I145" s="116"/>
      <c r="J145" s="116"/>
      <c r="K145" s="116"/>
      <c r="L145" s="116"/>
      <c r="M145" s="116"/>
      <c r="N145" s="116"/>
      <c r="O145" s="116"/>
      <c r="P145" s="116"/>
      <c r="Q145" s="116"/>
      <c r="R145" s="116"/>
      <c r="S145" s="116"/>
      <c r="T145" s="116"/>
    </row>
    <row r="146" spans="1:20">
      <c r="A146" s="116"/>
      <c r="B146" s="116"/>
      <c r="C146" s="116"/>
      <c r="D146" s="116"/>
      <c r="E146" s="116"/>
      <c r="F146" s="116"/>
      <c r="G146" s="116"/>
      <c r="H146" s="116"/>
      <c r="I146" s="116"/>
      <c r="J146" s="116"/>
      <c r="K146" s="116"/>
      <c r="L146" s="116"/>
      <c r="M146" s="116"/>
      <c r="N146" s="116"/>
      <c r="O146" s="116"/>
      <c r="P146" s="116"/>
      <c r="Q146" s="116"/>
      <c r="R146" s="116"/>
      <c r="S146" s="116"/>
      <c r="T146" s="116"/>
    </row>
    <row r="147" spans="1:20">
      <c r="A147" s="116"/>
      <c r="B147" s="116"/>
      <c r="C147" s="116"/>
      <c r="D147" s="116"/>
      <c r="E147" s="116"/>
      <c r="F147" s="116"/>
      <c r="G147" s="116"/>
      <c r="H147" s="116"/>
      <c r="I147" s="116"/>
      <c r="J147" s="116"/>
      <c r="K147" s="116"/>
      <c r="L147" s="116"/>
      <c r="M147" s="116"/>
      <c r="N147" s="116"/>
      <c r="O147" s="116"/>
      <c r="P147" s="116"/>
      <c r="Q147" s="116"/>
      <c r="R147" s="116"/>
      <c r="S147" s="116"/>
      <c r="T147" s="116"/>
    </row>
    <row r="148" spans="1:20">
      <c r="A148" s="116"/>
      <c r="B148" s="116"/>
      <c r="C148" s="116"/>
      <c r="D148" s="116"/>
      <c r="E148" s="116"/>
      <c r="F148" s="116"/>
      <c r="G148" s="116"/>
      <c r="H148" s="116"/>
      <c r="I148" s="116"/>
      <c r="J148" s="116"/>
      <c r="K148" s="116"/>
      <c r="L148" s="116"/>
      <c r="M148" s="116"/>
      <c r="N148" s="116"/>
      <c r="O148" s="116"/>
      <c r="P148" s="116"/>
      <c r="Q148" s="116"/>
      <c r="R148" s="116"/>
      <c r="S148" s="116"/>
      <c r="T148" s="116"/>
    </row>
    <row r="149" spans="1:20">
      <c r="A149" s="116"/>
      <c r="B149" s="116"/>
      <c r="C149" s="116"/>
      <c r="D149" s="116"/>
      <c r="E149" s="116"/>
      <c r="F149" s="116"/>
      <c r="G149" s="116"/>
      <c r="H149" s="116"/>
      <c r="I149" s="116"/>
      <c r="J149" s="116"/>
      <c r="K149" s="116"/>
      <c r="L149" s="116"/>
      <c r="M149" s="116"/>
      <c r="N149" s="116"/>
      <c r="O149" s="116"/>
      <c r="P149" s="116"/>
      <c r="Q149" s="116"/>
      <c r="R149" s="116"/>
      <c r="S149" s="116"/>
      <c r="T149" s="116"/>
    </row>
    <row r="150" spans="1:20">
      <c r="A150" s="116"/>
      <c r="B150" s="116"/>
      <c r="C150" s="116"/>
      <c r="D150" s="116"/>
      <c r="E150" s="116"/>
      <c r="F150" s="116"/>
      <c r="G150" s="116"/>
      <c r="H150" s="116"/>
      <c r="I150" s="116"/>
      <c r="J150" s="116"/>
      <c r="K150" s="116"/>
      <c r="L150" s="116"/>
      <c r="M150" s="116"/>
      <c r="N150" s="116"/>
      <c r="O150" s="116"/>
      <c r="P150" s="116"/>
      <c r="Q150" s="116"/>
      <c r="R150" s="116"/>
      <c r="S150" s="116"/>
      <c r="T150" s="116"/>
    </row>
    <row r="151" spans="1:20">
      <c r="A151" s="116"/>
      <c r="B151" s="116"/>
      <c r="C151" s="116"/>
      <c r="D151" s="116"/>
      <c r="E151" s="116"/>
      <c r="F151" s="116"/>
      <c r="G151" s="116"/>
      <c r="H151" s="116"/>
      <c r="I151" s="116"/>
      <c r="J151" s="116"/>
      <c r="K151" s="116"/>
      <c r="L151" s="116"/>
      <c r="M151" s="116"/>
      <c r="N151" s="116"/>
      <c r="O151" s="116"/>
      <c r="P151" s="116"/>
      <c r="Q151" s="116"/>
      <c r="R151" s="116"/>
      <c r="S151" s="116"/>
      <c r="T151" s="116"/>
    </row>
    <row r="152" spans="1:20">
      <c r="A152" s="116"/>
      <c r="B152" s="116"/>
      <c r="C152" s="116"/>
      <c r="D152" s="116"/>
      <c r="E152" s="116"/>
      <c r="F152" s="116"/>
      <c r="G152" s="116"/>
      <c r="H152" s="116"/>
      <c r="I152" s="116"/>
      <c r="J152" s="116"/>
      <c r="K152" s="116"/>
      <c r="L152" s="116"/>
      <c r="M152" s="116"/>
      <c r="N152" s="116"/>
      <c r="O152" s="116"/>
      <c r="P152" s="116"/>
      <c r="Q152" s="116"/>
      <c r="R152" s="116"/>
      <c r="S152" s="116"/>
      <c r="T152" s="116"/>
    </row>
    <row r="153" spans="1:20">
      <c r="A153" s="116"/>
      <c r="B153" s="116"/>
      <c r="C153" s="116"/>
      <c r="D153" s="116"/>
      <c r="E153" s="116"/>
      <c r="F153" s="116"/>
      <c r="G153" s="116"/>
      <c r="H153" s="116"/>
      <c r="I153" s="116"/>
      <c r="J153" s="116"/>
      <c r="K153" s="116"/>
      <c r="L153" s="116"/>
      <c r="M153" s="116"/>
      <c r="N153" s="116"/>
      <c r="O153" s="116"/>
      <c r="P153" s="116"/>
      <c r="Q153" s="116"/>
      <c r="R153" s="116"/>
      <c r="S153" s="116"/>
      <c r="T153" s="116"/>
    </row>
    <row r="154" spans="1:20">
      <c r="A154" s="116"/>
      <c r="B154" s="116"/>
      <c r="C154" s="116"/>
      <c r="D154" s="116"/>
      <c r="E154" s="116"/>
      <c r="F154" s="116"/>
      <c r="G154" s="116"/>
      <c r="H154" s="116"/>
      <c r="I154" s="116"/>
      <c r="J154" s="116"/>
      <c r="K154" s="116"/>
      <c r="L154" s="116"/>
      <c r="M154" s="116"/>
      <c r="N154" s="116"/>
      <c r="O154" s="116"/>
      <c r="P154" s="116"/>
      <c r="Q154" s="116"/>
      <c r="R154" s="116"/>
      <c r="S154" s="116"/>
      <c r="T154" s="116"/>
    </row>
    <row r="155" spans="1:20">
      <c r="A155" s="116"/>
      <c r="B155" s="116"/>
      <c r="C155" s="116"/>
      <c r="D155" s="116"/>
      <c r="E155" s="116"/>
      <c r="F155" s="116"/>
      <c r="G155" s="116"/>
      <c r="H155" s="116"/>
      <c r="I155" s="116"/>
      <c r="J155" s="116"/>
      <c r="K155" s="116"/>
      <c r="L155" s="116"/>
      <c r="M155" s="116"/>
      <c r="N155" s="116"/>
      <c r="O155" s="116"/>
      <c r="P155" s="116"/>
      <c r="Q155" s="116"/>
      <c r="R155" s="116"/>
      <c r="S155" s="116"/>
      <c r="T155" s="116"/>
    </row>
    <row r="156" spans="1:20">
      <c r="A156" s="116"/>
      <c r="B156" s="116"/>
      <c r="C156" s="116"/>
      <c r="D156" s="116"/>
      <c r="E156" s="116"/>
      <c r="F156" s="116"/>
      <c r="G156" s="116"/>
      <c r="H156" s="116"/>
      <c r="I156" s="116"/>
      <c r="J156" s="116"/>
      <c r="K156" s="116"/>
      <c r="L156" s="116"/>
      <c r="M156" s="116"/>
      <c r="N156" s="116"/>
      <c r="O156" s="116"/>
      <c r="P156" s="116"/>
      <c r="Q156" s="116"/>
      <c r="R156" s="116"/>
      <c r="S156" s="116"/>
      <c r="T156" s="116"/>
    </row>
    <row r="157" spans="1:20">
      <c r="A157" s="116"/>
      <c r="B157" s="116"/>
      <c r="C157" s="116"/>
      <c r="D157" s="116"/>
      <c r="E157" s="116"/>
      <c r="F157" s="116"/>
      <c r="G157" s="116"/>
      <c r="H157" s="116"/>
      <c r="I157" s="116"/>
      <c r="J157" s="116"/>
      <c r="K157" s="116"/>
      <c r="L157" s="116"/>
      <c r="M157" s="116"/>
      <c r="N157" s="116"/>
      <c r="O157" s="116"/>
      <c r="P157" s="116"/>
      <c r="Q157" s="116"/>
      <c r="R157" s="116"/>
      <c r="S157" s="116"/>
      <c r="T157" s="116"/>
    </row>
    <row r="158" spans="1:20">
      <c r="A158" s="116"/>
      <c r="B158" s="116"/>
      <c r="C158" s="116"/>
      <c r="D158" s="116"/>
      <c r="E158" s="116"/>
      <c r="F158" s="116"/>
      <c r="G158" s="116"/>
      <c r="H158" s="116"/>
      <c r="I158" s="116"/>
      <c r="J158" s="116"/>
      <c r="K158" s="116"/>
      <c r="L158" s="116"/>
      <c r="M158" s="116"/>
      <c r="N158" s="116"/>
      <c r="O158" s="116"/>
      <c r="P158" s="116"/>
      <c r="Q158" s="116"/>
      <c r="R158" s="116"/>
      <c r="S158" s="116"/>
      <c r="T158" s="116"/>
    </row>
    <row r="159" spans="1:20">
      <c r="A159" s="116"/>
      <c r="B159" s="116"/>
      <c r="C159" s="116"/>
      <c r="D159" s="116"/>
      <c r="E159" s="116"/>
      <c r="F159" s="116"/>
      <c r="G159" s="116"/>
      <c r="H159" s="116"/>
      <c r="I159" s="116"/>
      <c r="J159" s="116"/>
      <c r="K159" s="116"/>
      <c r="L159" s="116"/>
      <c r="M159" s="116"/>
      <c r="N159" s="116"/>
      <c r="O159" s="116"/>
      <c r="P159" s="116"/>
      <c r="Q159" s="116"/>
      <c r="R159" s="116"/>
      <c r="S159" s="116"/>
      <c r="T159" s="116"/>
    </row>
    <row r="160" spans="1:20">
      <c r="A160" s="116"/>
      <c r="B160" s="116"/>
      <c r="C160" s="116"/>
      <c r="D160" s="116"/>
      <c r="E160" s="116"/>
      <c r="F160" s="116"/>
      <c r="G160" s="116"/>
      <c r="H160" s="116"/>
      <c r="I160" s="116"/>
      <c r="J160" s="116"/>
      <c r="K160" s="116"/>
      <c r="L160" s="116"/>
      <c r="M160" s="116"/>
      <c r="N160" s="116"/>
      <c r="O160" s="116"/>
      <c r="P160" s="116"/>
      <c r="Q160" s="116"/>
      <c r="R160" s="116"/>
      <c r="S160" s="116"/>
      <c r="T160" s="116"/>
    </row>
    <row r="161" spans="1:20">
      <c r="A161" s="116"/>
      <c r="B161" s="116"/>
      <c r="C161" s="116"/>
      <c r="D161" s="116"/>
      <c r="E161" s="116"/>
      <c r="F161" s="116"/>
      <c r="G161" s="116"/>
      <c r="H161" s="116"/>
      <c r="I161" s="116"/>
      <c r="J161" s="116"/>
      <c r="K161" s="116"/>
      <c r="L161" s="116"/>
      <c r="M161" s="116"/>
      <c r="N161" s="116"/>
      <c r="O161" s="116"/>
      <c r="P161" s="116"/>
      <c r="Q161" s="116"/>
      <c r="R161" s="116"/>
      <c r="S161" s="116"/>
      <c r="T161" s="116"/>
    </row>
    <row r="162" spans="1:20">
      <c r="A162" s="116"/>
      <c r="B162" s="116"/>
      <c r="C162" s="116"/>
      <c r="D162" s="116"/>
      <c r="E162" s="116"/>
      <c r="F162" s="116"/>
      <c r="G162" s="116"/>
      <c r="H162" s="116"/>
      <c r="I162" s="116"/>
      <c r="J162" s="116"/>
      <c r="K162" s="116"/>
      <c r="L162" s="116"/>
      <c r="M162" s="116"/>
      <c r="N162" s="116"/>
      <c r="O162" s="116"/>
      <c r="P162" s="116"/>
      <c r="Q162" s="116"/>
      <c r="R162" s="116"/>
      <c r="S162" s="116"/>
      <c r="T162" s="116"/>
    </row>
    <row r="163" spans="1:20">
      <c r="A163" s="116"/>
      <c r="B163" s="116"/>
      <c r="C163" s="116"/>
      <c r="D163" s="116"/>
      <c r="E163" s="116"/>
      <c r="F163" s="116"/>
      <c r="G163" s="116"/>
      <c r="H163" s="116"/>
      <c r="I163" s="116"/>
      <c r="J163" s="116"/>
      <c r="K163" s="116"/>
      <c r="L163" s="116"/>
      <c r="M163" s="116"/>
      <c r="N163" s="116"/>
      <c r="O163" s="116"/>
      <c r="P163" s="116"/>
      <c r="Q163" s="116"/>
      <c r="R163" s="116"/>
      <c r="S163" s="116"/>
      <c r="T163" s="116"/>
    </row>
    <row r="164" spans="1:20">
      <c r="A164" s="116"/>
      <c r="B164" s="116"/>
      <c r="C164" s="116"/>
      <c r="D164" s="116"/>
      <c r="E164" s="116"/>
      <c r="F164" s="116"/>
      <c r="G164" s="116"/>
      <c r="H164" s="116"/>
      <c r="I164" s="116"/>
      <c r="J164" s="116"/>
      <c r="K164" s="116"/>
      <c r="L164" s="116"/>
      <c r="M164" s="116"/>
      <c r="N164" s="116"/>
      <c r="O164" s="116"/>
      <c r="P164" s="116"/>
      <c r="Q164" s="116"/>
      <c r="R164" s="116"/>
      <c r="S164" s="116"/>
      <c r="T164" s="116"/>
    </row>
    <row r="165" spans="1:20">
      <c r="A165" s="116"/>
      <c r="B165" s="116"/>
      <c r="C165" s="116"/>
      <c r="D165" s="116"/>
      <c r="E165" s="116"/>
      <c r="F165" s="116"/>
      <c r="G165" s="116"/>
      <c r="H165" s="116"/>
      <c r="I165" s="116"/>
      <c r="J165" s="116"/>
      <c r="K165" s="116"/>
      <c r="L165" s="116"/>
      <c r="M165" s="116"/>
      <c r="N165" s="116"/>
      <c r="O165" s="116"/>
      <c r="P165" s="116"/>
      <c r="Q165" s="116"/>
      <c r="R165" s="116"/>
      <c r="S165" s="116"/>
      <c r="T165" s="116"/>
    </row>
    <row r="166" spans="1:20">
      <c r="A166" s="116"/>
      <c r="B166" s="116"/>
      <c r="C166" s="116"/>
      <c r="D166" s="116"/>
      <c r="E166" s="116"/>
      <c r="F166" s="116"/>
      <c r="G166" s="116"/>
      <c r="H166" s="116"/>
      <c r="I166" s="116"/>
      <c r="J166" s="116"/>
      <c r="K166" s="116"/>
      <c r="L166" s="116"/>
      <c r="M166" s="116"/>
      <c r="N166" s="116"/>
      <c r="O166" s="116"/>
      <c r="P166" s="116"/>
      <c r="Q166" s="116"/>
      <c r="R166" s="116"/>
      <c r="S166" s="116"/>
      <c r="T166" s="116"/>
    </row>
    <row r="167" spans="1:20">
      <c r="A167" s="116"/>
      <c r="B167" s="116"/>
      <c r="C167" s="116"/>
      <c r="D167" s="116"/>
      <c r="E167" s="116"/>
      <c r="F167" s="116"/>
      <c r="G167" s="116"/>
      <c r="H167" s="116"/>
      <c r="I167" s="116"/>
      <c r="J167" s="116"/>
      <c r="K167" s="116"/>
      <c r="L167" s="116"/>
      <c r="M167" s="116"/>
      <c r="N167" s="116"/>
      <c r="O167" s="116"/>
      <c r="P167" s="116"/>
      <c r="Q167" s="116"/>
      <c r="R167" s="116"/>
      <c r="S167" s="116"/>
      <c r="T167" s="116"/>
    </row>
    <row r="168" spans="1:20">
      <c r="A168" s="116"/>
      <c r="B168" s="116"/>
      <c r="C168" s="116"/>
      <c r="D168" s="116"/>
      <c r="E168" s="116"/>
      <c r="F168" s="116"/>
      <c r="G168" s="116"/>
      <c r="H168" s="116"/>
      <c r="I168" s="116"/>
      <c r="J168" s="116"/>
      <c r="K168" s="116"/>
      <c r="L168" s="116"/>
      <c r="M168" s="116"/>
      <c r="N168" s="116"/>
      <c r="O168" s="116"/>
      <c r="P168" s="116"/>
      <c r="Q168" s="116"/>
      <c r="R168" s="116"/>
      <c r="S168" s="116"/>
      <c r="T168" s="116"/>
    </row>
    <row r="169" spans="1:20">
      <c r="A169" s="116"/>
      <c r="B169" s="116"/>
      <c r="C169" s="116"/>
      <c r="D169" s="116"/>
      <c r="E169" s="116"/>
      <c r="F169" s="116"/>
      <c r="G169" s="116"/>
      <c r="H169" s="116"/>
      <c r="I169" s="116"/>
      <c r="J169" s="116"/>
      <c r="K169" s="116"/>
      <c r="L169" s="116"/>
      <c r="M169" s="116"/>
      <c r="N169" s="116"/>
      <c r="O169" s="116"/>
      <c r="P169" s="116"/>
      <c r="Q169" s="116"/>
      <c r="R169" s="116"/>
      <c r="S169" s="116"/>
      <c r="T169" s="116"/>
    </row>
    <row r="170" spans="1:20">
      <c r="A170" s="116"/>
      <c r="B170" s="116"/>
      <c r="C170" s="116"/>
      <c r="D170" s="116"/>
      <c r="E170" s="116"/>
      <c r="F170" s="116"/>
      <c r="G170" s="116"/>
      <c r="H170" s="116"/>
      <c r="I170" s="116"/>
      <c r="J170" s="116"/>
      <c r="K170" s="116"/>
      <c r="L170" s="116"/>
      <c r="M170" s="116"/>
      <c r="N170" s="116"/>
      <c r="O170" s="116"/>
      <c r="P170" s="116"/>
      <c r="Q170" s="116"/>
      <c r="R170" s="116"/>
      <c r="S170" s="116"/>
      <c r="T170" s="116"/>
    </row>
    <row r="171" spans="1:20">
      <c r="A171" s="116"/>
      <c r="B171" s="116"/>
      <c r="C171" s="116"/>
      <c r="D171" s="116"/>
      <c r="E171" s="116"/>
      <c r="F171" s="116"/>
      <c r="G171" s="116"/>
      <c r="H171" s="116"/>
      <c r="I171" s="116"/>
      <c r="J171" s="116"/>
      <c r="K171" s="116"/>
      <c r="L171" s="116"/>
      <c r="M171" s="116"/>
      <c r="N171" s="116"/>
      <c r="O171" s="116"/>
      <c r="P171" s="116"/>
      <c r="Q171" s="116"/>
      <c r="R171" s="116"/>
      <c r="S171" s="116"/>
      <c r="T171" s="116"/>
    </row>
    <row r="172" spans="1:20">
      <c r="A172" s="116"/>
      <c r="B172" s="116"/>
      <c r="C172" s="116"/>
      <c r="D172" s="116"/>
      <c r="E172" s="116"/>
      <c r="F172" s="116"/>
      <c r="G172" s="116"/>
      <c r="H172" s="116"/>
      <c r="I172" s="116"/>
      <c r="J172" s="116"/>
      <c r="K172" s="116"/>
      <c r="L172" s="116"/>
      <c r="M172" s="116"/>
      <c r="N172" s="116"/>
      <c r="O172" s="116"/>
      <c r="P172" s="116"/>
      <c r="Q172" s="116"/>
      <c r="R172" s="116"/>
      <c r="S172" s="116"/>
      <c r="T172" s="116"/>
    </row>
    <row r="173" spans="1:20">
      <c r="A173" s="116"/>
      <c r="B173" s="116"/>
      <c r="C173" s="116"/>
      <c r="D173" s="116"/>
      <c r="E173" s="116"/>
      <c r="F173" s="116"/>
      <c r="G173" s="116"/>
      <c r="H173" s="116"/>
      <c r="I173" s="116"/>
      <c r="J173" s="116"/>
      <c r="K173" s="116"/>
      <c r="L173" s="116"/>
      <c r="M173" s="116"/>
      <c r="N173" s="116"/>
      <c r="O173" s="116"/>
      <c r="P173" s="116"/>
      <c r="Q173" s="116"/>
      <c r="R173" s="116"/>
      <c r="S173" s="116"/>
      <c r="T173" s="116"/>
    </row>
    <row r="174" spans="1:20">
      <c r="A174" s="116"/>
      <c r="B174" s="116"/>
      <c r="C174" s="116"/>
      <c r="D174" s="116"/>
      <c r="E174" s="116"/>
      <c r="F174" s="116"/>
      <c r="G174" s="116"/>
      <c r="H174" s="116"/>
      <c r="I174" s="116"/>
      <c r="J174" s="116"/>
      <c r="K174" s="116"/>
      <c r="L174" s="116"/>
      <c r="M174" s="116"/>
      <c r="N174" s="116"/>
      <c r="O174" s="116"/>
      <c r="P174" s="116"/>
      <c r="Q174" s="116"/>
      <c r="R174" s="116"/>
      <c r="S174" s="116"/>
      <c r="T174" s="116"/>
    </row>
    <row r="175" spans="1:20">
      <c r="A175" s="116"/>
      <c r="B175" s="116"/>
      <c r="C175" s="116"/>
      <c r="D175" s="116"/>
      <c r="E175" s="116"/>
      <c r="F175" s="116"/>
      <c r="G175" s="116"/>
      <c r="H175" s="116"/>
      <c r="I175" s="116"/>
      <c r="J175" s="116"/>
      <c r="K175" s="116"/>
      <c r="L175" s="116"/>
      <c r="M175" s="116"/>
      <c r="N175" s="116"/>
      <c r="O175" s="116"/>
      <c r="P175" s="116"/>
      <c r="Q175" s="116"/>
      <c r="R175" s="116"/>
      <c r="S175" s="116"/>
      <c r="T175" s="116"/>
    </row>
    <row r="176" spans="1:20">
      <c r="A176" s="116"/>
      <c r="B176" s="116"/>
      <c r="C176" s="116"/>
      <c r="D176" s="116"/>
      <c r="E176" s="116"/>
      <c r="F176" s="116"/>
      <c r="G176" s="116"/>
      <c r="H176" s="116"/>
      <c r="I176" s="116"/>
      <c r="J176" s="116"/>
      <c r="K176" s="116"/>
      <c r="L176" s="116"/>
      <c r="M176" s="116"/>
      <c r="N176" s="116"/>
      <c r="O176" s="116"/>
      <c r="P176" s="116"/>
      <c r="Q176" s="116"/>
      <c r="R176" s="116"/>
      <c r="S176" s="116"/>
      <c r="T176" s="116"/>
    </row>
    <row r="177" spans="1:20">
      <c r="A177" s="116"/>
      <c r="B177" s="116"/>
      <c r="C177" s="116"/>
      <c r="D177" s="116"/>
      <c r="E177" s="116"/>
      <c r="F177" s="116"/>
      <c r="G177" s="116"/>
      <c r="H177" s="116"/>
      <c r="I177" s="116"/>
      <c r="J177" s="116"/>
      <c r="K177" s="116"/>
      <c r="L177" s="116"/>
      <c r="M177" s="116"/>
      <c r="N177" s="116"/>
      <c r="O177" s="116"/>
      <c r="P177" s="116"/>
      <c r="Q177" s="116"/>
      <c r="R177" s="116"/>
      <c r="S177" s="116"/>
      <c r="T177" s="116"/>
    </row>
    <row r="178" spans="1:20">
      <c r="A178" s="116"/>
      <c r="B178" s="116"/>
      <c r="C178" s="116"/>
      <c r="D178" s="116"/>
      <c r="E178" s="116"/>
      <c r="F178" s="116"/>
      <c r="G178" s="116"/>
      <c r="H178" s="116"/>
      <c r="I178" s="116"/>
      <c r="J178" s="116"/>
      <c r="K178" s="116"/>
      <c r="L178" s="116"/>
      <c r="M178" s="116"/>
      <c r="N178" s="116"/>
      <c r="O178" s="116"/>
      <c r="P178" s="116"/>
      <c r="Q178" s="116"/>
      <c r="R178" s="116"/>
      <c r="S178" s="116"/>
      <c r="T178" s="116"/>
    </row>
    <row r="179" spans="1:20">
      <c r="A179" s="116"/>
      <c r="B179" s="116"/>
      <c r="C179" s="116"/>
      <c r="D179" s="116"/>
      <c r="E179" s="116"/>
      <c r="F179" s="116"/>
      <c r="G179" s="116"/>
      <c r="H179" s="116"/>
      <c r="I179" s="116"/>
      <c r="J179" s="116"/>
      <c r="K179" s="116"/>
      <c r="L179" s="116"/>
      <c r="M179" s="116"/>
      <c r="N179" s="116"/>
      <c r="O179" s="116"/>
      <c r="P179" s="116"/>
      <c r="Q179" s="116"/>
      <c r="R179" s="116"/>
      <c r="S179" s="116"/>
      <c r="T179" s="116"/>
    </row>
    <row r="180" spans="1:20">
      <c r="A180" s="116"/>
      <c r="B180" s="116"/>
      <c r="C180" s="116"/>
      <c r="D180" s="116"/>
      <c r="E180" s="116"/>
      <c r="F180" s="116"/>
      <c r="G180" s="116"/>
      <c r="H180" s="116"/>
      <c r="I180" s="116"/>
      <c r="J180" s="116"/>
      <c r="K180" s="116"/>
      <c r="L180" s="116"/>
      <c r="M180" s="116"/>
      <c r="N180" s="116"/>
      <c r="O180" s="116"/>
      <c r="P180" s="116"/>
      <c r="Q180" s="116"/>
      <c r="R180" s="116"/>
      <c r="S180" s="116"/>
      <c r="T180" s="116"/>
    </row>
    <row r="181" spans="1:20">
      <c r="A181" s="116"/>
      <c r="B181" s="116"/>
      <c r="C181" s="116"/>
      <c r="D181" s="116"/>
      <c r="E181" s="116"/>
      <c r="F181" s="116"/>
      <c r="G181" s="116"/>
      <c r="H181" s="116"/>
      <c r="I181" s="116"/>
      <c r="J181" s="116"/>
      <c r="K181" s="116"/>
      <c r="L181" s="116"/>
      <c r="M181" s="116"/>
      <c r="N181" s="116"/>
      <c r="O181" s="116"/>
      <c r="P181" s="116"/>
      <c r="Q181" s="116"/>
      <c r="R181" s="116"/>
      <c r="S181" s="116"/>
      <c r="T181" s="116"/>
    </row>
    <row r="182" spans="1:20">
      <c r="A182" s="116"/>
      <c r="B182" s="116"/>
      <c r="C182" s="116"/>
      <c r="D182" s="116"/>
      <c r="E182" s="116"/>
      <c r="F182" s="116"/>
      <c r="G182" s="116"/>
      <c r="H182" s="116"/>
      <c r="I182" s="116"/>
      <c r="J182" s="116"/>
      <c r="K182" s="116"/>
      <c r="L182" s="116"/>
      <c r="M182" s="116"/>
      <c r="N182" s="116"/>
      <c r="O182" s="116"/>
      <c r="P182" s="116"/>
      <c r="Q182" s="116"/>
      <c r="R182" s="116"/>
      <c r="S182" s="116"/>
      <c r="T182" s="116"/>
    </row>
    <row r="183" spans="1:20">
      <c r="A183" s="116"/>
      <c r="B183" s="116"/>
      <c r="C183" s="116"/>
      <c r="D183" s="116"/>
      <c r="E183" s="116"/>
      <c r="F183" s="116"/>
      <c r="G183" s="116"/>
      <c r="H183" s="116"/>
      <c r="I183" s="116"/>
      <c r="J183" s="116"/>
      <c r="K183" s="116"/>
      <c r="L183" s="116"/>
      <c r="M183" s="116"/>
      <c r="N183" s="116"/>
      <c r="O183" s="116"/>
      <c r="P183" s="116"/>
      <c r="Q183" s="116"/>
      <c r="R183" s="116"/>
      <c r="S183" s="116"/>
      <c r="T183" s="116"/>
    </row>
    <row r="184" spans="1:20">
      <c r="A184" s="116"/>
      <c r="B184" s="116"/>
      <c r="C184" s="116"/>
      <c r="D184" s="116"/>
      <c r="E184" s="116"/>
      <c r="F184" s="116"/>
      <c r="G184" s="116"/>
      <c r="H184" s="116"/>
      <c r="I184" s="116"/>
      <c r="J184" s="116"/>
      <c r="K184" s="116"/>
      <c r="L184" s="116"/>
      <c r="M184" s="116"/>
      <c r="N184" s="116"/>
      <c r="O184" s="116"/>
      <c r="P184" s="116"/>
      <c r="Q184" s="116"/>
      <c r="R184" s="116"/>
      <c r="S184" s="116"/>
      <c r="T184" s="116"/>
    </row>
    <row r="185" spans="1:20">
      <c r="A185" s="116"/>
      <c r="B185" s="116"/>
      <c r="C185" s="116"/>
      <c r="D185" s="116"/>
      <c r="E185" s="116"/>
      <c r="F185" s="116"/>
      <c r="G185" s="116"/>
      <c r="H185" s="116"/>
      <c r="I185" s="116"/>
      <c r="J185" s="116"/>
      <c r="K185" s="116"/>
      <c r="L185" s="116"/>
      <c r="M185" s="116"/>
      <c r="N185" s="116"/>
      <c r="O185" s="116"/>
      <c r="P185" s="116"/>
      <c r="Q185" s="116"/>
      <c r="R185" s="116"/>
      <c r="S185" s="116"/>
      <c r="T185" s="116"/>
    </row>
    <row r="186" spans="1:20">
      <c r="A186" s="116"/>
      <c r="B186" s="116"/>
      <c r="C186" s="116"/>
      <c r="D186" s="116"/>
      <c r="E186" s="116"/>
      <c r="F186" s="116"/>
      <c r="G186" s="116"/>
      <c r="H186" s="116"/>
      <c r="I186" s="116"/>
      <c r="J186" s="116"/>
      <c r="K186" s="116"/>
      <c r="L186" s="116"/>
      <c r="M186" s="116"/>
      <c r="N186" s="116"/>
      <c r="O186" s="116"/>
      <c r="P186" s="116"/>
      <c r="Q186" s="116"/>
      <c r="R186" s="116"/>
      <c r="S186" s="116"/>
      <c r="T186" s="116"/>
    </row>
    <row r="187" spans="1:20">
      <c r="A187" s="116"/>
      <c r="B187" s="116"/>
      <c r="C187" s="116"/>
      <c r="D187" s="116"/>
      <c r="E187" s="116"/>
      <c r="F187" s="116"/>
      <c r="G187" s="116"/>
      <c r="H187" s="116"/>
      <c r="I187" s="116"/>
      <c r="J187" s="116"/>
      <c r="K187" s="116"/>
      <c r="L187" s="116"/>
      <c r="M187" s="116"/>
      <c r="N187" s="116"/>
      <c r="O187" s="116"/>
      <c r="P187" s="116"/>
      <c r="Q187" s="116"/>
      <c r="R187" s="116"/>
      <c r="S187" s="116"/>
      <c r="T187" s="116"/>
    </row>
    <row r="188" spans="1:20">
      <c r="A188" s="116"/>
      <c r="B188" s="116"/>
      <c r="C188" s="116"/>
      <c r="D188" s="116"/>
      <c r="E188" s="116"/>
      <c r="F188" s="116"/>
      <c r="G188" s="116"/>
      <c r="H188" s="116"/>
      <c r="I188" s="116"/>
      <c r="J188" s="116"/>
      <c r="K188" s="116"/>
      <c r="L188" s="116"/>
      <c r="M188" s="116"/>
      <c r="N188" s="116"/>
      <c r="O188" s="116"/>
      <c r="P188" s="116"/>
      <c r="Q188" s="116"/>
      <c r="R188" s="116"/>
      <c r="S188" s="116"/>
      <c r="T188" s="116"/>
    </row>
    <row r="189" spans="1:20">
      <c r="A189" s="116"/>
      <c r="B189" s="116"/>
      <c r="C189" s="116"/>
      <c r="D189" s="116"/>
      <c r="E189" s="116"/>
      <c r="F189" s="116"/>
      <c r="G189" s="116"/>
      <c r="H189" s="116"/>
      <c r="I189" s="116"/>
      <c r="J189" s="116"/>
      <c r="K189" s="116"/>
      <c r="L189" s="116"/>
      <c r="M189" s="116"/>
      <c r="N189" s="116"/>
      <c r="O189" s="116"/>
      <c r="P189" s="116"/>
      <c r="Q189" s="116"/>
      <c r="R189" s="116"/>
      <c r="S189" s="116"/>
      <c r="T189" s="116"/>
    </row>
    <row r="190" spans="1:20">
      <c r="A190" s="116"/>
      <c r="B190" s="116"/>
      <c r="C190" s="116"/>
      <c r="D190" s="116"/>
      <c r="E190" s="116"/>
      <c r="F190" s="116"/>
      <c r="G190" s="116"/>
      <c r="H190" s="116"/>
      <c r="I190" s="116"/>
      <c r="J190" s="116"/>
      <c r="K190" s="116"/>
      <c r="L190" s="116"/>
      <c r="M190" s="116"/>
      <c r="N190" s="116"/>
      <c r="O190" s="116"/>
      <c r="P190" s="116"/>
      <c r="Q190" s="116"/>
      <c r="R190" s="116"/>
      <c r="S190" s="116"/>
      <c r="T190" s="116"/>
    </row>
    <row r="191" spans="1:20">
      <c r="A191" s="116"/>
      <c r="B191" s="116"/>
      <c r="C191" s="116"/>
      <c r="D191" s="116"/>
      <c r="E191" s="116"/>
      <c r="F191" s="116"/>
      <c r="G191" s="116"/>
      <c r="H191" s="116"/>
      <c r="I191" s="116"/>
      <c r="J191" s="116"/>
      <c r="K191" s="116"/>
      <c r="L191" s="116"/>
      <c r="M191" s="116"/>
      <c r="N191" s="116"/>
      <c r="O191" s="116"/>
      <c r="P191" s="116"/>
      <c r="Q191" s="116"/>
      <c r="R191" s="116"/>
      <c r="S191" s="116"/>
      <c r="T191" s="116"/>
    </row>
    <row r="192" spans="1:20">
      <c r="A192" s="116"/>
      <c r="B192" s="116"/>
      <c r="C192" s="116"/>
      <c r="D192" s="116"/>
      <c r="E192" s="116"/>
      <c r="F192" s="116"/>
      <c r="G192" s="116"/>
      <c r="H192" s="116"/>
      <c r="I192" s="116"/>
      <c r="J192" s="116"/>
      <c r="K192" s="116"/>
      <c r="L192" s="116"/>
      <c r="M192" s="116"/>
      <c r="N192" s="116"/>
      <c r="O192" s="116"/>
      <c r="P192" s="116"/>
      <c r="Q192" s="116"/>
      <c r="R192" s="116"/>
      <c r="S192" s="116"/>
      <c r="T192" s="116"/>
    </row>
    <row r="193" spans="1:20">
      <c r="A193" s="116"/>
      <c r="B193" s="116"/>
      <c r="C193" s="116"/>
      <c r="D193" s="116"/>
      <c r="E193" s="116"/>
      <c r="F193" s="116"/>
      <c r="G193" s="116"/>
      <c r="H193" s="116"/>
      <c r="I193" s="116"/>
      <c r="J193" s="116"/>
      <c r="K193" s="116"/>
      <c r="L193" s="116"/>
      <c r="M193" s="116"/>
      <c r="N193" s="116"/>
      <c r="O193" s="116"/>
      <c r="P193" s="116"/>
      <c r="Q193" s="116"/>
      <c r="R193" s="116"/>
      <c r="S193" s="116"/>
      <c r="T193" s="116"/>
    </row>
    <row r="194" spans="1:20">
      <c r="A194" s="116"/>
      <c r="B194" s="116"/>
      <c r="C194" s="116"/>
      <c r="D194" s="116"/>
      <c r="E194" s="116"/>
      <c r="F194" s="116"/>
      <c r="G194" s="116"/>
      <c r="H194" s="116"/>
      <c r="I194" s="116"/>
      <c r="J194" s="116"/>
      <c r="K194" s="116"/>
      <c r="L194" s="116"/>
      <c r="M194" s="116"/>
      <c r="N194" s="116"/>
      <c r="O194" s="116"/>
      <c r="P194" s="116"/>
      <c r="Q194" s="116"/>
      <c r="R194" s="116"/>
      <c r="S194" s="116"/>
      <c r="T194" s="116"/>
    </row>
    <row r="195" spans="1:20">
      <c r="A195" s="116"/>
      <c r="B195" s="116"/>
      <c r="C195" s="116"/>
      <c r="D195" s="116"/>
      <c r="E195" s="116"/>
      <c r="F195" s="116"/>
      <c r="G195" s="116"/>
      <c r="H195" s="116"/>
      <c r="I195" s="116"/>
      <c r="J195" s="116"/>
      <c r="K195" s="116"/>
      <c r="L195" s="116"/>
      <c r="M195" s="116"/>
      <c r="N195" s="116"/>
      <c r="O195" s="116"/>
      <c r="P195" s="116"/>
      <c r="Q195" s="116"/>
      <c r="R195" s="116"/>
      <c r="S195" s="116"/>
      <c r="T195" s="116"/>
    </row>
    <row r="196" spans="1:20">
      <c r="A196" s="116"/>
      <c r="B196" s="116"/>
      <c r="C196" s="116"/>
      <c r="D196" s="116"/>
      <c r="E196" s="116"/>
      <c r="F196" s="116"/>
      <c r="G196" s="116"/>
      <c r="H196" s="116"/>
      <c r="I196" s="116"/>
      <c r="J196" s="116"/>
      <c r="K196" s="116"/>
      <c r="L196" s="116"/>
      <c r="M196" s="116"/>
      <c r="N196" s="116"/>
      <c r="O196" s="116"/>
      <c r="P196" s="116"/>
      <c r="Q196" s="116"/>
      <c r="R196" s="116"/>
      <c r="S196" s="116"/>
      <c r="T196" s="116"/>
    </row>
    <row r="197" spans="1:20">
      <c r="A197" s="116"/>
      <c r="B197" s="116"/>
      <c r="C197" s="116"/>
      <c r="D197" s="116"/>
      <c r="E197" s="116"/>
      <c r="F197" s="116"/>
      <c r="G197" s="116"/>
      <c r="H197" s="116"/>
      <c r="I197" s="116"/>
      <c r="J197" s="116"/>
      <c r="K197" s="116"/>
      <c r="L197" s="116"/>
      <c r="M197" s="116"/>
      <c r="N197" s="116"/>
      <c r="O197" s="116"/>
      <c r="P197" s="116"/>
      <c r="Q197" s="116"/>
      <c r="R197" s="116"/>
      <c r="S197" s="116"/>
      <c r="T197" s="116"/>
    </row>
    <row r="198" spans="1:20">
      <c r="A198" s="116"/>
      <c r="B198" s="116"/>
      <c r="C198" s="116"/>
      <c r="D198" s="116"/>
      <c r="E198" s="116"/>
      <c r="F198" s="116"/>
      <c r="G198" s="116"/>
      <c r="H198" s="116"/>
      <c r="I198" s="116"/>
      <c r="J198" s="116"/>
      <c r="K198" s="116"/>
      <c r="L198" s="116"/>
      <c r="M198" s="116"/>
      <c r="N198" s="116"/>
      <c r="O198" s="116"/>
      <c r="P198" s="116"/>
      <c r="Q198" s="116"/>
      <c r="R198" s="116"/>
      <c r="S198" s="116"/>
      <c r="T198" s="116"/>
    </row>
    <row r="199" spans="1:20">
      <c r="A199" s="116"/>
      <c r="B199" s="116"/>
      <c r="C199" s="116"/>
      <c r="D199" s="116"/>
      <c r="E199" s="116"/>
      <c r="F199" s="116"/>
      <c r="G199" s="116"/>
      <c r="H199" s="116"/>
      <c r="I199" s="116"/>
      <c r="J199" s="116"/>
      <c r="K199" s="116"/>
      <c r="L199" s="116"/>
      <c r="M199" s="116"/>
      <c r="N199" s="116"/>
      <c r="O199" s="116"/>
      <c r="P199" s="116"/>
      <c r="Q199" s="116"/>
      <c r="R199" s="116"/>
      <c r="S199" s="116"/>
      <c r="T199" s="116"/>
    </row>
    <row r="200" spans="1:20">
      <c r="A200" s="116"/>
      <c r="B200" s="116"/>
      <c r="C200" s="116"/>
      <c r="D200" s="116"/>
      <c r="E200" s="116"/>
      <c r="F200" s="116"/>
      <c r="G200" s="116"/>
      <c r="H200" s="116"/>
      <c r="I200" s="116"/>
      <c r="J200" s="116"/>
      <c r="K200" s="116"/>
      <c r="L200" s="116"/>
      <c r="M200" s="116"/>
      <c r="N200" s="116"/>
      <c r="O200" s="116"/>
      <c r="P200" s="116"/>
      <c r="Q200" s="116"/>
      <c r="R200" s="116"/>
      <c r="S200" s="116"/>
      <c r="T200" s="116"/>
    </row>
    <row r="201" spans="1:20">
      <c r="A201" s="116"/>
      <c r="B201" s="116"/>
      <c r="C201" s="116"/>
      <c r="D201" s="116"/>
      <c r="E201" s="116"/>
      <c r="F201" s="116"/>
      <c r="G201" s="116"/>
      <c r="H201" s="116"/>
      <c r="I201" s="116"/>
      <c r="J201" s="116"/>
      <c r="K201" s="116"/>
      <c r="L201" s="116"/>
      <c r="M201" s="116"/>
      <c r="N201" s="116"/>
      <c r="O201" s="116"/>
      <c r="P201" s="116"/>
      <c r="Q201" s="116"/>
      <c r="R201" s="116"/>
      <c r="S201" s="116"/>
      <c r="T201" s="116"/>
    </row>
    <row r="202" spans="1:20">
      <c r="A202" s="116"/>
      <c r="B202" s="116"/>
      <c r="C202" s="116"/>
      <c r="D202" s="116"/>
      <c r="E202" s="116"/>
      <c r="F202" s="116"/>
      <c r="G202" s="116"/>
      <c r="H202" s="116"/>
      <c r="I202" s="116"/>
      <c r="J202" s="116"/>
      <c r="K202" s="116"/>
      <c r="L202" s="116"/>
      <c r="M202" s="116"/>
      <c r="N202" s="116"/>
      <c r="O202" s="116"/>
      <c r="P202" s="116"/>
      <c r="Q202" s="116"/>
      <c r="R202" s="116"/>
      <c r="S202" s="116"/>
      <c r="T202" s="116"/>
    </row>
    <row r="203" spans="1:20">
      <c r="A203" s="116"/>
      <c r="B203" s="116"/>
      <c r="C203" s="116"/>
      <c r="D203" s="116"/>
      <c r="E203" s="116"/>
      <c r="F203" s="116"/>
      <c r="G203" s="116"/>
      <c r="H203" s="116"/>
      <c r="I203" s="116"/>
      <c r="J203" s="116"/>
      <c r="K203" s="116"/>
      <c r="L203" s="116"/>
      <c r="M203" s="116"/>
      <c r="N203" s="116"/>
      <c r="O203" s="116"/>
      <c r="P203" s="116"/>
      <c r="Q203" s="116"/>
      <c r="R203" s="116"/>
      <c r="S203" s="116"/>
      <c r="T203" s="116"/>
    </row>
    <row r="204" spans="1:20">
      <c r="A204" s="116"/>
      <c r="B204" s="116"/>
      <c r="C204" s="116"/>
      <c r="D204" s="116"/>
      <c r="E204" s="116"/>
      <c r="F204" s="116"/>
      <c r="G204" s="116"/>
      <c r="H204" s="116"/>
      <c r="I204" s="116"/>
      <c r="J204" s="116"/>
      <c r="K204" s="116"/>
      <c r="L204" s="116"/>
      <c r="M204" s="116"/>
      <c r="N204" s="116"/>
      <c r="O204" s="116"/>
      <c r="P204" s="116"/>
      <c r="Q204" s="116"/>
      <c r="R204" s="116"/>
      <c r="S204" s="116"/>
      <c r="T204" s="116"/>
    </row>
    <row r="205" spans="1:20">
      <c r="A205" s="116"/>
      <c r="B205" s="116"/>
      <c r="C205" s="116"/>
      <c r="D205" s="116"/>
      <c r="E205" s="116"/>
      <c r="F205" s="116"/>
      <c r="G205" s="116"/>
      <c r="H205" s="116"/>
      <c r="I205" s="116"/>
      <c r="J205" s="116"/>
      <c r="K205" s="116"/>
      <c r="L205" s="116"/>
      <c r="M205" s="116"/>
      <c r="N205" s="116"/>
      <c r="O205" s="116"/>
      <c r="P205" s="116"/>
      <c r="Q205" s="116"/>
      <c r="R205" s="116"/>
      <c r="S205" s="116"/>
      <c r="T205" s="116"/>
    </row>
    <row r="206" spans="1:20">
      <c r="A206" s="116"/>
      <c r="B206" s="116"/>
      <c r="C206" s="116"/>
      <c r="D206" s="116"/>
      <c r="E206" s="116"/>
      <c r="F206" s="116"/>
      <c r="G206" s="116"/>
      <c r="H206" s="116"/>
      <c r="I206" s="116"/>
      <c r="J206" s="116"/>
      <c r="K206" s="116"/>
      <c r="L206" s="116"/>
      <c r="M206" s="116"/>
      <c r="N206" s="116"/>
      <c r="O206" s="116"/>
      <c r="P206" s="116"/>
      <c r="Q206" s="116"/>
      <c r="R206" s="116"/>
      <c r="S206" s="116"/>
      <c r="T206" s="116"/>
    </row>
    <row r="207" spans="1:20">
      <c r="A207" s="116"/>
      <c r="B207" s="116"/>
      <c r="C207" s="116"/>
      <c r="D207" s="116"/>
      <c r="E207" s="116"/>
      <c r="F207" s="116"/>
      <c r="G207" s="116"/>
      <c r="H207" s="116"/>
      <c r="I207" s="116"/>
      <c r="J207" s="116"/>
      <c r="K207" s="116"/>
      <c r="L207" s="116"/>
      <c r="M207" s="116"/>
      <c r="N207" s="116"/>
      <c r="O207" s="116"/>
      <c r="P207" s="116"/>
      <c r="Q207" s="116"/>
      <c r="R207" s="116"/>
      <c r="S207" s="116"/>
      <c r="T207" s="116"/>
    </row>
    <row r="208" spans="1:20">
      <c r="A208" s="116"/>
      <c r="B208" s="116"/>
      <c r="C208" s="116"/>
      <c r="D208" s="116"/>
      <c r="E208" s="116"/>
      <c r="F208" s="116"/>
      <c r="G208" s="116"/>
      <c r="H208" s="116"/>
      <c r="I208" s="116"/>
      <c r="J208" s="116"/>
      <c r="K208" s="116"/>
      <c r="L208" s="116"/>
      <c r="M208" s="116"/>
      <c r="N208" s="116"/>
      <c r="O208" s="116"/>
      <c r="P208" s="116"/>
      <c r="Q208" s="116"/>
      <c r="R208" s="116"/>
      <c r="S208" s="116"/>
      <c r="T208" s="116"/>
    </row>
    <row r="209" spans="1:20">
      <c r="A209" s="116"/>
      <c r="B209" s="116"/>
      <c r="C209" s="116"/>
      <c r="D209" s="116"/>
      <c r="E209" s="116"/>
      <c r="F209" s="116"/>
      <c r="G209" s="116"/>
      <c r="H209" s="116"/>
      <c r="I209" s="116"/>
      <c r="J209" s="116"/>
      <c r="K209" s="116"/>
      <c r="L209" s="116"/>
      <c r="M209" s="116"/>
      <c r="N209" s="116"/>
      <c r="O209" s="116"/>
      <c r="P209" s="116"/>
      <c r="Q209" s="116"/>
      <c r="R209" s="116"/>
      <c r="S209" s="116"/>
      <c r="T209" s="116"/>
    </row>
    <row r="210" spans="1:20">
      <c r="A210" s="116"/>
      <c r="B210" s="116"/>
      <c r="C210" s="116"/>
      <c r="D210" s="116"/>
      <c r="E210" s="116"/>
      <c r="F210" s="116"/>
      <c r="G210" s="116"/>
      <c r="H210" s="116"/>
      <c r="I210" s="116"/>
      <c r="J210" s="116"/>
      <c r="K210" s="116"/>
      <c r="L210" s="116"/>
      <c r="M210" s="116"/>
      <c r="N210" s="116"/>
      <c r="O210" s="116"/>
      <c r="P210" s="116"/>
      <c r="Q210" s="116"/>
      <c r="R210" s="116"/>
      <c r="S210" s="116"/>
      <c r="T210" s="116"/>
    </row>
    <row r="211" spans="1:20">
      <c r="A211" s="116"/>
      <c r="B211" s="116"/>
      <c r="C211" s="116"/>
      <c r="D211" s="116"/>
      <c r="E211" s="116"/>
      <c r="F211" s="116"/>
      <c r="G211" s="116"/>
      <c r="H211" s="116"/>
      <c r="I211" s="116"/>
      <c r="J211" s="116"/>
      <c r="K211" s="116"/>
      <c r="L211" s="116"/>
      <c r="M211" s="116"/>
      <c r="N211" s="116"/>
      <c r="O211" s="116"/>
      <c r="P211" s="116"/>
      <c r="Q211" s="116"/>
      <c r="R211" s="116"/>
      <c r="S211" s="116"/>
      <c r="T211" s="116"/>
    </row>
    <row r="212" spans="1:20">
      <c r="A212" s="116"/>
      <c r="B212" s="116"/>
      <c r="C212" s="116"/>
      <c r="D212" s="116"/>
      <c r="E212" s="116"/>
      <c r="F212" s="116"/>
      <c r="G212" s="116"/>
      <c r="H212" s="116"/>
      <c r="I212" s="116"/>
      <c r="J212" s="116"/>
      <c r="K212" s="116"/>
      <c r="L212" s="116"/>
      <c r="M212" s="116"/>
      <c r="N212" s="116"/>
      <c r="O212" s="116"/>
      <c r="P212" s="116"/>
      <c r="Q212" s="116"/>
      <c r="R212" s="116"/>
      <c r="S212" s="116"/>
      <c r="T212" s="116"/>
    </row>
    <row r="213" spans="1:20">
      <c r="A213" s="116"/>
      <c r="B213" s="116"/>
      <c r="C213" s="116"/>
      <c r="D213" s="116"/>
      <c r="E213" s="116"/>
      <c r="F213" s="116"/>
      <c r="G213" s="116"/>
      <c r="H213" s="116"/>
      <c r="I213" s="116"/>
      <c r="J213" s="116"/>
      <c r="K213" s="116"/>
      <c r="L213" s="116"/>
      <c r="M213" s="116"/>
      <c r="N213" s="116"/>
      <c r="O213" s="116"/>
      <c r="P213" s="116"/>
      <c r="Q213" s="116"/>
      <c r="R213" s="116"/>
      <c r="S213" s="116"/>
      <c r="T213" s="116"/>
    </row>
    <row r="214" spans="1:20">
      <c r="A214" s="116"/>
      <c r="B214" s="116"/>
      <c r="C214" s="116"/>
      <c r="D214" s="116"/>
      <c r="E214" s="116"/>
      <c r="F214" s="116"/>
      <c r="G214" s="116"/>
      <c r="H214" s="116"/>
      <c r="I214" s="116"/>
      <c r="J214" s="116"/>
      <c r="K214" s="116"/>
      <c r="L214" s="116"/>
      <c r="M214" s="116"/>
      <c r="N214" s="116"/>
      <c r="O214" s="116"/>
      <c r="P214" s="116"/>
      <c r="Q214" s="116"/>
      <c r="R214" s="116"/>
      <c r="S214" s="116"/>
      <c r="T214" s="116"/>
    </row>
    <row r="215" spans="1:20">
      <c r="A215" s="116"/>
      <c r="B215" s="116"/>
      <c r="C215" s="116"/>
      <c r="D215" s="116"/>
      <c r="E215" s="116"/>
      <c r="F215" s="116"/>
      <c r="G215" s="116"/>
      <c r="H215" s="116"/>
      <c r="I215" s="116"/>
      <c r="J215" s="116"/>
      <c r="K215" s="116"/>
      <c r="L215" s="116"/>
      <c r="M215" s="116"/>
      <c r="N215" s="116"/>
      <c r="O215" s="116"/>
      <c r="P215" s="116"/>
      <c r="Q215" s="116"/>
      <c r="R215" s="116"/>
      <c r="S215" s="116"/>
      <c r="T215" s="116"/>
    </row>
    <row r="216" spans="1:20">
      <c r="A216" s="116"/>
      <c r="B216" s="116"/>
      <c r="C216" s="116"/>
      <c r="D216" s="116"/>
      <c r="E216" s="116"/>
      <c r="F216" s="116"/>
      <c r="G216" s="116"/>
      <c r="H216" s="116"/>
      <c r="I216" s="116"/>
      <c r="J216" s="116"/>
      <c r="K216" s="116"/>
      <c r="L216" s="116"/>
      <c r="M216" s="116"/>
      <c r="N216" s="116"/>
      <c r="O216" s="116"/>
      <c r="P216" s="116"/>
      <c r="Q216" s="116"/>
      <c r="R216" s="116"/>
      <c r="S216" s="116"/>
      <c r="T216" s="116"/>
    </row>
    <row r="217" spans="1:20">
      <c r="A217" s="116"/>
      <c r="B217" s="116"/>
      <c r="C217" s="116"/>
      <c r="D217" s="116"/>
      <c r="E217" s="116"/>
      <c r="F217" s="116"/>
      <c r="G217" s="116"/>
      <c r="H217" s="116"/>
      <c r="I217" s="116"/>
      <c r="J217" s="116"/>
      <c r="K217" s="116"/>
      <c r="L217" s="116"/>
      <c r="M217" s="116"/>
      <c r="N217" s="116"/>
      <c r="O217" s="116"/>
      <c r="P217" s="116"/>
      <c r="Q217" s="116"/>
      <c r="R217" s="116"/>
      <c r="S217" s="116"/>
      <c r="T217" s="116"/>
    </row>
    <row r="218" spans="1:20">
      <c r="A218" s="116"/>
      <c r="B218" s="116"/>
      <c r="C218" s="116"/>
      <c r="D218" s="116"/>
      <c r="E218" s="116"/>
      <c r="F218" s="116"/>
      <c r="G218" s="116"/>
      <c r="H218" s="116"/>
      <c r="I218" s="116"/>
      <c r="J218" s="116"/>
      <c r="K218" s="116"/>
      <c r="L218" s="116"/>
      <c r="M218" s="116"/>
      <c r="N218" s="116"/>
      <c r="O218" s="116"/>
      <c r="P218" s="116"/>
      <c r="Q218" s="116"/>
      <c r="R218" s="116"/>
      <c r="S218" s="116"/>
      <c r="T218" s="116"/>
    </row>
    <row r="219" spans="1:20">
      <c r="A219" s="116"/>
      <c r="B219" s="116"/>
      <c r="C219" s="116"/>
      <c r="D219" s="116"/>
      <c r="E219" s="116"/>
      <c r="F219" s="116"/>
      <c r="G219" s="116"/>
      <c r="H219" s="116"/>
      <c r="I219" s="116"/>
      <c r="J219" s="116"/>
      <c r="K219" s="116"/>
      <c r="L219" s="116"/>
      <c r="M219" s="116"/>
      <c r="N219" s="116"/>
      <c r="O219" s="116"/>
      <c r="P219" s="116"/>
      <c r="Q219" s="116"/>
      <c r="R219" s="116"/>
      <c r="S219" s="116"/>
      <c r="T219" s="116"/>
    </row>
    <row r="220" spans="1:20">
      <c r="A220" s="116"/>
      <c r="B220" s="116"/>
      <c r="C220" s="116"/>
      <c r="D220" s="116"/>
      <c r="E220" s="116"/>
      <c r="F220" s="116"/>
      <c r="G220" s="116"/>
      <c r="H220" s="116"/>
      <c r="I220" s="116"/>
      <c r="J220" s="116"/>
      <c r="K220" s="116"/>
      <c r="L220" s="116"/>
      <c r="M220" s="116"/>
      <c r="N220" s="116"/>
      <c r="O220" s="116"/>
      <c r="P220" s="116"/>
      <c r="Q220" s="116"/>
      <c r="R220" s="116"/>
      <c r="S220" s="116"/>
      <c r="T220" s="116"/>
    </row>
    <row r="221" spans="1:20">
      <c r="A221" s="116"/>
      <c r="B221" s="116"/>
      <c r="C221" s="116"/>
      <c r="D221" s="116"/>
      <c r="E221" s="116"/>
      <c r="F221" s="116"/>
      <c r="G221" s="116"/>
      <c r="H221" s="116"/>
      <c r="I221" s="116"/>
      <c r="J221" s="116"/>
      <c r="K221" s="116"/>
      <c r="L221" s="116"/>
      <c r="M221" s="116"/>
      <c r="N221" s="116"/>
      <c r="O221" s="116"/>
      <c r="P221" s="116"/>
      <c r="Q221" s="116"/>
      <c r="R221" s="116"/>
      <c r="S221" s="116"/>
      <c r="T221" s="116"/>
    </row>
    <row r="222" spans="1:20">
      <c r="A222" s="116"/>
      <c r="B222" s="116"/>
      <c r="C222" s="116"/>
      <c r="D222" s="116"/>
      <c r="E222" s="116"/>
      <c r="F222" s="116"/>
      <c r="G222" s="116"/>
      <c r="H222" s="116"/>
      <c r="I222" s="116"/>
      <c r="J222" s="116"/>
      <c r="K222" s="116"/>
      <c r="L222" s="116"/>
      <c r="M222" s="116"/>
      <c r="N222" s="116"/>
      <c r="O222" s="116"/>
      <c r="P222" s="116"/>
      <c r="Q222" s="116"/>
      <c r="R222" s="116"/>
      <c r="S222" s="116"/>
      <c r="T222" s="116"/>
    </row>
    <row r="223" spans="1:20">
      <c r="A223" s="116"/>
      <c r="B223" s="116"/>
      <c r="C223" s="116"/>
      <c r="D223" s="116"/>
      <c r="E223" s="116"/>
      <c r="F223" s="116"/>
      <c r="G223" s="116"/>
      <c r="H223" s="116"/>
      <c r="I223" s="116"/>
      <c r="J223" s="116"/>
      <c r="K223" s="116"/>
      <c r="L223" s="116"/>
      <c r="M223" s="116"/>
      <c r="N223" s="116"/>
      <c r="O223" s="116"/>
      <c r="P223" s="116"/>
      <c r="Q223" s="116"/>
      <c r="R223" s="116"/>
      <c r="S223" s="116"/>
      <c r="T223" s="116"/>
    </row>
    <row r="224" spans="1:20">
      <c r="A224" s="116"/>
      <c r="B224" s="116"/>
      <c r="C224" s="116"/>
      <c r="D224" s="116"/>
      <c r="E224" s="116"/>
      <c r="F224" s="116"/>
      <c r="G224" s="116"/>
      <c r="H224" s="116"/>
      <c r="I224" s="116"/>
      <c r="J224" s="116"/>
      <c r="K224" s="116"/>
      <c r="L224" s="116"/>
      <c r="M224" s="116"/>
      <c r="N224" s="116"/>
      <c r="O224" s="116"/>
      <c r="P224" s="116"/>
      <c r="Q224" s="116"/>
      <c r="R224" s="116"/>
      <c r="S224" s="116"/>
      <c r="T224" s="116"/>
    </row>
    <row r="225" spans="1:20">
      <c r="A225" s="116"/>
      <c r="B225" s="116"/>
      <c r="C225" s="116"/>
      <c r="D225" s="116"/>
      <c r="E225" s="116"/>
      <c r="F225" s="116"/>
      <c r="G225" s="116"/>
      <c r="H225" s="116"/>
      <c r="I225" s="116"/>
      <c r="J225" s="116"/>
      <c r="K225" s="116"/>
      <c r="L225" s="116"/>
      <c r="M225" s="116"/>
      <c r="N225" s="116"/>
      <c r="O225" s="116"/>
      <c r="P225" s="116"/>
      <c r="Q225" s="116"/>
      <c r="R225" s="116"/>
      <c r="S225" s="116"/>
      <c r="T225" s="116"/>
    </row>
    <row r="226" spans="1:20">
      <c r="A226" s="116"/>
      <c r="B226" s="116"/>
      <c r="C226" s="116"/>
      <c r="D226" s="116"/>
      <c r="E226" s="116"/>
      <c r="F226" s="116"/>
      <c r="G226" s="116"/>
      <c r="H226" s="116"/>
      <c r="I226" s="116"/>
      <c r="J226" s="116"/>
      <c r="K226" s="116"/>
      <c r="L226" s="116"/>
      <c r="M226" s="116"/>
      <c r="N226" s="116"/>
      <c r="O226" s="116"/>
      <c r="P226" s="116"/>
      <c r="Q226" s="116"/>
      <c r="R226" s="116"/>
      <c r="S226" s="116"/>
      <c r="T226" s="116"/>
    </row>
    <row r="227" spans="1:20">
      <c r="A227" s="116"/>
      <c r="B227" s="116"/>
      <c r="C227" s="116"/>
      <c r="D227" s="116"/>
      <c r="E227" s="116"/>
      <c r="F227" s="116"/>
      <c r="G227" s="116"/>
      <c r="H227" s="116"/>
      <c r="I227" s="116"/>
      <c r="J227" s="116"/>
      <c r="K227" s="116"/>
      <c r="L227" s="116"/>
      <c r="M227" s="116"/>
      <c r="N227" s="116"/>
      <c r="O227" s="116"/>
      <c r="P227" s="116"/>
      <c r="Q227" s="116"/>
      <c r="R227" s="116"/>
      <c r="S227" s="116"/>
      <c r="T227" s="116"/>
    </row>
    <row r="228" spans="1:20">
      <c r="A228" s="116"/>
      <c r="B228" s="116"/>
      <c r="C228" s="116"/>
      <c r="D228" s="116"/>
      <c r="E228" s="116"/>
      <c r="F228" s="116"/>
      <c r="G228" s="116"/>
      <c r="H228" s="116"/>
      <c r="I228" s="116"/>
      <c r="J228" s="116"/>
      <c r="K228" s="116"/>
      <c r="L228" s="116"/>
      <c r="M228" s="116"/>
      <c r="N228" s="116"/>
      <c r="O228" s="116"/>
      <c r="P228" s="116"/>
      <c r="Q228" s="116"/>
      <c r="R228" s="116"/>
      <c r="S228" s="116"/>
      <c r="T228" s="116"/>
    </row>
    <row r="229" spans="1:20">
      <c r="A229" s="116"/>
      <c r="B229" s="116"/>
      <c r="C229" s="116"/>
      <c r="D229" s="116"/>
      <c r="E229" s="116"/>
      <c r="F229" s="116"/>
      <c r="G229" s="116"/>
      <c r="H229" s="116"/>
      <c r="I229" s="116"/>
      <c r="J229" s="116"/>
      <c r="K229" s="116"/>
      <c r="L229" s="116"/>
      <c r="M229" s="116"/>
      <c r="N229" s="116"/>
      <c r="O229" s="116"/>
      <c r="P229" s="116"/>
      <c r="Q229" s="116"/>
      <c r="R229" s="116"/>
      <c r="S229" s="116"/>
      <c r="T229" s="116"/>
    </row>
    <row r="230" spans="1:20">
      <c r="A230" s="116"/>
      <c r="B230" s="116"/>
      <c r="C230" s="116"/>
      <c r="D230" s="116"/>
      <c r="E230" s="116"/>
      <c r="F230" s="116"/>
      <c r="G230" s="116"/>
      <c r="H230" s="116"/>
      <c r="I230" s="116"/>
      <c r="J230" s="116"/>
      <c r="K230" s="116"/>
      <c r="L230" s="116"/>
      <c r="M230" s="116"/>
      <c r="N230" s="116"/>
      <c r="O230" s="116"/>
      <c r="P230" s="116"/>
      <c r="Q230" s="116"/>
      <c r="R230" s="116"/>
      <c r="S230" s="116"/>
      <c r="T230" s="116"/>
    </row>
    <row r="231" spans="1:20">
      <c r="A231" s="116"/>
      <c r="B231" s="116"/>
      <c r="C231" s="116"/>
      <c r="D231" s="116"/>
      <c r="E231" s="116"/>
      <c r="F231" s="116"/>
      <c r="G231" s="116"/>
      <c r="H231" s="116"/>
      <c r="I231" s="116"/>
      <c r="J231" s="116"/>
      <c r="K231" s="116"/>
      <c r="L231" s="116"/>
      <c r="M231" s="116"/>
      <c r="N231" s="116"/>
      <c r="O231" s="116"/>
      <c r="P231" s="116"/>
      <c r="Q231" s="116"/>
      <c r="R231" s="116"/>
      <c r="S231" s="116"/>
      <c r="T231" s="116"/>
    </row>
    <row r="232" spans="1:20">
      <c r="A232" s="116"/>
      <c r="B232" s="116"/>
      <c r="C232" s="116"/>
      <c r="D232" s="116"/>
      <c r="E232" s="116"/>
      <c r="F232" s="116"/>
      <c r="G232" s="116"/>
      <c r="H232" s="116"/>
      <c r="I232" s="116"/>
      <c r="J232" s="116"/>
      <c r="K232" s="116"/>
      <c r="L232" s="116"/>
      <c r="M232" s="116"/>
      <c r="N232" s="116"/>
      <c r="O232" s="116"/>
      <c r="P232" s="116"/>
      <c r="Q232" s="116"/>
      <c r="R232" s="116"/>
      <c r="S232" s="116"/>
      <c r="T232" s="116"/>
    </row>
    <row r="233" spans="1:20">
      <c r="A233" s="116"/>
      <c r="B233" s="116"/>
      <c r="C233" s="116"/>
      <c r="D233" s="116"/>
      <c r="E233" s="116"/>
      <c r="F233" s="116"/>
      <c r="G233" s="116"/>
      <c r="H233" s="116"/>
      <c r="I233" s="116"/>
      <c r="J233" s="116"/>
      <c r="K233" s="116"/>
      <c r="L233" s="116"/>
      <c r="M233" s="116"/>
      <c r="N233" s="116"/>
      <c r="O233" s="116"/>
      <c r="P233" s="116"/>
      <c r="Q233" s="116"/>
      <c r="R233" s="116"/>
      <c r="S233" s="116"/>
      <c r="T233" s="116"/>
    </row>
    <row r="234" spans="1:20">
      <c r="A234" s="116"/>
      <c r="B234" s="116"/>
      <c r="C234" s="116"/>
      <c r="D234" s="116"/>
      <c r="E234" s="116"/>
      <c r="F234" s="116"/>
      <c r="G234" s="116"/>
      <c r="H234" s="116"/>
      <c r="I234" s="116"/>
      <c r="J234" s="116"/>
      <c r="K234" s="116"/>
      <c r="L234" s="116"/>
      <c r="M234" s="116"/>
      <c r="N234" s="116"/>
      <c r="O234" s="116"/>
      <c r="P234" s="116"/>
      <c r="Q234" s="116"/>
      <c r="R234" s="116"/>
      <c r="S234" s="116"/>
      <c r="T234" s="116"/>
    </row>
    <row r="235" spans="1:20">
      <c r="A235" s="116"/>
      <c r="B235" s="116"/>
      <c r="C235" s="116"/>
      <c r="D235" s="116"/>
      <c r="E235" s="116"/>
      <c r="F235" s="116"/>
      <c r="G235" s="116"/>
      <c r="H235" s="116"/>
      <c r="I235" s="116"/>
      <c r="J235" s="116"/>
      <c r="K235" s="116"/>
      <c r="L235" s="116"/>
      <c r="M235" s="116"/>
      <c r="N235" s="116"/>
      <c r="O235" s="116"/>
      <c r="P235" s="116"/>
      <c r="Q235" s="116"/>
      <c r="R235" s="116"/>
      <c r="S235" s="116"/>
      <c r="T235" s="116"/>
    </row>
    <row r="236" spans="1:20">
      <c r="A236" s="116"/>
      <c r="B236" s="116"/>
      <c r="C236" s="116"/>
      <c r="D236" s="116"/>
      <c r="E236" s="116"/>
      <c r="F236" s="116"/>
      <c r="G236" s="116"/>
      <c r="H236" s="116"/>
      <c r="I236" s="116"/>
      <c r="J236" s="116"/>
      <c r="K236" s="116"/>
      <c r="L236" s="116"/>
      <c r="M236" s="116"/>
      <c r="N236" s="116"/>
      <c r="O236" s="116"/>
      <c r="P236" s="116"/>
      <c r="Q236" s="116"/>
      <c r="R236" s="116"/>
      <c r="S236" s="116"/>
      <c r="T236" s="116"/>
    </row>
    <row r="237" spans="1:20">
      <c r="A237" s="116"/>
      <c r="B237" s="116"/>
      <c r="C237" s="116"/>
      <c r="D237" s="116"/>
      <c r="E237" s="116"/>
      <c r="F237" s="116"/>
      <c r="G237" s="116"/>
      <c r="H237" s="116"/>
      <c r="I237" s="116"/>
      <c r="J237" s="116"/>
      <c r="K237" s="116"/>
      <c r="L237" s="116"/>
      <c r="M237" s="116"/>
      <c r="N237" s="116"/>
      <c r="O237" s="116"/>
      <c r="P237" s="116"/>
      <c r="Q237" s="116"/>
      <c r="R237" s="116"/>
      <c r="S237" s="116"/>
      <c r="T237" s="116"/>
    </row>
    <row r="238" spans="1:20">
      <c r="A238" s="116"/>
      <c r="B238" s="116"/>
      <c r="C238" s="116"/>
      <c r="D238" s="116"/>
      <c r="E238" s="116"/>
      <c r="F238" s="116"/>
      <c r="G238" s="116"/>
      <c r="H238" s="116"/>
      <c r="I238" s="116"/>
      <c r="J238" s="116"/>
      <c r="K238" s="116"/>
      <c r="L238" s="116"/>
      <c r="M238" s="116"/>
      <c r="N238" s="116"/>
      <c r="O238" s="116"/>
      <c r="P238" s="116"/>
      <c r="Q238" s="116"/>
      <c r="R238" s="116"/>
      <c r="S238" s="116"/>
      <c r="T238" s="116"/>
    </row>
    <row r="239" spans="1:20">
      <c r="A239" s="116"/>
      <c r="B239" s="116"/>
      <c r="C239" s="116"/>
      <c r="D239" s="116"/>
      <c r="E239" s="116"/>
      <c r="F239" s="116"/>
      <c r="G239" s="116"/>
      <c r="H239" s="116"/>
      <c r="I239" s="116"/>
      <c r="J239" s="116"/>
      <c r="K239" s="116"/>
      <c r="L239" s="116"/>
      <c r="M239" s="116"/>
      <c r="N239" s="116"/>
      <c r="O239" s="116"/>
      <c r="P239" s="116"/>
      <c r="Q239" s="116"/>
      <c r="R239" s="116"/>
      <c r="S239" s="116"/>
      <c r="T239" s="116"/>
    </row>
    <row r="240" spans="1:20">
      <c r="A240" s="116"/>
      <c r="B240" s="116"/>
      <c r="C240" s="116"/>
      <c r="D240" s="116"/>
      <c r="E240" s="116"/>
      <c r="F240" s="116"/>
      <c r="G240" s="116"/>
      <c r="H240" s="116"/>
      <c r="I240" s="116"/>
      <c r="J240" s="116"/>
      <c r="K240" s="116"/>
      <c r="L240" s="116"/>
      <c r="M240" s="116"/>
      <c r="N240" s="116"/>
      <c r="O240" s="116"/>
      <c r="P240" s="116"/>
      <c r="Q240" s="116"/>
      <c r="R240" s="116"/>
      <c r="S240" s="116"/>
      <c r="T240" s="116"/>
    </row>
    <row r="241" spans="1:20">
      <c r="A241" s="116"/>
      <c r="B241" s="116"/>
      <c r="C241" s="116"/>
      <c r="D241" s="116"/>
      <c r="E241" s="116"/>
      <c r="F241" s="116"/>
      <c r="G241" s="116"/>
      <c r="H241" s="116"/>
      <c r="I241" s="116"/>
      <c r="J241" s="116"/>
      <c r="K241" s="116"/>
      <c r="L241" s="116"/>
      <c r="M241" s="116"/>
      <c r="N241" s="116"/>
      <c r="O241" s="116"/>
      <c r="P241" s="116"/>
      <c r="Q241" s="116"/>
      <c r="R241" s="116"/>
      <c r="S241" s="116"/>
      <c r="T241" s="116"/>
    </row>
    <row r="242" spans="1:20">
      <c r="A242" s="116"/>
      <c r="B242" s="116"/>
      <c r="C242" s="116"/>
      <c r="D242" s="116"/>
      <c r="E242" s="116"/>
      <c r="F242" s="116"/>
      <c r="G242" s="116"/>
      <c r="H242" s="116"/>
      <c r="I242" s="116"/>
      <c r="J242" s="116"/>
      <c r="K242" s="116"/>
      <c r="L242" s="116"/>
      <c r="M242" s="116"/>
      <c r="N242" s="116"/>
      <c r="O242" s="116"/>
      <c r="P242" s="116"/>
      <c r="Q242" s="116"/>
      <c r="R242" s="116"/>
      <c r="S242" s="116"/>
      <c r="T242" s="116"/>
    </row>
    <row r="243" spans="1:20">
      <c r="A243" s="116"/>
      <c r="B243" s="116"/>
      <c r="C243" s="116"/>
      <c r="D243" s="116"/>
      <c r="E243" s="116"/>
      <c r="F243" s="116"/>
      <c r="G243" s="116"/>
      <c r="H243" s="116"/>
      <c r="I243" s="116"/>
      <c r="J243" s="116"/>
      <c r="K243" s="116"/>
      <c r="L243" s="116"/>
      <c r="M243" s="116"/>
      <c r="N243" s="116"/>
      <c r="O243" s="116"/>
      <c r="P243" s="116"/>
      <c r="Q243" s="116"/>
      <c r="R243" s="116"/>
      <c r="S243" s="116"/>
      <c r="T243" s="116"/>
    </row>
    <row r="244" spans="1:20">
      <c r="A244" s="116"/>
      <c r="B244" s="116"/>
      <c r="C244" s="116"/>
      <c r="D244" s="116"/>
      <c r="E244" s="116"/>
      <c r="F244" s="116"/>
      <c r="G244" s="116"/>
      <c r="H244" s="116"/>
      <c r="I244" s="116"/>
      <c r="J244" s="116"/>
      <c r="K244" s="116"/>
      <c r="L244" s="116"/>
      <c r="M244" s="116"/>
      <c r="N244" s="116"/>
      <c r="O244" s="116"/>
      <c r="P244" s="116"/>
      <c r="Q244" s="116"/>
      <c r="R244" s="116"/>
      <c r="S244" s="116"/>
      <c r="T244" s="116"/>
    </row>
    <row r="245" spans="1:20">
      <c r="A245" s="116"/>
      <c r="B245" s="116"/>
      <c r="C245" s="116"/>
      <c r="D245" s="116"/>
      <c r="E245" s="116"/>
      <c r="F245" s="116"/>
      <c r="G245" s="116"/>
      <c r="H245" s="116"/>
      <c r="I245" s="116"/>
      <c r="J245" s="116"/>
      <c r="K245" s="116"/>
      <c r="L245" s="116"/>
      <c r="M245" s="116"/>
      <c r="N245" s="116"/>
      <c r="O245" s="116"/>
      <c r="P245" s="116"/>
      <c r="Q245" s="116"/>
      <c r="R245" s="116"/>
      <c r="S245" s="116"/>
      <c r="T245" s="116"/>
    </row>
    <row r="246" spans="1:20">
      <c r="A246" s="116"/>
      <c r="B246" s="116"/>
      <c r="C246" s="116"/>
      <c r="D246" s="116"/>
      <c r="E246" s="116"/>
      <c r="F246" s="116"/>
      <c r="G246" s="116"/>
      <c r="H246" s="116"/>
      <c r="I246" s="116"/>
      <c r="J246" s="116"/>
      <c r="K246" s="116"/>
      <c r="L246" s="116"/>
      <c r="M246" s="116"/>
      <c r="N246" s="116"/>
      <c r="O246" s="116"/>
      <c r="P246" s="116"/>
      <c r="Q246" s="116"/>
      <c r="R246" s="116"/>
      <c r="S246" s="116"/>
      <c r="T246" s="116"/>
    </row>
    <row r="247" spans="1:20">
      <c r="A247" s="116"/>
      <c r="B247" s="116"/>
      <c r="C247" s="116"/>
      <c r="D247" s="116"/>
      <c r="E247" s="116"/>
      <c r="F247" s="116"/>
      <c r="G247" s="116"/>
      <c r="H247" s="116"/>
      <c r="I247" s="116"/>
      <c r="J247" s="116"/>
      <c r="K247" s="116"/>
      <c r="L247" s="116"/>
      <c r="M247" s="116"/>
      <c r="N247" s="116"/>
      <c r="O247" s="116"/>
      <c r="P247" s="116"/>
      <c r="Q247" s="116"/>
      <c r="R247" s="116"/>
      <c r="S247" s="116"/>
      <c r="T247" s="116"/>
    </row>
    <row r="248" spans="1:20">
      <c r="A248" s="116"/>
      <c r="B248" s="116"/>
      <c r="C248" s="116"/>
      <c r="D248" s="116"/>
      <c r="E248" s="116"/>
      <c r="F248" s="116"/>
      <c r="G248" s="116"/>
      <c r="H248" s="116"/>
      <c r="I248" s="116"/>
      <c r="J248" s="116"/>
      <c r="K248" s="116"/>
      <c r="L248" s="116"/>
      <c r="M248" s="116"/>
      <c r="N248" s="116"/>
      <c r="O248" s="116"/>
      <c r="P248" s="116"/>
      <c r="Q248" s="116"/>
      <c r="R248" s="116"/>
      <c r="S248" s="116"/>
      <c r="T248" s="116"/>
    </row>
    <row r="249" spans="1:20">
      <c r="A249" s="116"/>
      <c r="B249" s="116"/>
      <c r="C249" s="116"/>
      <c r="D249" s="116"/>
      <c r="E249" s="116"/>
      <c r="F249" s="116"/>
      <c r="G249" s="116"/>
      <c r="H249" s="116"/>
      <c r="I249" s="116"/>
      <c r="J249" s="116"/>
      <c r="K249" s="116"/>
      <c r="L249" s="116"/>
      <c r="M249" s="116"/>
      <c r="N249" s="116"/>
      <c r="O249" s="116"/>
      <c r="P249" s="116"/>
      <c r="Q249" s="116"/>
      <c r="R249" s="116"/>
      <c r="S249" s="116"/>
      <c r="T249" s="116"/>
    </row>
    <row r="250" spans="1:20">
      <c r="A250" s="116"/>
      <c r="B250" s="116"/>
      <c r="C250" s="116"/>
      <c r="D250" s="116"/>
      <c r="E250" s="116"/>
      <c r="F250" s="116"/>
      <c r="G250" s="116"/>
      <c r="H250" s="116"/>
      <c r="I250" s="116"/>
      <c r="J250" s="116"/>
      <c r="K250" s="116"/>
      <c r="L250" s="116"/>
      <c r="M250" s="116"/>
      <c r="N250" s="116"/>
      <c r="O250" s="116"/>
      <c r="P250" s="116"/>
      <c r="Q250" s="116"/>
      <c r="R250" s="116"/>
      <c r="S250" s="116"/>
      <c r="T250" s="116"/>
    </row>
    <row r="251" spans="1:20">
      <c r="A251" s="116"/>
      <c r="B251" s="116"/>
      <c r="C251" s="116"/>
      <c r="D251" s="116"/>
      <c r="E251" s="116"/>
      <c r="F251" s="116"/>
      <c r="G251" s="116"/>
      <c r="H251" s="116"/>
      <c r="I251" s="116"/>
      <c r="J251" s="116"/>
      <c r="K251" s="116"/>
      <c r="L251" s="116"/>
      <c r="M251" s="116"/>
      <c r="N251" s="116"/>
      <c r="O251" s="116"/>
      <c r="P251" s="116"/>
      <c r="Q251" s="116"/>
      <c r="R251" s="116"/>
      <c r="S251" s="116"/>
      <c r="T251" s="116"/>
    </row>
    <row r="252" spans="1:20">
      <c r="A252" s="116"/>
      <c r="B252" s="116"/>
      <c r="C252" s="116"/>
      <c r="D252" s="116"/>
      <c r="E252" s="116"/>
      <c r="F252" s="116"/>
      <c r="G252" s="116"/>
      <c r="H252" s="116"/>
      <c r="I252" s="116"/>
      <c r="J252" s="116"/>
      <c r="K252" s="116"/>
      <c r="L252" s="116"/>
      <c r="M252" s="116"/>
      <c r="N252" s="116"/>
      <c r="O252" s="116"/>
      <c r="P252" s="116"/>
      <c r="Q252" s="116"/>
      <c r="R252" s="116"/>
      <c r="S252" s="116"/>
      <c r="T252" s="116"/>
    </row>
    <row r="253" spans="1:20">
      <c r="A253" s="116"/>
      <c r="B253" s="116"/>
      <c r="C253" s="116"/>
      <c r="D253" s="116"/>
      <c r="E253" s="116"/>
      <c r="F253" s="116"/>
      <c r="G253" s="116"/>
      <c r="H253" s="116"/>
      <c r="I253" s="116"/>
      <c r="J253" s="116"/>
      <c r="K253" s="116"/>
      <c r="L253" s="116"/>
      <c r="M253" s="116"/>
      <c r="N253" s="116"/>
      <c r="O253" s="116"/>
      <c r="P253" s="116"/>
      <c r="Q253" s="116"/>
      <c r="R253" s="116"/>
      <c r="S253" s="116"/>
      <c r="T253" s="116"/>
    </row>
    <row r="254" spans="1:20">
      <c r="A254" s="116"/>
      <c r="B254" s="116"/>
      <c r="C254" s="116"/>
      <c r="D254" s="116"/>
      <c r="E254" s="116"/>
      <c r="F254" s="116"/>
      <c r="G254" s="116"/>
      <c r="H254" s="116"/>
      <c r="I254" s="116"/>
      <c r="J254" s="116"/>
      <c r="K254" s="116"/>
      <c r="L254" s="116"/>
      <c r="M254" s="116"/>
      <c r="N254" s="116"/>
      <c r="O254" s="116"/>
      <c r="P254" s="116"/>
      <c r="Q254" s="116"/>
      <c r="R254" s="116"/>
      <c r="S254" s="116"/>
      <c r="T254" s="116"/>
    </row>
    <row r="255" spans="1:20">
      <c r="A255" s="116"/>
      <c r="B255" s="116"/>
      <c r="C255" s="116"/>
      <c r="D255" s="116"/>
      <c r="E255" s="116"/>
      <c r="F255" s="116"/>
      <c r="G255" s="116"/>
      <c r="H255" s="116"/>
      <c r="I255" s="116"/>
      <c r="J255" s="116"/>
      <c r="K255" s="116"/>
      <c r="L255" s="116"/>
      <c r="M255" s="116"/>
      <c r="N255" s="116"/>
      <c r="O255" s="116"/>
      <c r="P255" s="116"/>
      <c r="Q255" s="116"/>
      <c r="R255" s="116"/>
      <c r="S255" s="116"/>
      <c r="T255" s="116"/>
    </row>
    <row r="256" spans="1:20">
      <c r="A256" s="116"/>
      <c r="B256" s="116"/>
      <c r="C256" s="116"/>
      <c r="D256" s="116"/>
      <c r="E256" s="116"/>
      <c r="F256" s="116"/>
      <c r="G256" s="116"/>
      <c r="H256" s="116"/>
      <c r="I256" s="116"/>
      <c r="J256" s="116"/>
      <c r="K256" s="116"/>
      <c r="L256" s="116"/>
      <c r="M256" s="116"/>
      <c r="N256" s="116"/>
      <c r="O256" s="116"/>
      <c r="P256" s="116"/>
      <c r="Q256" s="116"/>
      <c r="R256" s="116"/>
      <c r="S256" s="116"/>
      <c r="T256" s="116"/>
    </row>
    <row r="257" spans="1:20">
      <c r="A257" s="116"/>
      <c r="B257" s="116"/>
      <c r="C257" s="116"/>
      <c r="D257" s="116"/>
      <c r="E257" s="116"/>
      <c r="F257" s="116"/>
      <c r="G257" s="116"/>
      <c r="H257" s="116"/>
      <c r="I257" s="116"/>
      <c r="J257" s="116"/>
      <c r="K257" s="116"/>
      <c r="L257" s="116"/>
      <c r="M257" s="116"/>
      <c r="N257" s="116"/>
      <c r="O257" s="116"/>
      <c r="P257" s="116"/>
      <c r="Q257" s="116"/>
      <c r="R257" s="116"/>
      <c r="S257" s="116"/>
      <c r="T257" s="116"/>
    </row>
    <row r="258" spans="1:20">
      <c r="A258" s="116"/>
      <c r="B258" s="116"/>
      <c r="C258" s="116"/>
      <c r="D258" s="116"/>
      <c r="E258" s="116"/>
      <c r="F258" s="116"/>
      <c r="G258" s="116"/>
      <c r="H258" s="116"/>
      <c r="I258" s="116"/>
      <c r="J258" s="116"/>
      <c r="K258" s="116"/>
      <c r="L258" s="116"/>
      <c r="M258" s="116"/>
      <c r="N258" s="116"/>
      <c r="O258" s="116"/>
      <c r="P258" s="116"/>
      <c r="Q258" s="116"/>
      <c r="R258" s="116"/>
      <c r="S258" s="116"/>
      <c r="T258" s="116"/>
    </row>
    <row r="259" spans="1:20">
      <c r="A259" s="116"/>
      <c r="B259" s="116"/>
      <c r="C259" s="116"/>
      <c r="D259" s="116"/>
      <c r="E259" s="116"/>
      <c r="F259" s="116"/>
      <c r="G259" s="116"/>
      <c r="H259" s="116"/>
      <c r="I259" s="116"/>
      <c r="J259" s="116"/>
      <c r="K259" s="116"/>
      <c r="L259" s="116"/>
      <c r="M259" s="116"/>
      <c r="N259" s="116"/>
      <c r="O259" s="116"/>
      <c r="P259" s="116"/>
      <c r="Q259" s="116"/>
      <c r="R259" s="116"/>
      <c r="S259" s="116"/>
      <c r="T259" s="116"/>
    </row>
    <row r="260" spans="1:20">
      <c r="A260" s="116"/>
      <c r="B260" s="116"/>
      <c r="C260" s="116"/>
      <c r="D260" s="116"/>
      <c r="E260" s="116"/>
      <c r="F260" s="116"/>
      <c r="G260" s="116"/>
      <c r="H260" s="116"/>
      <c r="I260" s="116"/>
      <c r="J260" s="116"/>
      <c r="K260" s="116"/>
      <c r="L260" s="116"/>
      <c r="M260" s="116"/>
      <c r="N260" s="116"/>
      <c r="O260" s="116"/>
      <c r="P260" s="116"/>
      <c r="Q260" s="116"/>
      <c r="R260" s="116"/>
      <c r="S260" s="116"/>
      <c r="T260" s="116"/>
    </row>
    <row r="261" spans="1:20">
      <c r="A261" s="116"/>
      <c r="B261" s="116"/>
      <c r="C261" s="116"/>
      <c r="D261" s="116"/>
      <c r="E261" s="116"/>
      <c r="F261" s="116"/>
      <c r="G261" s="116"/>
      <c r="H261" s="116"/>
      <c r="I261" s="116"/>
      <c r="J261" s="116"/>
      <c r="K261" s="116"/>
      <c r="L261" s="116"/>
      <c r="M261" s="116"/>
      <c r="N261" s="116"/>
      <c r="O261" s="116"/>
      <c r="P261" s="116"/>
      <c r="Q261" s="116"/>
      <c r="R261" s="116"/>
      <c r="S261" s="116"/>
      <c r="T261" s="116"/>
    </row>
    <row r="262" spans="1:20">
      <c r="A262" s="116"/>
      <c r="B262" s="116"/>
      <c r="C262" s="116"/>
      <c r="D262" s="116"/>
      <c r="E262" s="116"/>
      <c r="F262" s="116"/>
      <c r="G262" s="116"/>
      <c r="H262" s="116"/>
      <c r="I262" s="116"/>
      <c r="J262" s="116"/>
      <c r="K262" s="116"/>
      <c r="L262" s="116"/>
      <c r="M262" s="116"/>
      <c r="N262" s="116"/>
      <c r="O262" s="116"/>
      <c r="P262" s="116"/>
      <c r="Q262" s="116"/>
      <c r="R262" s="116"/>
      <c r="S262" s="116"/>
      <c r="T262" s="116"/>
    </row>
    <row r="263" spans="1:20">
      <c r="A263" s="116"/>
      <c r="B263" s="116"/>
      <c r="C263" s="116"/>
      <c r="D263" s="116"/>
      <c r="E263" s="116"/>
      <c r="F263" s="116"/>
      <c r="G263" s="116"/>
      <c r="H263" s="116"/>
      <c r="I263" s="116"/>
      <c r="J263" s="116"/>
      <c r="K263" s="116"/>
      <c r="L263" s="116"/>
      <c r="M263" s="116"/>
      <c r="N263" s="116"/>
      <c r="O263" s="116"/>
      <c r="P263" s="116"/>
      <c r="Q263" s="116"/>
      <c r="R263" s="116"/>
      <c r="S263" s="116"/>
      <c r="T263" s="116"/>
    </row>
    <row r="264" spans="1:20">
      <c r="A264" s="116"/>
      <c r="B264" s="116"/>
      <c r="C264" s="116"/>
      <c r="D264" s="116"/>
      <c r="E264" s="116"/>
      <c r="F264" s="116"/>
      <c r="G264" s="116"/>
      <c r="H264" s="116"/>
      <c r="I264" s="116"/>
      <c r="J264" s="116"/>
      <c r="K264" s="116"/>
      <c r="L264" s="116"/>
      <c r="M264" s="116"/>
      <c r="N264" s="116"/>
      <c r="O264" s="116"/>
      <c r="P264" s="116"/>
      <c r="Q264" s="116"/>
      <c r="R264" s="116"/>
      <c r="S264" s="116"/>
      <c r="T264" s="116"/>
    </row>
    <row r="265" spans="1:20">
      <c r="A265" s="116"/>
      <c r="B265" s="116"/>
      <c r="C265" s="116"/>
      <c r="D265" s="116"/>
      <c r="E265" s="116"/>
      <c r="F265" s="116"/>
      <c r="G265" s="116"/>
      <c r="H265" s="116"/>
      <c r="I265" s="116"/>
      <c r="J265" s="116"/>
      <c r="K265" s="116"/>
      <c r="L265" s="116"/>
      <c r="M265" s="116"/>
      <c r="N265" s="116"/>
      <c r="O265" s="116"/>
      <c r="P265" s="116"/>
      <c r="Q265" s="116"/>
      <c r="R265" s="116"/>
      <c r="S265" s="116"/>
      <c r="T265" s="116"/>
    </row>
    <row r="266" spans="1:20">
      <c r="A266" s="116"/>
      <c r="B266" s="116"/>
      <c r="C266" s="116"/>
      <c r="D266" s="116"/>
      <c r="E266" s="116"/>
      <c r="F266" s="116"/>
      <c r="G266" s="116"/>
      <c r="H266" s="116"/>
      <c r="I266" s="116"/>
      <c r="J266" s="116"/>
      <c r="K266" s="116"/>
      <c r="L266" s="116"/>
      <c r="M266" s="116"/>
      <c r="N266" s="116"/>
      <c r="O266" s="116"/>
      <c r="P266" s="116"/>
      <c r="Q266" s="116"/>
      <c r="R266" s="116"/>
      <c r="S266" s="116"/>
      <c r="T266" s="116"/>
    </row>
    <row r="267" spans="1:20">
      <c r="A267" s="116"/>
      <c r="B267" s="116"/>
      <c r="C267" s="116"/>
      <c r="D267" s="116"/>
      <c r="E267" s="116"/>
      <c r="F267" s="116"/>
      <c r="G267" s="116"/>
      <c r="H267" s="116"/>
      <c r="I267" s="116"/>
      <c r="J267" s="116"/>
      <c r="K267" s="116"/>
      <c r="L267" s="116"/>
      <c r="M267" s="116"/>
      <c r="N267" s="116"/>
      <c r="O267" s="116"/>
      <c r="P267" s="116"/>
      <c r="Q267" s="116"/>
      <c r="R267" s="116"/>
      <c r="S267" s="116"/>
      <c r="T267" s="116"/>
    </row>
    <row r="268" spans="1:20">
      <c r="A268" s="116"/>
      <c r="B268" s="116"/>
      <c r="C268" s="116"/>
      <c r="D268" s="116"/>
      <c r="E268" s="116"/>
      <c r="F268" s="116"/>
      <c r="G268" s="116"/>
      <c r="H268" s="116"/>
      <c r="I268" s="116"/>
      <c r="J268" s="116"/>
      <c r="K268" s="116"/>
      <c r="L268" s="116"/>
      <c r="M268" s="116"/>
      <c r="N268" s="116"/>
      <c r="O268" s="116"/>
      <c r="P268" s="116"/>
      <c r="Q268" s="116"/>
      <c r="R268" s="116"/>
      <c r="S268" s="116"/>
      <c r="T268" s="116"/>
    </row>
    <row r="269" spans="1:20">
      <c r="A269" s="116"/>
      <c r="B269" s="116"/>
      <c r="C269" s="116"/>
      <c r="D269" s="116"/>
      <c r="E269" s="116"/>
      <c r="F269" s="116"/>
      <c r="G269" s="116"/>
      <c r="H269" s="116"/>
      <c r="I269" s="116"/>
      <c r="J269" s="116"/>
      <c r="K269" s="116"/>
      <c r="L269" s="116"/>
      <c r="M269" s="116"/>
      <c r="N269" s="116"/>
      <c r="O269" s="116"/>
      <c r="P269" s="116"/>
      <c r="Q269" s="116"/>
      <c r="R269" s="116"/>
      <c r="S269" s="116"/>
      <c r="T269" s="116"/>
    </row>
    <row r="270" spans="1:20">
      <c r="A270" s="116"/>
      <c r="B270" s="116"/>
      <c r="C270" s="116"/>
      <c r="D270" s="116"/>
      <c r="E270" s="116"/>
      <c r="F270" s="116"/>
      <c r="G270" s="116"/>
      <c r="H270" s="116"/>
      <c r="I270" s="116"/>
      <c r="J270" s="116"/>
      <c r="K270" s="116"/>
      <c r="L270" s="116"/>
      <c r="M270" s="116"/>
      <c r="N270" s="116"/>
      <c r="O270" s="116"/>
      <c r="P270" s="116"/>
      <c r="Q270" s="116"/>
      <c r="R270" s="116"/>
      <c r="S270" s="116"/>
      <c r="T270" s="116"/>
    </row>
    <row r="271" spans="1:20">
      <c r="A271" s="116"/>
      <c r="B271" s="116"/>
      <c r="C271" s="116"/>
      <c r="D271" s="116"/>
      <c r="E271" s="116"/>
      <c r="F271" s="116"/>
      <c r="G271" s="116"/>
      <c r="H271" s="116"/>
      <c r="I271" s="116"/>
      <c r="J271" s="116"/>
      <c r="K271" s="116"/>
      <c r="L271" s="116"/>
      <c r="M271" s="116"/>
      <c r="N271" s="116"/>
      <c r="O271" s="116"/>
      <c r="P271" s="116"/>
      <c r="Q271" s="116"/>
      <c r="R271" s="116"/>
      <c r="S271" s="116"/>
      <c r="T271" s="116"/>
    </row>
    <row r="272" spans="1:20">
      <c r="A272" s="116"/>
      <c r="B272" s="116"/>
      <c r="C272" s="116"/>
      <c r="D272" s="116"/>
      <c r="E272" s="116"/>
      <c r="F272" s="116"/>
      <c r="G272" s="116"/>
      <c r="H272" s="116"/>
      <c r="I272" s="116"/>
      <c r="J272" s="116"/>
      <c r="K272" s="116"/>
      <c r="L272" s="116"/>
      <c r="M272" s="116"/>
      <c r="N272" s="116"/>
      <c r="O272" s="116"/>
      <c r="P272" s="116"/>
      <c r="Q272" s="116"/>
      <c r="R272" s="116"/>
      <c r="S272" s="116"/>
      <c r="T272" s="116"/>
    </row>
    <row r="273" spans="1:20">
      <c r="A273" s="116"/>
      <c r="B273" s="116"/>
      <c r="C273" s="116"/>
      <c r="D273" s="116"/>
      <c r="E273" s="116"/>
      <c r="F273" s="116"/>
      <c r="G273" s="116"/>
      <c r="H273" s="116"/>
      <c r="I273" s="116"/>
      <c r="J273" s="116"/>
      <c r="K273" s="116"/>
      <c r="L273" s="116"/>
      <c r="M273" s="116"/>
      <c r="N273" s="116"/>
      <c r="O273" s="116"/>
      <c r="P273" s="116"/>
      <c r="Q273" s="116"/>
      <c r="R273" s="116"/>
      <c r="S273" s="116"/>
      <c r="T273" s="116"/>
    </row>
    <row r="274" spans="1:20">
      <c r="A274" s="116"/>
      <c r="B274" s="116"/>
      <c r="C274" s="116"/>
      <c r="D274" s="116"/>
      <c r="E274" s="116"/>
      <c r="F274" s="116"/>
      <c r="G274" s="116"/>
      <c r="H274" s="116"/>
      <c r="I274" s="116"/>
      <c r="J274" s="116"/>
      <c r="K274" s="116"/>
      <c r="L274" s="116"/>
      <c r="M274" s="116"/>
      <c r="N274" s="116"/>
      <c r="O274" s="116"/>
      <c r="P274" s="116"/>
      <c r="Q274" s="116"/>
      <c r="R274" s="116"/>
      <c r="S274" s="116"/>
      <c r="T274" s="116"/>
    </row>
    <row r="275" spans="1:20">
      <c r="A275" s="116"/>
      <c r="B275" s="116"/>
      <c r="C275" s="116"/>
      <c r="D275" s="116"/>
      <c r="E275" s="116"/>
      <c r="F275" s="116"/>
      <c r="G275" s="116"/>
      <c r="H275" s="116"/>
      <c r="I275" s="116"/>
      <c r="J275" s="116"/>
      <c r="K275" s="116"/>
      <c r="L275" s="116"/>
      <c r="M275" s="116"/>
      <c r="N275" s="116"/>
      <c r="O275" s="116"/>
      <c r="P275" s="116"/>
      <c r="Q275" s="116"/>
      <c r="R275" s="116"/>
      <c r="S275" s="116"/>
      <c r="T275" s="116"/>
    </row>
    <row r="276" spans="1:20">
      <c r="A276" s="116"/>
      <c r="B276" s="116"/>
      <c r="C276" s="116"/>
      <c r="D276" s="116"/>
      <c r="E276" s="116"/>
      <c r="F276" s="116"/>
      <c r="G276" s="116"/>
      <c r="H276" s="116"/>
      <c r="I276" s="116"/>
      <c r="J276" s="116"/>
      <c r="K276" s="116"/>
      <c r="L276" s="116"/>
      <c r="M276" s="116"/>
      <c r="N276" s="116"/>
      <c r="O276" s="116"/>
      <c r="P276" s="116"/>
      <c r="Q276" s="116"/>
      <c r="R276" s="116"/>
      <c r="S276" s="116"/>
      <c r="T276" s="116"/>
    </row>
    <row r="277" spans="1:20">
      <c r="A277" s="116"/>
      <c r="B277" s="116"/>
      <c r="C277" s="116"/>
      <c r="D277" s="116"/>
      <c r="E277" s="116"/>
      <c r="F277" s="116"/>
      <c r="G277" s="116"/>
      <c r="H277" s="116"/>
      <c r="I277" s="116"/>
      <c r="J277" s="116"/>
      <c r="K277" s="116"/>
      <c r="L277" s="116"/>
      <c r="M277" s="116"/>
      <c r="N277" s="116"/>
      <c r="O277" s="116"/>
      <c r="P277" s="116"/>
      <c r="Q277" s="116"/>
      <c r="R277" s="116"/>
      <c r="S277" s="116"/>
      <c r="T277" s="116"/>
    </row>
    <row r="278" spans="1:20">
      <c r="A278" s="116"/>
      <c r="B278" s="116"/>
      <c r="C278" s="116"/>
      <c r="D278" s="116"/>
      <c r="E278" s="116"/>
      <c r="F278" s="116"/>
      <c r="G278" s="116"/>
      <c r="H278" s="116"/>
      <c r="I278" s="116"/>
      <c r="J278" s="116"/>
      <c r="K278" s="116"/>
      <c r="L278" s="116"/>
      <c r="M278" s="116"/>
      <c r="N278" s="116"/>
      <c r="O278" s="116"/>
      <c r="P278" s="116"/>
      <c r="Q278" s="116"/>
      <c r="R278" s="116"/>
      <c r="S278" s="116"/>
      <c r="T278" s="116"/>
    </row>
    <row r="279" spans="1:20">
      <c r="A279" s="116"/>
      <c r="B279" s="116"/>
      <c r="C279" s="116"/>
      <c r="D279" s="116"/>
      <c r="E279" s="116"/>
      <c r="F279" s="116"/>
      <c r="G279" s="116"/>
      <c r="H279" s="116"/>
      <c r="I279" s="116"/>
      <c r="J279" s="116"/>
      <c r="K279" s="116"/>
      <c r="L279" s="116"/>
      <c r="M279" s="116"/>
      <c r="N279" s="116"/>
      <c r="O279" s="116"/>
      <c r="P279" s="116"/>
      <c r="Q279" s="116"/>
      <c r="R279" s="116"/>
      <c r="S279" s="116"/>
      <c r="T279" s="116"/>
    </row>
    <row r="280" spans="1:20">
      <c r="A280" s="116"/>
      <c r="B280" s="116"/>
      <c r="C280" s="116"/>
      <c r="D280" s="116"/>
      <c r="E280" s="116"/>
      <c r="F280" s="116"/>
      <c r="G280" s="116"/>
      <c r="H280" s="116"/>
      <c r="I280" s="116"/>
      <c r="J280" s="116"/>
      <c r="K280" s="116"/>
      <c r="L280" s="116"/>
      <c r="M280" s="116"/>
      <c r="N280" s="116"/>
      <c r="O280" s="116"/>
      <c r="P280" s="116"/>
      <c r="Q280" s="116"/>
      <c r="R280" s="116"/>
      <c r="S280" s="116"/>
      <c r="T280" s="116"/>
    </row>
    <row r="281" spans="1:20">
      <c r="A281" s="116"/>
      <c r="B281" s="116"/>
      <c r="C281" s="116"/>
      <c r="D281" s="116"/>
      <c r="E281" s="116"/>
      <c r="F281" s="116"/>
      <c r="G281" s="116"/>
      <c r="H281" s="116"/>
      <c r="I281" s="116"/>
      <c r="J281" s="116"/>
      <c r="K281" s="116"/>
      <c r="L281" s="116"/>
      <c r="M281" s="116"/>
      <c r="N281" s="116"/>
      <c r="O281" s="116"/>
      <c r="P281" s="116"/>
      <c r="Q281" s="116"/>
      <c r="R281" s="116"/>
      <c r="S281" s="116"/>
      <c r="T281" s="116"/>
    </row>
    <row r="282" spans="1:20">
      <c r="A282" s="116"/>
      <c r="B282" s="116"/>
      <c r="C282" s="116"/>
      <c r="D282" s="116"/>
      <c r="E282" s="116"/>
      <c r="F282" s="116"/>
      <c r="G282" s="116"/>
      <c r="H282" s="116"/>
      <c r="I282" s="116"/>
      <c r="J282" s="116"/>
      <c r="K282" s="116"/>
      <c r="L282" s="116"/>
      <c r="M282" s="116"/>
      <c r="N282" s="116"/>
      <c r="O282" s="116"/>
      <c r="P282" s="116"/>
      <c r="Q282" s="116"/>
      <c r="R282" s="116"/>
      <c r="S282" s="116"/>
      <c r="T282" s="116"/>
    </row>
    <row r="283" spans="1:20">
      <c r="A283" s="116"/>
      <c r="B283" s="116"/>
      <c r="C283" s="116"/>
      <c r="D283" s="116"/>
      <c r="E283" s="116"/>
      <c r="F283" s="116"/>
      <c r="G283" s="116"/>
      <c r="H283" s="116"/>
      <c r="I283" s="116"/>
      <c r="J283" s="116"/>
      <c r="K283" s="116"/>
      <c r="L283" s="116"/>
      <c r="M283" s="116"/>
      <c r="N283" s="116"/>
      <c r="O283" s="116"/>
      <c r="P283" s="116"/>
      <c r="Q283" s="116"/>
      <c r="R283" s="116"/>
      <c r="S283" s="116"/>
      <c r="T283" s="116"/>
    </row>
    <row r="284" spans="1:20">
      <c r="A284" s="116"/>
      <c r="B284" s="116"/>
      <c r="C284" s="116"/>
      <c r="D284" s="116"/>
      <c r="E284" s="116"/>
      <c r="F284" s="116"/>
      <c r="G284" s="116"/>
      <c r="H284" s="116"/>
      <c r="I284" s="116"/>
      <c r="J284" s="116"/>
      <c r="K284" s="116"/>
      <c r="L284" s="116"/>
      <c r="M284" s="116"/>
      <c r="N284" s="116"/>
      <c r="O284" s="116"/>
      <c r="P284" s="116"/>
      <c r="Q284" s="116"/>
      <c r="R284" s="116"/>
      <c r="S284" s="116"/>
      <c r="T284" s="116"/>
    </row>
    <row r="285" spans="1:20">
      <c r="A285" s="116"/>
      <c r="B285" s="116"/>
      <c r="C285" s="116"/>
      <c r="D285" s="116"/>
      <c r="E285" s="116"/>
      <c r="F285" s="116"/>
      <c r="G285" s="116"/>
      <c r="H285" s="116"/>
      <c r="I285" s="116"/>
      <c r="J285" s="116"/>
      <c r="K285" s="116"/>
      <c r="L285" s="116"/>
      <c r="M285" s="116"/>
      <c r="N285" s="116"/>
      <c r="O285" s="116"/>
      <c r="P285" s="116"/>
      <c r="Q285" s="116"/>
      <c r="R285" s="116"/>
      <c r="S285" s="116"/>
      <c r="T285" s="116"/>
    </row>
    <row r="286" spans="1:20">
      <c r="A286" s="116"/>
      <c r="B286" s="116"/>
      <c r="C286" s="116"/>
      <c r="D286" s="116"/>
      <c r="E286" s="116"/>
      <c r="F286" s="116"/>
      <c r="G286" s="116"/>
      <c r="H286" s="116"/>
      <c r="I286" s="116"/>
      <c r="J286" s="116"/>
      <c r="K286" s="116"/>
      <c r="L286" s="116"/>
      <c r="M286" s="116"/>
      <c r="N286" s="116"/>
      <c r="O286" s="116"/>
      <c r="P286" s="116"/>
      <c r="Q286" s="116"/>
      <c r="R286" s="116"/>
      <c r="S286" s="116"/>
      <c r="T286" s="116"/>
    </row>
    <row r="287" spans="1:20">
      <c r="A287" s="116"/>
      <c r="B287" s="116"/>
      <c r="C287" s="116"/>
      <c r="D287" s="116"/>
      <c r="E287" s="116"/>
      <c r="F287" s="116"/>
      <c r="G287" s="116"/>
      <c r="H287" s="116"/>
      <c r="I287" s="116"/>
      <c r="J287" s="116"/>
      <c r="K287" s="116"/>
      <c r="L287" s="116"/>
      <c r="M287" s="116"/>
      <c r="N287" s="116"/>
      <c r="O287" s="116"/>
      <c r="P287" s="116"/>
      <c r="Q287" s="116"/>
      <c r="R287" s="116"/>
      <c r="S287" s="116"/>
      <c r="T287" s="116"/>
    </row>
    <row r="288" spans="1:20">
      <c r="A288" s="116"/>
      <c r="B288" s="116"/>
      <c r="C288" s="116"/>
      <c r="D288" s="116"/>
      <c r="E288" s="116"/>
      <c r="F288" s="116"/>
      <c r="G288" s="116"/>
      <c r="H288" s="116"/>
      <c r="I288" s="116"/>
      <c r="J288" s="116"/>
      <c r="K288" s="116"/>
      <c r="L288" s="116"/>
      <c r="M288" s="116"/>
      <c r="N288" s="116"/>
      <c r="O288" s="116"/>
      <c r="P288" s="116"/>
      <c r="Q288" s="116"/>
      <c r="R288" s="116"/>
      <c r="S288" s="116"/>
      <c r="T288" s="116"/>
    </row>
    <row r="289" spans="1:20">
      <c r="A289" s="116"/>
      <c r="B289" s="116"/>
      <c r="C289" s="116"/>
      <c r="D289" s="116"/>
      <c r="E289" s="116"/>
      <c r="F289" s="116"/>
      <c r="G289" s="116"/>
      <c r="H289" s="116"/>
      <c r="I289" s="116"/>
      <c r="J289" s="116"/>
      <c r="K289" s="116"/>
      <c r="L289" s="116"/>
      <c r="M289" s="116"/>
      <c r="N289" s="116"/>
      <c r="O289" s="116"/>
      <c r="P289" s="116"/>
      <c r="Q289" s="116"/>
      <c r="R289" s="116"/>
      <c r="S289" s="116"/>
      <c r="T289" s="116"/>
    </row>
    <row r="290" spans="1:20">
      <c r="A290" s="116"/>
      <c r="B290" s="116"/>
      <c r="C290" s="116"/>
      <c r="D290" s="116"/>
      <c r="E290" s="116"/>
      <c r="F290" s="116"/>
      <c r="G290" s="116"/>
      <c r="H290" s="116"/>
      <c r="I290" s="116"/>
      <c r="J290" s="116"/>
      <c r="K290" s="116"/>
      <c r="L290" s="116"/>
      <c r="M290" s="116"/>
      <c r="N290" s="116"/>
      <c r="O290" s="116"/>
      <c r="P290" s="116"/>
      <c r="Q290" s="116"/>
      <c r="R290" s="116"/>
      <c r="S290" s="116"/>
      <c r="T290" s="116"/>
    </row>
    <row r="291" spans="1:20">
      <c r="A291" s="116"/>
      <c r="B291" s="116"/>
      <c r="C291" s="116"/>
      <c r="D291" s="116"/>
      <c r="E291" s="116"/>
      <c r="F291" s="116"/>
      <c r="G291" s="116"/>
      <c r="H291" s="116"/>
      <c r="I291" s="116"/>
      <c r="J291" s="116"/>
      <c r="K291" s="116"/>
      <c r="L291" s="116"/>
      <c r="M291" s="116"/>
      <c r="N291" s="116"/>
      <c r="O291" s="116"/>
      <c r="P291" s="116"/>
      <c r="Q291" s="116"/>
      <c r="R291" s="116"/>
      <c r="S291" s="116"/>
      <c r="T291" s="116"/>
    </row>
    <row r="292" spans="1:20">
      <c r="A292" s="116"/>
      <c r="B292" s="116"/>
      <c r="C292" s="116"/>
      <c r="D292" s="116"/>
      <c r="E292" s="116"/>
      <c r="F292" s="116"/>
      <c r="G292" s="116"/>
      <c r="H292" s="116"/>
      <c r="I292" s="116"/>
      <c r="J292" s="116"/>
      <c r="K292" s="116"/>
      <c r="L292" s="116"/>
      <c r="M292" s="116"/>
      <c r="N292" s="116"/>
      <c r="O292" s="116"/>
      <c r="P292" s="116"/>
      <c r="Q292" s="116"/>
      <c r="R292" s="116"/>
      <c r="S292" s="116"/>
      <c r="T292" s="116"/>
    </row>
    <row r="293" spans="1:20">
      <c r="A293" s="116"/>
      <c r="B293" s="116"/>
      <c r="C293" s="116"/>
      <c r="D293" s="116"/>
      <c r="E293" s="116"/>
      <c r="F293" s="116"/>
      <c r="G293" s="116"/>
      <c r="H293" s="116"/>
      <c r="I293" s="116"/>
      <c r="J293" s="116"/>
      <c r="K293" s="116"/>
      <c r="L293" s="116"/>
      <c r="M293" s="116"/>
      <c r="N293" s="116"/>
      <c r="O293" s="116"/>
      <c r="P293" s="116"/>
      <c r="Q293" s="116"/>
      <c r="R293" s="116"/>
      <c r="S293" s="116"/>
      <c r="T293" s="116"/>
    </row>
    <row r="294" spans="1:20">
      <c r="A294" s="116"/>
      <c r="B294" s="116"/>
      <c r="C294" s="116"/>
      <c r="D294" s="116"/>
      <c r="E294" s="116"/>
      <c r="F294" s="116"/>
      <c r="G294" s="116"/>
      <c r="H294" s="116"/>
      <c r="I294" s="116"/>
      <c r="J294" s="116"/>
      <c r="K294" s="116"/>
      <c r="L294" s="116"/>
      <c r="M294" s="116"/>
      <c r="N294" s="116"/>
      <c r="O294" s="116"/>
      <c r="P294" s="116"/>
      <c r="Q294" s="116"/>
      <c r="R294" s="116"/>
      <c r="S294" s="116"/>
      <c r="T294" s="116"/>
    </row>
    <row r="295" spans="1:20">
      <c r="A295" s="116"/>
      <c r="B295" s="116"/>
      <c r="C295" s="116"/>
      <c r="D295" s="116"/>
      <c r="E295" s="116"/>
      <c r="F295" s="116"/>
      <c r="G295" s="116"/>
      <c r="H295" s="116"/>
      <c r="I295" s="116"/>
      <c r="J295" s="116"/>
      <c r="K295" s="116"/>
      <c r="L295" s="116"/>
      <c r="M295" s="116"/>
      <c r="N295" s="116"/>
      <c r="O295" s="116"/>
      <c r="P295" s="116"/>
      <c r="Q295" s="116"/>
      <c r="R295" s="116"/>
      <c r="S295" s="116"/>
      <c r="T295" s="116"/>
    </row>
    <row r="296" spans="1:20">
      <c r="A296" s="116"/>
      <c r="B296" s="116"/>
      <c r="C296" s="116"/>
      <c r="D296" s="116"/>
      <c r="E296" s="116"/>
      <c r="F296" s="116"/>
      <c r="G296" s="116"/>
      <c r="H296" s="116"/>
      <c r="I296" s="116"/>
      <c r="J296" s="116"/>
      <c r="K296" s="116"/>
      <c r="L296" s="116"/>
      <c r="M296" s="116"/>
      <c r="N296" s="116"/>
      <c r="O296" s="116"/>
      <c r="P296" s="116"/>
      <c r="Q296" s="116"/>
      <c r="R296" s="116"/>
      <c r="S296" s="116"/>
      <c r="T296" s="116"/>
    </row>
    <row r="297" spans="1:20">
      <c r="A297" s="116"/>
      <c r="B297" s="116"/>
      <c r="C297" s="116"/>
      <c r="D297" s="116"/>
      <c r="E297" s="116"/>
      <c r="F297" s="116"/>
      <c r="G297" s="116"/>
      <c r="H297" s="116"/>
      <c r="I297" s="116"/>
      <c r="J297" s="116"/>
      <c r="K297" s="116"/>
      <c r="L297" s="116"/>
      <c r="M297" s="116"/>
      <c r="N297" s="116"/>
      <c r="O297" s="116"/>
      <c r="P297" s="116"/>
      <c r="Q297" s="116"/>
      <c r="R297" s="116"/>
      <c r="S297" s="116"/>
      <c r="T297" s="116"/>
    </row>
    <row r="298" spans="1:20">
      <c r="A298" s="116"/>
      <c r="B298" s="116"/>
      <c r="C298" s="116"/>
      <c r="D298" s="116"/>
      <c r="E298" s="116"/>
      <c r="F298" s="116"/>
      <c r="G298" s="116"/>
      <c r="H298" s="116"/>
      <c r="I298" s="116"/>
      <c r="J298" s="116"/>
      <c r="K298" s="116"/>
      <c r="L298" s="116"/>
      <c r="M298" s="116"/>
      <c r="N298" s="116"/>
      <c r="O298" s="116"/>
      <c r="P298" s="116"/>
      <c r="Q298" s="116"/>
      <c r="R298" s="116"/>
      <c r="S298" s="116"/>
      <c r="T298" s="116"/>
    </row>
    <row r="299" spans="1:20">
      <c r="A299" s="116"/>
      <c r="B299" s="116"/>
      <c r="C299" s="116"/>
      <c r="D299" s="116"/>
      <c r="E299" s="116"/>
      <c r="F299" s="116"/>
      <c r="G299" s="116"/>
      <c r="H299" s="116"/>
      <c r="I299" s="116"/>
      <c r="J299" s="116"/>
      <c r="K299" s="116"/>
      <c r="L299" s="116"/>
      <c r="M299" s="116"/>
      <c r="N299" s="116"/>
      <c r="O299" s="116"/>
      <c r="P299" s="116"/>
      <c r="Q299" s="116"/>
      <c r="R299" s="116"/>
      <c r="S299" s="116"/>
      <c r="T299" s="116"/>
    </row>
    <row r="300" spans="1:20">
      <c r="A300" s="116"/>
      <c r="B300" s="116"/>
      <c r="C300" s="116"/>
      <c r="D300" s="116"/>
      <c r="E300" s="116"/>
      <c r="F300" s="116"/>
      <c r="G300" s="116"/>
      <c r="H300" s="116"/>
      <c r="I300" s="116"/>
      <c r="J300" s="116"/>
      <c r="K300" s="116"/>
      <c r="L300" s="116"/>
      <c r="M300" s="116"/>
      <c r="N300" s="116"/>
      <c r="O300" s="116"/>
      <c r="P300" s="116"/>
      <c r="Q300" s="116"/>
      <c r="R300" s="116"/>
      <c r="S300" s="116"/>
      <c r="T300" s="116"/>
    </row>
    <row r="301" spans="1:20">
      <c r="A301" s="116"/>
      <c r="B301" s="116"/>
      <c r="C301" s="116"/>
      <c r="D301" s="116"/>
      <c r="E301" s="116"/>
      <c r="F301" s="116"/>
      <c r="G301" s="116"/>
      <c r="H301" s="116"/>
      <c r="I301" s="116"/>
      <c r="J301" s="116"/>
      <c r="K301" s="116"/>
      <c r="L301" s="116"/>
      <c r="M301" s="116"/>
      <c r="N301" s="116"/>
      <c r="O301" s="116"/>
      <c r="P301" s="116"/>
      <c r="Q301" s="116"/>
      <c r="R301" s="116"/>
      <c r="S301" s="116"/>
      <c r="T301" s="116"/>
    </row>
    <row r="302" spans="1:20">
      <c r="A302" s="116"/>
      <c r="B302" s="116"/>
      <c r="C302" s="116"/>
      <c r="D302" s="116"/>
      <c r="E302" s="116"/>
      <c r="F302" s="116"/>
      <c r="G302" s="116"/>
      <c r="H302" s="116"/>
      <c r="I302" s="116"/>
      <c r="J302" s="116"/>
      <c r="K302" s="116"/>
      <c r="L302" s="116"/>
      <c r="M302" s="116"/>
      <c r="N302" s="116"/>
      <c r="O302" s="116"/>
      <c r="P302" s="116"/>
      <c r="Q302" s="116"/>
      <c r="R302" s="116"/>
      <c r="S302" s="116"/>
      <c r="T302" s="116"/>
    </row>
    <row r="303" spans="1:20">
      <c r="A303" s="116"/>
      <c r="B303" s="116"/>
      <c r="C303" s="116"/>
      <c r="D303" s="116"/>
      <c r="E303" s="116"/>
      <c r="F303" s="116"/>
      <c r="G303" s="116"/>
      <c r="H303" s="116"/>
      <c r="I303" s="116"/>
      <c r="J303" s="116"/>
      <c r="K303" s="116"/>
      <c r="L303" s="116"/>
      <c r="M303" s="116"/>
      <c r="N303" s="116"/>
      <c r="O303" s="116"/>
      <c r="P303" s="116"/>
      <c r="Q303" s="116"/>
      <c r="R303" s="116"/>
      <c r="S303" s="116"/>
      <c r="T303" s="116"/>
    </row>
    <row r="304" spans="1:20">
      <c r="A304" s="116"/>
      <c r="B304" s="116"/>
      <c r="C304" s="116"/>
      <c r="D304" s="116"/>
      <c r="E304" s="116"/>
      <c r="F304" s="116"/>
      <c r="G304" s="116"/>
      <c r="H304" s="116"/>
      <c r="I304" s="116"/>
      <c r="J304" s="116"/>
      <c r="K304" s="116"/>
      <c r="L304" s="116"/>
      <c r="M304" s="116"/>
      <c r="N304" s="116"/>
      <c r="O304" s="116"/>
      <c r="P304" s="116"/>
      <c r="Q304" s="116"/>
      <c r="R304" s="116"/>
      <c r="S304" s="116"/>
      <c r="T304" s="116"/>
    </row>
    <row r="305" spans="1:20">
      <c r="A305" s="116"/>
      <c r="B305" s="116"/>
      <c r="C305" s="116"/>
      <c r="D305" s="116"/>
      <c r="E305" s="116"/>
      <c r="F305" s="116"/>
      <c r="G305" s="116"/>
      <c r="H305" s="116"/>
      <c r="I305" s="116"/>
      <c r="J305" s="116"/>
      <c r="K305" s="116"/>
      <c r="L305" s="116"/>
      <c r="M305" s="116"/>
      <c r="N305" s="116"/>
      <c r="O305" s="116"/>
      <c r="P305" s="116"/>
      <c r="Q305" s="116"/>
      <c r="R305" s="116"/>
      <c r="S305" s="116"/>
      <c r="T305" s="116"/>
    </row>
    <row r="306" spans="1:20">
      <c r="A306" s="116"/>
      <c r="B306" s="116"/>
      <c r="C306" s="116"/>
      <c r="D306" s="116"/>
      <c r="E306" s="116"/>
      <c r="F306" s="116"/>
      <c r="G306" s="116"/>
      <c r="H306" s="116"/>
      <c r="I306" s="116"/>
      <c r="J306" s="116"/>
      <c r="K306" s="116"/>
      <c r="L306" s="116"/>
      <c r="M306" s="116"/>
      <c r="N306" s="116"/>
      <c r="O306" s="116"/>
      <c r="P306" s="116"/>
      <c r="Q306" s="116"/>
      <c r="R306" s="116"/>
      <c r="S306" s="116"/>
      <c r="T306" s="116"/>
    </row>
    <row r="307" spans="1:20">
      <c r="A307" s="116"/>
      <c r="B307" s="116"/>
      <c r="C307" s="116"/>
      <c r="D307" s="116"/>
      <c r="E307" s="116"/>
      <c r="F307" s="116"/>
      <c r="G307" s="116"/>
      <c r="H307" s="116"/>
      <c r="I307" s="116"/>
      <c r="J307" s="116"/>
      <c r="K307" s="116"/>
      <c r="L307" s="116"/>
      <c r="M307" s="116"/>
      <c r="N307" s="116"/>
      <c r="O307" s="116"/>
      <c r="P307" s="116"/>
      <c r="Q307" s="116"/>
      <c r="R307" s="116"/>
      <c r="S307" s="116"/>
      <c r="T307" s="116"/>
    </row>
    <row r="308" spans="1:20">
      <c r="A308" s="116"/>
      <c r="B308" s="116"/>
      <c r="C308" s="116"/>
      <c r="D308" s="116"/>
      <c r="E308" s="116"/>
      <c r="F308" s="116"/>
      <c r="G308" s="116"/>
      <c r="H308" s="116"/>
      <c r="I308" s="116"/>
      <c r="J308" s="116"/>
      <c r="K308" s="116"/>
      <c r="L308" s="116"/>
      <c r="M308" s="116"/>
      <c r="N308" s="116"/>
      <c r="O308" s="116"/>
      <c r="P308" s="116"/>
      <c r="Q308" s="116"/>
      <c r="R308" s="116"/>
      <c r="S308" s="116"/>
      <c r="T308" s="116"/>
    </row>
    <row r="309" spans="1:20">
      <c r="A309" s="116"/>
      <c r="B309" s="116"/>
      <c r="C309" s="116"/>
      <c r="D309" s="116"/>
      <c r="E309" s="116"/>
      <c r="F309" s="116"/>
      <c r="G309" s="116"/>
      <c r="H309" s="116"/>
      <c r="I309" s="116"/>
      <c r="J309" s="116"/>
      <c r="K309" s="116"/>
      <c r="L309" s="116"/>
      <c r="M309" s="116"/>
      <c r="N309" s="116"/>
      <c r="O309" s="116"/>
      <c r="P309" s="116"/>
      <c r="Q309" s="116"/>
      <c r="R309" s="116"/>
      <c r="S309" s="116"/>
      <c r="T309" s="116"/>
    </row>
    <row r="310" spans="1:20">
      <c r="A310" s="116"/>
      <c r="B310" s="116"/>
      <c r="C310" s="116"/>
      <c r="D310" s="116"/>
      <c r="E310" s="116"/>
      <c r="F310" s="116"/>
      <c r="G310" s="116"/>
      <c r="H310" s="116"/>
      <c r="I310" s="116"/>
      <c r="J310" s="116"/>
      <c r="K310" s="116"/>
      <c r="L310" s="116"/>
      <c r="M310" s="116"/>
      <c r="N310" s="116"/>
      <c r="O310" s="116"/>
      <c r="P310" s="116"/>
      <c r="Q310" s="116"/>
      <c r="R310" s="116"/>
      <c r="S310" s="116"/>
      <c r="T310" s="116"/>
    </row>
    <row r="311" spans="1:20">
      <c r="A311" s="116"/>
      <c r="B311" s="116"/>
      <c r="C311" s="116"/>
      <c r="D311" s="116"/>
      <c r="E311" s="116"/>
      <c r="F311" s="116"/>
      <c r="G311" s="116"/>
      <c r="H311" s="116"/>
      <c r="I311" s="116"/>
      <c r="J311" s="116"/>
      <c r="K311" s="116"/>
      <c r="L311" s="116"/>
      <c r="M311" s="116"/>
      <c r="N311" s="116"/>
      <c r="O311" s="116"/>
      <c r="P311" s="116"/>
      <c r="Q311" s="116"/>
      <c r="R311" s="116"/>
      <c r="S311" s="116"/>
      <c r="T311" s="116"/>
    </row>
    <row r="312" spans="1:20">
      <c r="A312" s="116"/>
      <c r="B312" s="116"/>
      <c r="C312" s="116"/>
      <c r="D312" s="116"/>
      <c r="E312" s="116"/>
      <c r="F312" s="116"/>
      <c r="G312" s="116"/>
      <c r="H312" s="116"/>
      <c r="I312" s="116"/>
      <c r="J312" s="116"/>
      <c r="K312" s="116"/>
      <c r="L312" s="116"/>
      <c r="M312" s="116"/>
      <c r="N312" s="116"/>
      <c r="O312" s="116"/>
      <c r="P312" s="116"/>
      <c r="Q312" s="116"/>
      <c r="R312" s="116"/>
      <c r="S312" s="116"/>
      <c r="T312" s="116"/>
    </row>
    <row r="313" spans="1:20">
      <c r="A313" s="116"/>
      <c r="B313" s="116"/>
      <c r="C313" s="116"/>
      <c r="D313" s="116"/>
      <c r="E313" s="116"/>
      <c r="F313" s="116"/>
      <c r="G313" s="116"/>
      <c r="H313" s="116"/>
      <c r="I313" s="116"/>
      <c r="J313" s="116"/>
      <c r="K313" s="116"/>
      <c r="L313" s="116"/>
      <c r="M313" s="116"/>
      <c r="N313" s="116"/>
      <c r="O313" s="116"/>
      <c r="P313" s="116"/>
      <c r="Q313" s="116"/>
      <c r="R313" s="116"/>
      <c r="S313" s="116"/>
      <c r="T313" s="116"/>
    </row>
    <row r="314" spans="1:20">
      <c r="A314" s="116"/>
      <c r="B314" s="116"/>
      <c r="C314" s="116"/>
      <c r="D314" s="116"/>
      <c r="E314" s="116"/>
      <c r="F314" s="116"/>
      <c r="G314" s="116"/>
      <c r="H314" s="116"/>
      <c r="I314" s="116"/>
      <c r="J314" s="116"/>
      <c r="K314" s="116"/>
      <c r="L314" s="116"/>
      <c r="M314" s="116"/>
      <c r="N314" s="116"/>
      <c r="O314" s="116"/>
      <c r="P314" s="116"/>
      <c r="Q314" s="116"/>
      <c r="R314" s="116"/>
      <c r="S314" s="116"/>
      <c r="T314" s="116"/>
    </row>
    <row r="315" spans="1:20">
      <c r="A315" s="116"/>
      <c r="B315" s="116"/>
      <c r="C315" s="116"/>
      <c r="D315" s="116"/>
      <c r="E315" s="116"/>
      <c r="F315" s="116"/>
      <c r="G315" s="116"/>
      <c r="H315" s="116"/>
      <c r="I315" s="116"/>
      <c r="J315" s="116"/>
      <c r="K315" s="116"/>
      <c r="L315" s="116"/>
      <c r="M315" s="116"/>
      <c r="N315" s="116"/>
      <c r="O315" s="116"/>
      <c r="P315" s="116"/>
      <c r="Q315" s="116"/>
      <c r="R315" s="116"/>
      <c r="S315" s="116"/>
      <c r="T315" s="116"/>
    </row>
    <row r="316" spans="1:20">
      <c r="A316" s="116"/>
      <c r="B316" s="116"/>
      <c r="C316" s="116"/>
      <c r="D316" s="116"/>
      <c r="E316" s="116"/>
      <c r="F316" s="116"/>
      <c r="G316" s="116"/>
      <c r="H316" s="116"/>
      <c r="I316" s="116"/>
      <c r="J316" s="116"/>
      <c r="K316" s="116"/>
      <c r="L316" s="116"/>
      <c r="M316" s="116"/>
      <c r="N316" s="116"/>
      <c r="O316" s="116"/>
      <c r="P316" s="116"/>
      <c r="Q316" s="116"/>
      <c r="R316" s="116"/>
      <c r="S316" s="116"/>
      <c r="T316" s="116"/>
    </row>
    <row r="317" spans="1:20">
      <c r="A317" s="116"/>
      <c r="B317" s="116"/>
      <c r="C317" s="116"/>
      <c r="D317" s="116"/>
      <c r="E317" s="116"/>
      <c r="F317" s="116"/>
      <c r="G317" s="116"/>
      <c r="H317" s="116"/>
      <c r="I317" s="116"/>
      <c r="J317" s="116"/>
      <c r="K317" s="116"/>
      <c r="L317" s="116"/>
      <c r="M317" s="116"/>
      <c r="N317" s="116"/>
      <c r="O317" s="116"/>
      <c r="P317" s="116"/>
      <c r="Q317" s="116"/>
      <c r="R317" s="116"/>
      <c r="S317" s="116"/>
      <c r="T317" s="116"/>
    </row>
    <row r="318" spans="1:20">
      <c r="A318" s="116"/>
      <c r="B318" s="116"/>
      <c r="C318" s="116"/>
      <c r="D318" s="116"/>
      <c r="E318" s="116"/>
      <c r="F318" s="116"/>
      <c r="G318" s="116"/>
      <c r="H318" s="116"/>
      <c r="I318" s="116"/>
      <c r="J318" s="116"/>
      <c r="K318" s="116"/>
      <c r="L318" s="116"/>
      <c r="M318" s="116"/>
      <c r="N318" s="116"/>
      <c r="O318" s="116"/>
      <c r="P318" s="116"/>
      <c r="Q318" s="116"/>
      <c r="R318" s="116"/>
      <c r="S318" s="116"/>
      <c r="T318" s="116"/>
    </row>
    <row r="319" spans="1:20">
      <c r="A319" s="116"/>
      <c r="B319" s="116"/>
      <c r="C319" s="116"/>
      <c r="D319" s="116"/>
      <c r="E319" s="116"/>
      <c r="F319" s="116"/>
      <c r="G319" s="116"/>
      <c r="H319" s="116"/>
      <c r="I319" s="116"/>
      <c r="J319" s="116"/>
      <c r="K319" s="116"/>
      <c r="L319" s="116"/>
      <c r="M319" s="116"/>
      <c r="N319" s="116"/>
      <c r="O319" s="116"/>
      <c r="P319" s="116"/>
      <c r="Q319" s="116"/>
      <c r="R319" s="116"/>
      <c r="S319" s="116"/>
      <c r="T319" s="116"/>
    </row>
    <row r="320" spans="1:20">
      <c r="A320" s="116"/>
      <c r="B320" s="116"/>
      <c r="C320" s="116"/>
      <c r="D320" s="116"/>
      <c r="E320" s="116"/>
      <c r="F320" s="116"/>
      <c r="G320" s="116"/>
      <c r="H320" s="116"/>
      <c r="I320" s="116"/>
      <c r="J320" s="116"/>
      <c r="K320" s="116"/>
      <c r="L320" s="116"/>
      <c r="M320" s="116"/>
      <c r="N320" s="116"/>
      <c r="O320" s="116"/>
      <c r="P320" s="116"/>
      <c r="Q320" s="116"/>
      <c r="R320" s="116"/>
      <c r="S320" s="116"/>
      <c r="T320" s="116"/>
    </row>
    <row r="321" spans="1:20">
      <c r="A321" s="116"/>
      <c r="B321" s="116"/>
      <c r="C321" s="116"/>
      <c r="D321" s="116"/>
      <c r="E321" s="116"/>
      <c r="F321" s="116"/>
      <c r="G321" s="116"/>
      <c r="H321" s="116"/>
      <c r="I321" s="116"/>
      <c r="J321" s="116"/>
      <c r="K321" s="116"/>
      <c r="L321" s="116"/>
      <c r="M321" s="116"/>
      <c r="N321" s="116"/>
      <c r="O321" s="116"/>
      <c r="P321" s="116"/>
      <c r="Q321" s="116"/>
      <c r="R321" s="116"/>
      <c r="S321" s="116"/>
      <c r="T321" s="116"/>
    </row>
    <row r="322" spans="1:20">
      <c r="A322" s="116"/>
      <c r="B322" s="116"/>
      <c r="C322" s="116"/>
      <c r="D322" s="116"/>
      <c r="E322" s="116"/>
      <c r="F322" s="116"/>
      <c r="G322" s="116"/>
      <c r="H322" s="116"/>
      <c r="I322" s="116"/>
      <c r="J322" s="116"/>
      <c r="K322" s="116"/>
      <c r="L322" s="116"/>
      <c r="M322" s="116"/>
      <c r="N322" s="116"/>
      <c r="O322" s="116"/>
      <c r="P322" s="116"/>
      <c r="Q322" s="116"/>
      <c r="R322" s="116"/>
      <c r="S322" s="116"/>
      <c r="T322" s="116"/>
    </row>
    <row r="323" spans="1:20">
      <c r="A323" s="116"/>
      <c r="B323" s="116"/>
      <c r="C323" s="116"/>
      <c r="D323" s="116"/>
      <c r="E323" s="116"/>
      <c r="F323" s="116"/>
      <c r="G323" s="116"/>
      <c r="H323" s="116"/>
      <c r="I323" s="116"/>
      <c r="J323" s="116"/>
      <c r="K323" s="116"/>
      <c r="L323" s="116"/>
      <c r="M323" s="116"/>
      <c r="N323" s="116"/>
      <c r="O323" s="116"/>
      <c r="P323" s="116"/>
      <c r="Q323" s="116"/>
      <c r="R323" s="116"/>
      <c r="S323" s="116"/>
      <c r="T323" s="116"/>
    </row>
    <row r="324" spans="1:20">
      <c r="A324" s="116"/>
      <c r="B324" s="116"/>
      <c r="C324" s="116"/>
      <c r="D324" s="116"/>
      <c r="E324" s="116"/>
      <c r="F324" s="116"/>
      <c r="G324" s="116"/>
      <c r="H324" s="116"/>
      <c r="I324" s="116"/>
      <c r="J324" s="116"/>
      <c r="K324" s="116"/>
      <c r="L324" s="116"/>
      <c r="M324" s="116"/>
      <c r="N324" s="116"/>
      <c r="O324" s="116"/>
      <c r="P324" s="116"/>
      <c r="Q324" s="116"/>
      <c r="R324" s="116"/>
      <c r="S324" s="116"/>
      <c r="T324" s="116"/>
    </row>
    <row r="325" spans="1:20">
      <c r="A325" s="116"/>
      <c r="B325" s="116"/>
      <c r="C325" s="116"/>
      <c r="D325" s="116"/>
      <c r="E325" s="116"/>
      <c r="F325" s="116"/>
      <c r="G325" s="116"/>
      <c r="H325" s="116"/>
      <c r="I325" s="116"/>
      <c r="J325" s="116"/>
      <c r="K325" s="116"/>
      <c r="L325" s="116"/>
      <c r="M325" s="116"/>
      <c r="N325" s="116"/>
      <c r="O325" s="116"/>
      <c r="P325" s="116"/>
      <c r="Q325" s="116"/>
      <c r="R325" s="116"/>
      <c r="S325" s="116"/>
      <c r="T325" s="116"/>
    </row>
    <row r="326" spans="1:20">
      <c r="A326" s="116"/>
      <c r="B326" s="116"/>
      <c r="C326" s="116"/>
      <c r="D326" s="116"/>
      <c r="E326" s="116"/>
      <c r="F326" s="116"/>
      <c r="G326" s="116"/>
      <c r="H326" s="116"/>
      <c r="I326" s="116"/>
      <c r="J326" s="116"/>
      <c r="K326" s="116"/>
      <c r="L326" s="116"/>
      <c r="M326" s="116"/>
      <c r="N326" s="116"/>
      <c r="O326" s="116"/>
      <c r="P326" s="116"/>
      <c r="Q326" s="116"/>
      <c r="R326" s="116"/>
      <c r="S326" s="116"/>
      <c r="T326" s="116"/>
    </row>
    <row r="327" spans="1:20">
      <c r="A327" s="116"/>
      <c r="B327" s="116"/>
      <c r="C327" s="116"/>
      <c r="D327" s="116"/>
      <c r="E327" s="116"/>
      <c r="F327" s="116"/>
      <c r="G327" s="116"/>
      <c r="H327" s="116"/>
      <c r="I327" s="116"/>
      <c r="J327" s="116"/>
      <c r="K327" s="116"/>
      <c r="L327" s="116"/>
      <c r="M327" s="116"/>
      <c r="N327" s="116"/>
      <c r="O327" s="116"/>
      <c r="P327" s="116"/>
      <c r="Q327" s="116"/>
      <c r="R327" s="116"/>
      <c r="S327" s="116"/>
      <c r="T327" s="116"/>
    </row>
    <row r="328" spans="1:20">
      <c r="A328" s="116"/>
      <c r="B328" s="116"/>
      <c r="C328" s="116"/>
      <c r="D328" s="116"/>
      <c r="E328" s="116"/>
      <c r="F328" s="116"/>
      <c r="G328" s="116"/>
      <c r="H328" s="116"/>
      <c r="I328" s="116"/>
      <c r="J328" s="116"/>
      <c r="K328" s="116"/>
      <c r="L328" s="116"/>
      <c r="M328" s="116"/>
      <c r="N328" s="116"/>
      <c r="O328" s="116"/>
      <c r="P328" s="116"/>
      <c r="Q328" s="116"/>
      <c r="R328" s="116"/>
      <c r="S328" s="116"/>
      <c r="T328" s="116"/>
    </row>
    <row r="329" spans="1:20">
      <c r="A329" s="116"/>
      <c r="B329" s="116"/>
      <c r="C329" s="116"/>
      <c r="D329" s="116"/>
      <c r="E329" s="116"/>
      <c r="F329" s="116"/>
      <c r="G329" s="116"/>
      <c r="H329" s="116"/>
      <c r="I329" s="116"/>
      <c r="J329" s="116"/>
      <c r="K329" s="116"/>
      <c r="L329" s="116"/>
      <c r="M329" s="116"/>
      <c r="N329" s="116"/>
      <c r="O329" s="116"/>
      <c r="P329" s="116"/>
      <c r="Q329" s="116"/>
      <c r="R329" s="116"/>
      <c r="S329" s="116"/>
      <c r="T329" s="116"/>
    </row>
    <row r="330" spans="1:20">
      <c r="A330" s="116"/>
      <c r="B330" s="116"/>
      <c r="C330" s="116"/>
      <c r="D330" s="116"/>
      <c r="E330" s="116"/>
      <c r="F330" s="116"/>
      <c r="G330" s="116"/>
      <c r="H330" s="116"/>
      <c r="I330" s="116"/>
      <c r="J330" s="116"/>
      <c r="K330" s="116"/>
      <c r="L330" s="116"/>
      <c r="M330" s="116"/>
      <c r="N330" s="116"/>
      <c r="O330" s="116"/>
      <c r="P330" s="116"/>
      <c r="Q330" s="116"/>
      <c r="R330" s="116"/>
      <c r="S330" s="116"/>
      <c r="T330" s="116"/>
    </row>
    <row r="331" spans="1:20">
      <c r="A331" s="116"/>
      <c r="B331" s="116"/>
      <c r="C331" s="116"/>
      <c r="D331" s="116"/>
      <c r="E331" s="116"/>
      <c r="F331" s="116"/>
      <c r="G331" s="116"/>
      <c r="H331" s="116"/>
      <c r="I331" s="116"/>
      <c r="J331" s="116"/>
      <c r="K331" s="116"/>
      <c r="L331" s="116"/>
      <c r="M331" s="116"/>
      <c r="N331" s="116"/>
      <c r="O331" s="116"/>
      <c r="P331" s="116"/>
      <c r="Q331" s="116"/>
      <c r="R331" s="116"/>
      <c r="S331" s="116"/>
      <c r="T331" s="116"/>
    </row>
    <row r="332" spans="1:20">
      <c r="A332" s="116"/>
      <c r="B332" s="116"/>
      <c r="C332" s="116"/>
      <c r="D332" s="116"/>
      <c r="E332" s="116"/>
      <c r="F332" s="116"/>
      <c r="G332" s="116"/>
      <c r="H332" s="116"/>
      <c r="I332" s="116"/>
      <c r="J332" s="116"/>
      <c r="K332" s="116"/>
      <c r="L332" s="116"/>
      <c r="M332" s="116"/>
      <c r="N332" s="116"/>
      <c r="O332" s="116"/>
      <c r="P332" s="116"/>
      <c r="Q332" s="116"/>
      <c r="R332" s="116"/>
      <c r="S332" s="116"/>
      <c r="T332" s="116"/>
    </row>
    <row r="333" spans="1:20">
      <c r="A333" s="116"/>
      <c r="B333" s="116"/>
      <c r="C333" s="116"/>
      <c r="D333" s="116"/>
      <c r="E333" s="116"/>
      <c r="F333" s="116"/>
      <c r="G333" s="116"/>
      <c r="H333" s="116"/>
      <c r="I333" s="116"/>
      <c r="J333" s="116"/>
      <c r="K333" s="116"/>
      <c r="L333" s="116"/>
      <c r="M333" s="116"/>
      <c r="N333" s="116"/>
      <c r="O333" s="116"/>
      <c r="P333" s="116"/>
      <c r="Q333" s="116"/>
      <c r="R333" s="116"/>
      <c r="S333" s="116"/>
      <c r="T333" s="116"/>
    </row>
    <row r="334" spans="1:20">
      <c r="A334" s="116"/>
      <c r="B334" s="116"/>
      <c r="C334" s="116"/>
      <c r="D334" s="116"/>
      <c r="E334" s="116"/>
      <c r="F334" s="116"/>
      <c r="G334" s="116"/>
      <c r="H334" s="116"/>
      <c r="I334" s="116"/>
      <c r="J334" s="116"/>
      <c r="K334" s="116"/>
      <c r="L334" s="116"/>
      <c r="M334" s="116"/>
      <c r="N334" s="116"/>
      <c r="O334" s="116"/>
      <c r="P334" s="116"/>
      <c r="Q334" s="116"/>
      <c r="R334" s="116"/>
      <c r="S334" s="116"/>
      <c r="T334" s="116"/>
    </row>
    <row r="335" spans="1:20">
      <c r="A335" s="116"/>
      <c r="B335" s="116"/>
      <c r="C335" s="116"/>
      <c r="D335" s="116"/>
      <c r="E335" s="116"/>
      <c r="F335" s="116"/>
      <c r="G335" s="116"/>
      <c r="H335" s="116"/>
      <c r="I335" s="116"/>
      <c r="J335" s="116"/>
      <c r="K335" s="116"/>
      <c r="L335" s="116"/>
      <c r="M335" s="116"/>
      <c r="N335" s="116"/>
      <c r="O335" s="116"/>
      <c r="P335" s="116"/>
      <c r="Q335" s="116"/>
      <c r="R335" s="116"/>
      <c r="S335" s="116"/>
      <c r="T335" s="116"/>
    </row>
    <row r="336" spans="1:20">
      <c r="A336" s="116"/>
      <c r="B336" s="116"/>
      <c r="C336" s="116"/>
      <c r="D336" s="116"/>
      <c r="E336" s="116"/>
      <c r="F336" s="116"/>
      <c r="G336" s="116"/>
      <c r="H336" s="116"/>
      <c r="I336" s="116"/>
      <c r="J336" s="116"/>
      <c r="K336" s="116"/>
      <c r="L336" s="116"/>
      <c r="M336" s="116"/>
      <c r="N336" s="116"/>
      <c r="O336" s="116"/>
      <c r="P336" s="116"/>
      <c r="Q336" s="116"/>
      <c r="R336" s="116"/>
      <c r="S336" s="116"/>
      <c r="T336" s="116"/>
    </row>
    <row r="337" spans="1:20">
      <c r="A337" s="116"/>
      <c r="B337" s="116"/>
      <c r="C337" s="116"/>
      <c r="D337" s="116"/>
      <c r="E337" s="116"/>
      <c r="F337" s="116"/>
      <c r="G337" s="116"/>
      <c r="H337" s="116"/>
      <c r="I337" s="116"/>
      <c r="J337" s="116"/>
      <c r="K337" s="116"/>
      <c r="L337" s="116"/>
      <c r="M337" s="116"/>
      <c r="N337" s="116"/>
      <c r="O337" s="116"/>
      <c r="P337" s="116"/>
      <c r="Q337" s="116"/>
      <c r="R337" s="116"/>
      <c r="S337" s="116"/>
      <c r="T337" s="116"/>
    </row>
    <row r="338" spans="1:20">
      <c r="A338" s="116"/>
      <c r="B338" s="116"/>
      <c r="C338" s="116"/>
      <c r="D338" s="116"/>
      <c r="E338" s="116"/>
      <c r="F338" s="116"/>
      <c r="G338" s="116"/>
      <c r="H338" s="116"/>
      <c r="I338" s="116"/>
      <c r="J338" s="116"/>
      <c r="K338" s="116"/>
      <c r="L338" s="116"/>
      <c r="M338" s="116"/>
      <c r="N338" s="116"/>
      <c r="O338" s="116"/>
      <c r="P338" s="116"/>
      <c r="Q338" s="116"/>
      <c r="R338" s="116"/>
      <c r="S338" s="116"/>
      <c r="T338" s="116"/>
    </row>
    <row r="339" spans="1:20">
      <c r="A339" s="116"/>
      <c r="B339" s="116"/>
      <c r="C339" s="116"/>
      <c r="D339" s="116"/>
      <c r="E339" s="116"/>
      <c r="F339" s="116"/>
      <c r="G339" s="116"/>
      <c r="H339" s="116"/>
      <c r="I339" s="116"/>
      <c r="J339" s="116"/>
      <c r="K339" s="116"/>
      <c r="L339" s="116"/>
      <c r="M339" s="116"/>
      <c r="N339" s="116"/>
      <c r="O339" s="116"/>
      <c r="P339" s="116"/>
      <c r="Q339" s="116"/>
      <c r="R339" s="116"/>
      <c r="S339" s="116"/>
      <c r="T339" s="116"/>
    </row>
    <row r="340" spans="1:20">
      <c r="A340" s="116"/>
      <c r="B340" s="116"/>
      <c r="C340" s="116"/>
      <c r="D340" s="116"/>
      <c r="E340" s="116"/>
      <c r="F340" s="116"/>
      <c r="G340" s="116"/>
      <c r="H340" s="116"/>
      <c r="I340" s="116"/>
      <c r="J340" s="116"/>
      <c r="K340" s="116"/>
      <c r="L340" s="116"/>
      <c r="M340" s="116"/>
      <c r="N340" s="116"/>
      <c r="O340" s="116"/>
      <c r="P340" s="116"/>
      <c r="Q340" s="116"/>
      <c r="R340" s="116"/>
      <c r="S340" s="116"/>
      <c r="T340" s="116"/>
    </row>
    <row r="341" spans="1:20">
      <c r="A341" s="116"/>
      <c r="B341" s="116"/>
      <c r="C341" s="116"/>
      <c r="D341" s="116"/>
      <c r="E341" s="116"/>
      <c r="F341" s="116"/>
      <c r="G341" s="116"/>
      <c r="H341" s="116"/>
      <c r="I341" s="116"/>
      <c r="J341" s="116"/>
      <c r="K341" s="116"/>
      <c r="L341" s="116"/>
      <c r="M341" s="116"/>
      <c r="N341" s="116"/>
      <c r="O341" s="116"/>
      <c r="P341" s="116"/>
      <c r="Q341" s="116"/>
      <c r="R341" s="116"/>
      <c r="S341" s="116"/>
      <c r="T341" s="116"/>
    </row>
    <row r="342" spans="1:20">
      <c r="A342" s="116"/>
      <c r="B342" s="116"/>
      <c r="C342" s="116"/>
      <c r="D342" s="116"/>
      <c r="E342" s="116"/>
      <c r="F342" s="116"/>
      <c r="G342" s="116"/>
      <c r="H342" s="116"/>
      <c r="I342" s="116"/>
      <c r="J342" s="116"/>
      <c r="K342" s="116"/>
      <c r="L342" s="116"/>
      <c r="M342" s="116"/>
      <c r="N342" s="116"/>
      <c r="O342" s="116"/>
      <c r="P342" s="116"/>
      <c r="Q342" s="116"/>
      <c r="R342" s="116"/>
      <c r="S342" s="116"/>
      <c r="T342" s="116"/>
    </row>
    <row r="343" spans="1:20">
      <c r="A343" s="116"/>
      <c r="B343" s="116"/>
      <c r="C343" s="116"/>
      <c r="D343" s="116"/>
      <c r="E343" s="116"/>
      <c r="F343" s="116"/>
      <c r="G343" s="116"/>
      <c r="H343" s="116"/>
      <c r="I343" s="116"/>
      <c r="J343" s="116"/>
      <c r="K343" s="116"/>
      <c r="L343" s="116"/>
      <c r="M343" s="116"/>
      <c r="N343" s="116"/>
      <c r="O343" s="116"/>
      <c r="P343" s="116"/>
      <c r="Q343" s="116"/>
      <c r="R343" s="116"/>
      <c r="S343" s="116"/>
      <c r="T343" s="116"/>
    </row>
    <row r="344" spans="1:20">
      <c r="A344" s="116"/>
      <c r="B344" s="116"/>
      <c r="C344" s="116"/>
      <c r="D344" s="116"/>
      <c r="E344" s="116"/>
      <c r="F344" s="116"/>
      <c r="G344" s="116"/>
      <c r="H344" s="116"/>
      <c r="I344" s="116"/>
      <c r="J344" s="116"/>
      <c r="K344" s="116"/>
      <c r="L344" s="116"/>
      <c r="M344" s="116"/>
      <c r="N344" s="116"/>
      <c r="O344" s="116"/>
      <c r="P344" s="116"/>
      <c r="Q344" s="116"/>
      <c r="R344" s="116"/>
      <c r="S344" s="116"/>
      <c r="T344" s="116"/>
    </row>
    <row r="345" spans="1:20">
      <c r="A345" s="116"/>
      <c r="B345" s="116"/>
      <c r="C345" s="116"/>
      <c r="D345" s="116"/>
      <c r="E345" s="116"/>
      <c r="F345" s="116"/>
      <c r="G345" s="116"/>
      <c r="H345" s="116"/>
      <c r="I345" s="116"/>
      <c r="J345" s="116"/>
      <c r="K345" s="116"/>
      <c r="L345" s="116"/>
      <c r="M345" s="116"/>
      <c r="N345" s="116"/>
      <c r="O345" s="116"/>
      <c r="P345" s="116"/>
      <c r="Q345" s="116"/>
      <c r="R345" s="116"/>
      <c r="S345" s="116"/>
      <c r="T345" s="116"/>
    </row>
    <row r="346" spans="1:20">
      <c r="A346" s="116"/>
      <c r="B346" s="116"/>
      <c r="C346" s="116"/>
      <c r="D346" s="116"/>
      <c r="E346" s="116"/>
      <c r="F346" s="116"/>
      <c r="G346" s="116"/>
      <c r="H346" s="116"/>
      <c r="I346" s="116"/>
      <c r="J346" s="116"/>
      <c r="K346" s="116"/>
      <c r="L346" s="116"/>
      <c r="M346" s="116"/>
      <c r="N346" s="116"/>
      <c r="O346" s="116"/>
      <c r="P346" s="116"/>
      <c r="Q346" s="116"/>
      <c r="R346" s="116"/>
      <c r="S346" s="116"/>
      <c r="T346" s="116"/>
    </row>
    <row r="347" spans="1:20">
      <c r="A347" s="116"/>
      <c r="B347" s="116"/>
      <c r="C347" s="116"/>
      <c r="D347" s="116"/>
      <c r="E347" s="116"/>
      <c r="F347" s="116"/>
      <c r="G347" s="116"/>
      <c r="H347" s="116"/>
      <c r="I347" s="116"/>
      <c r="J347" s="116"/>
      <c r="K347" s="116"/>
      <c r="L347" s="116"/>
      <c r="M347" s="116"/>
      <c r="N347" s="116"/>
      <c r="O347" s="116"/>
      <c r="P347" s="116"/>
      <c r="Q347" s="116"/>
      <c r="R347" s="116"/>
      <c r="S347" s="116"/>
      <c r="T347" s="116"/>
    </row>
    <row r="348" spans="1:20">
      <c r="A348" s="116"/>
      <c r="B348" s="116"/>
      <c r="C348" s="116"/>
      <c r="D348" s="116"/>
      <c r="E348" s="116"/>
      <c r="F348" s="116"/>
      <c r="G348" s="116"/>
      <c r="H348" s="116"/>
      <c r="I348" s="116"/>
      <c r="J348" s="116"/>
      <c r="K348" s="116"/>
      <c r="L348" s="116"/>
      <c r="M348" s="116"/>
      <c r="N348" s="116"/>
      <c r="O348" s="116"/>
      <c r="P348" s="116"/>
      <c r="Q348" s="116"/>
      <c r="R348" s="116"/>
      <c r="S348" s="116"/>
      <c r="T348" s="116"/>
    </row>
    <row r="349" spans="1:20">
      <c r="A349" s="116"/>
      <c r="B349" s="116"/>
      <c r="C349" s="116"/>
      <c r="D349" s="116"/>
      <c r="E349" s="116"/>
      <c r="F349" s="116"/>
      <c r="G349" s="116"/>
      <c r="H349" s="116"/>
      <c r="I349" s="116"/>
      <c r="J349" s="116"/>
      <c r="K349" s="116"/>
      <c r="L349" s="116"/>
      <c r="M349" s="116"/>
      <c r="N349" s="116"/>
      <c r="O349" s="116"/>
      <c r="P349" s="116"/>
      <c r="Q349" s="116"/>
      <c r="R349" s="116"/>
      <c r="S349" s="116"/>
      <c r="T349" s="116"/>
    </row>
    <row r="350" spans="1:20">
      <c r="A350" s="116"/>
      <c r="B350" s="116"/>
      <c r="C350" s="116"/>
      <c r="D350" s="116"/>
      <c r="E350" s="116"/>
      <c r="F350" s="116"/>
      <c r="G350" s="116"/>
      <c r="H350" s="116"/>
      <c r="I350" s="116"/>
      <c r="J350" s="116"/>
      <c r="K350" s="116"/>
      <c r="L350" s="116"/>
      <c r="M350" s="116"/>
      <c r="N350" s="116"/>
      <c r="O350" s="116"/>
      <c r="P350" s="116"/>
      <c r="Q350" s="116"/>
      <c r="R350" s="116"/>
      <c r="S350" s="116"/>
      <c r="T350" s="116"/>
    </row>
    <row r="351" spans="1:20">
      <c r="A351" s="116"/>
      <c r="B351" s="116"/>
      <c r="C351" s="116"/>
      <c r="D351" s="116"/>
      <c r="E351" s="116"/>
      <c r="F351" s="116"/>
      <c r="G351" s="116"/>
      <c r="H351" s="116"/>
      <c r="I351" s="116"/>
      <c r="J351" s="116"/>
      <c r="K351" s="116"/>
      <c r="L351" s="116"/>
      <c r="M351" s="116"/>
      <c r="N351" s="116"/>
      <c r="O351" s="116"/>
      <c r="P351" s="116"/>
      <c r="Q351" s="116"/>
      <c r="R351" s="116"/>
      <c r="S351" s="116"/>
      <c r="T351" s="116"/>
    </row>
    <row r="352" spans="1:20">
      <c r="A352" s="116"/>
      <c r="B352" s="116"/>
      <c r="C352" s="116"/>
      <c r="D352" s="116"/>
      <c r="E352" s="116"/>
      <c r="F352" s="116"/>
      <c r="G352" s="116"/>
      <c r="H352" s="116"/>
      <c r="I352" s="116"/>
      <c r="J352" s="116"/>
      <c r="K352" s="116"/>
      <c r="L352" s="116"/>
      <c r="M352" s="116"/>
      <c r="N352" s="116"/>
      <c r="O352" s="116"/>
      <c r="P352" s="116"/>
      <c r="Q352" s="116"/>
      <c r="R352" s="116"/>
      <c r="S352" s="116"/>
      <c r="T352" s="116"/>
    </row>
    <row r="353" spans="1:20">
      <c r="A353" s="116"/>
      <c r="B353" s="116"/>
      <c r="C353" s="116"/>
      <c r="D353" s="116"/>
      <c r="E353" s="116"/>
      <c r="F353" s="116"/>
      <c r="G353" s="116"/>
      <c r="H353" s="116"/>
      <c r="I353" s="116"/>
      <c r="J353" s="116"/>
      <c r="K353" s="116"/>
      <c r="L353" s="116"/>
      <c r="M353" s="116"/>
      <c r="N353" s="116"/>
      <c r="O353" s="116"/>
      <c r="P353" s="116"/>
      <c r="Q353" s="116"/>
      <c r="R353" s="116"/>
      <c r="S353" s="116"/>
      <c r="T353" s="116"/>
    </row>
    <row r="354" spans="1:20">
      <c r="A354" s="116"/>
      <c r="B354" s="116"/>
      <c r="C354" s="116"/>
      <c r="D354" s="116"/>
      <c r="E354" s="116"/>
      <c r="F354" s="116"/>
      <c r="G354" s="116"/>
      <c r="H354" s="116"/>
      <c r="I354" s="116"/>
      <c r="J354" s="116"/>
      <c r="K354" s="116"/>
      <c r="L354" s="116"/>
      <c r="M354" s="116"/>
      <c r="N354" s="116"/>
      <c r="O354" s="116"/>
      <c r="P354" s="116"/>
      <c r="Q354" s="116"/>
      <c r="R354" s="116"/>
      <c r="S354" s="116"/>
      <c r="T354" s="116"/>
    </row>
    <row r="355" spans="1:20">
      <c r="A355" s="116"/>
      <c r="B355" s="116"/>
      <c r="C355" s="116"/>
      <c r="D355" s="116"/>
      <c r="E355" s="116"/>
      <c r="F355" s="116"/>
      <c r="G355" s="116"/>
      <c r="H355" s="116"/>
      <c r="I355" s="116"/>
      <c r="J355" s="116"/>
      <c r="K355" s="116"/>
      <c r="L355" s="116"/>
      <c r="M355" s="116"/>
      <c r="N355" s="116"/>
      <c r="O355" s="116"/>
      <c r="P355" s="116"/>
      <c r="Q355" s="116"/>
      <c r="R355" s="116"/>
      <c r="S355" s="116"/>
      <c r="T355" s="116"/>
    </row>
    <row r="356" spans="1:20">
      <c r="A356" s="116"/>
      <c r="B356" s="116"/>
      <c r="C356" s="116"/>
      <c r="D356" s="116"/>
      <c r="E356" s="116"/>
      <c r="F356" s="116"/>
      <c r="G356" s="116"/>
      <c r="H356" s="116"/>
      <c r="I356" s="116"/>
      <c r="J356" s="116"/>
      <c r="K356" s="116"/>
      <c r="L356" s="116"/>
      <c r="M356" s="116"/>
      <c r="N356" s="116"/>
      <c r="O356" s="116"/>
      <c r="P356" s="116"/>
      <c r="Q356" s="116"/>
      <c r="R356" s="116"/>
      <c r="S356" s="116"/>
      <c r="T356" s="116"/>
    </row>
    <row r="357" spans="1:20">
      <c r="A357" s="116"/>
      <c r="B357" s="116"/>
      <c r="C357" s="116"/>
      <c r="D357" s="116"/>
      <c r="E357" s="116"/>
      <c r="F357" s="116"/>
      <c r="G357" s="116"/>
      <c r="H357" s="116"/>
      <c r="I357" s="116"/>
      <c r="J357" s="116"/>
      <c r="K357" s="116"/>
      <c r="L357" s="116"/>
      <c r="M357" s="116"/>
      <c r="N357" s="116"/>
      <c r="O357" s="116"/>
      <c r="P357" s="116"/>
      <c r="Q357" s="116"/>
      <c r="R357" s="116"/>
      <c r="S357" s="116"/>
      <c r="T357" s="116"/>
    </row>
    <row r="358" spans="1:20">
      <c r="A358" s="116"/>
      <c r="B358" s="116"/>
      <c r="C358" s="116"/>
      <c r="D358" s="116"/>
      <c r="E358" s="116"/>
      <c r="F358" s="116"/>
      <c r="G358" s="116"/>
      <c r="H358" s="116"/>
      <c r="I358" s="116"/>
      <c r="J358" s="116"/>
      <c r="K358" s="116"/>
      <c r="L358" s="116"/>
      <c r="M358" s="116"/>
      <c r="N358" s="116"/>
      <c r="O358" s="116"/>
      <c r="P358" s="116"/>
      <c r="Q358" s="116"/>
      <c r="R358" s="116"/>
      <c r="S358" s="116"/>
      <c r="T358" s="116"/>
    </row>
    <row r="359" spans="1:20">
      <c r="A359" s="116"/>
      <c r="B359" s="116"/>
      <c r="C359" s="116"/>
      <c r="D359" s="116"/>
      <c r="E359" s="116"/>
      <c r="F359" s="116"/>
      <c r="G359" s="116"/>
      <c r="H359" s="116"/>
      <c r="I359" s="116"/>
      <c r="J359" s="116"/>
      <c r="K359" s="116"/>
      <c r="L359" s="116"/>
      <c r="M359" s="116"/>
      <c r="N359" s="116"/>
      <c r="O359" s="116"/>
      <c r="P359" s="116"/>
      <c r="Q359" s="116"/>
      <c r="R359" s="116"/>
      <c r="S359" s="116"/>
      <c r="T359" s="116"/>
    </row>
    <row r="360" spans="1:20">
      <c r="A360" s="116"/>
      <c r="B360" s="116"/>
      <c r="C360" s="116"/>
      <c r="D360" s="116"/>
      <c r="E360" s="116"/>
      <c r="F360" s="116"/>
      <c r="G360" s="116"/>
      <c r="H360" s="116"/>
      <c r="I360" s="116"/>
      <c r="J360" s="116"/>
      <c r="K360" s="116"/>
      <c r="L360" s="116"/>
      <c r="M360" s="116"/>
      <c r="N360" s="116"/>
      <c r="O360" s="116"/>
      <c r="P360" s="116"/>
      <c r="Q360" s="116"/>
      <c r="R360" s="116"/>
      <c r="S360" s="116"/>
      <c r="T360" s="116"/>
    </row>
    <row r="361" spans="1:20">
      <c r="A361" s="116"/>
      <c r="B361" s="116"/>
      <c r="C361" s="116"/>
      <c r="D361" s="116"/>
      <c r="E361" s="116"/>
      <c r="F361" s="116"/>
      <c r="G361" s="116"/>
      <c r="H361" s="116"/>
      <c r="I361" s="116"/>
      <c r="J361" s="116"/>
      <c r="K361" s="116"/>
      <c r="L361" s="116"/>
      <c r="M361" s="116"/>
      <c r="N361" s="116"/>
      <c r="O361" s="116"/>
      <c r="P361" s="116"/>
      <c r="Q361" s="116"/>
      <c r="R361" s="116"/>
      <c r="S361" s="116"/>
      <c r="T361" s="116"/>
    </row>
    <row r="362" spans="1:20">
      <c r="A362" s="116"/>
      <c r="B362" s="116"/>
      <c r="C362" s="116"/>
      <c r="D362" s="116"/>
      <c r="E362" s="116"/>
      <c r="F362" s="116"/>
      <c r="G362" s="116"/>
      <c r="H362" s="116"/>
      <c r="I362" s="116"/>
      <c r="J362" s="116"/>
      <c r="K362" s="116"/>
      <c r="L362" s="116"/>
      <c r="M362" s="116"/>
      <c r="N362" s="116"/>
      <c r="O362" s="116"/>
      <c r="P362" s="116"/>
      <c r="Q362" s="116"/>
      <c r="R362" s="116"/>
      <c r="S362" s="116"/>
      <c r="T362" s="116"/>
    </row>
    <row r="363" spans="1:20">
      <c r="A363" s="116"/>
      <c r="B363" s="116"/>
      <c r="C363" s="116"/>
      <c r="D363" s="116"/>
      <c r="E363" s="116"/>
      <c r="F363" s="116"/>
      <c r="G363" s="116"/>
      <c r="H363" s="116"/>
      <c r="I363" s="116"/>
      <c r="J363" s="116"/>
      <c r="K363" s="116"/>
      <c r="L363" s="116"/>
      <c r="M363" s="116"/>
      <c r="N363" s="116"/>
      <c r="O363" s="116"/>
      <c r="P363" s="116"/>
      <c r="Q363" s="116"/>
      <c r="R363" s="116"/>
      <c r="S363" s="116"/>
      <c r="T363" s="116"/>
    </row>
    <row r="364" spans="1:20">
      <c r="A364" s="116"/>
      <c r="B364" s="116"/>
      <c r="C364" s="116"/>
      <c r="D364" s="116"/>
      <c r="E364" s="116"/>
      <c r="F364" s="116"/>
      <c r="G364" s="116"/>
      <c r="H364" s="116"/>
      <c r="I364" s="116"/>
      <c r="J364" s="116"/>
      <c r="K364" s="116"/>
      <c r="L364" s="116"/>
      <c r="M364" s="116"/>
      <c r="N364" s="116"/>
      <c r="O364" s="116"/>
      <c r="P364" s="116"/>
      <c r="Q364" s="116"/>
      <c r="R364" s="116"/>
      <c r="S364" s="116"/>
      <c r="T364" s="116"/>
    </row>
    <row r="365" spans="1:20">
      <c r="A365" s="116"/>
      <c r="B365" s="116"/>
      <c r="C365" s="116"/>
      <c r="D365" s="116"/>
      <c r="E365" s="116"/>
      <c r="F365" s="116"/>
      <c r="G365" s="116"/>
      <c r="H365" s="116"/>
      <c r="I365" s="116"/>
      <c r="J365" s="116"/>
      <c r="K365" s="116"/>
      <c r="L365" s="116"/>
      <c r="M365" s="116"/>
      <c r="N365" s="116"/>
      <c r="O365" s="116"/>
      <c r="P365" s="116"/>
      <c r="Q365" s="116"/>
      <c r="R365" s="116"/>
      <c r="S365" s="116"/>
      <c r="T365" s="116"/>
    </row>
    <row r="366" spans="1:20">
      <c r="A366" s="116"/>
      <c r="B366" s="116"/>
      <c r="C366" s="116"/>
      <c r="D366" s="116"/>
      <c r="E366" s="116"/>
      <c r="F366" s="116"/>
      <c r="G366" s="116"/>
      <c r="H366" s="116"/>
      <c r="I366" s="116"/>
      <c r="J366" s="116"/>
      <c r="K366" s="116"/>
      <c r="L366" s="116"/>
      <c r="M366" s="116"/>
      <c r="N366" s="116"/>
      <c r="O366" s="116"/>
      <c r="P366" s="116"/>
      <c r="Q366" s="116"/>
      <c r="R366" s="116"/>
      <c r="S366" s="116"/>
      <c r="T366" s="116"/>
    </row>
    <row r="367" spans="1:20">
      <c r="A367" s="116"/>
      <c r="B367" s="116"/>
      <c r="C367" s="116"/>
      <c r="D367" s="116"/>
      <c r="E367" s="116"/>
      <c r="F367" s="116"/>
      <c r="G367" s="116"/>
      <c r="H367" s="116"/>
      <c r="I367" s="116"/>
      <c r="J367" s="116"/>
      <c r="K367" s="116"/>
      <c r="L367" s="116"/>
      <c r="M367" s="116"/>
      <c r="N367" s="116"/>
      <c r="O367" s="116"/>
      <c r="P367" s="116"/>
      <c r="Q367" s="116"/>
      <c r="R367" s="116"/>
      <c r="S367" s="116"/>
      <c r="T367" s="116"/>
    </row>
    <row r="368" spans="1:20">
      <c r="A368" s="116"/>
      <c r="B368" s="116"/>
      <c r="C368" s="116"/>
      <c r="D368" s="116"/>
      <c r="E368" s="116"/>
      <c r="F368" s="116"/>
      <c r="G368" s="116"/>
      <c r="H368" s="116"/>
      <c r="I368" s="116"/>
      <c r="J368" s="116"/>
      <c r="K368" s="116"/>
      <c r="L368" s="116"/>
      <c r="M368" s="116"/>
      <c r="N368" s="116"/>
      <c r="O368" s="116"/>
      <c r="P368" s="116"/>
      <c r="Q368" s="116"/>
      <c r="R368" s="116"/>
      <c r="S368" s="116"/>
      <c r="T368" s="116"/>
    </row>
    <row r="369" spans="1:20">
      <c r="A369" s="116"/>
      <c r="B369" s="116"/>
      <c r="C369" s="116"/>
      <c r="D369" s="116"/>
      <c r="E369" s="116"/>
      <c r="F369" s="116"/>
      <c r="G369" s="116"/>
      <c r="H369" s="116"/>
      <c r="I369" s="116"/>
      <c r="J369" s="116"/>
      <c r="K369" s="116"/>
      <c r="L369" s="116"/>
      <c r="M369" s="116"/>
      <c r="N369" s="116"/>
      <c r="O369" s="116"/>
      <c r="P369" s="116"/>
      <c r="Q369" s="116"/>
      <c r="R369" s="116"/>
      <c r="S369" s="116"/>
      <c r="T369" s="116"/>
    </row>
    <row r="370" spans="1:20">
      <c r="A370" s="116"/>
      <c r="B370" s="116"/>
      <c r="C370" s="116"/>
      <c r="D370" s="116"/>
      <c r="E370" s="116"/>
      <c r="F370" s="116"/>
      <c r="G370" s="116"/>
      <c r="H370" s="116"/>
      <c r="I370" s="116"/>
      <c r="J370" s="116"/>
      <c r="K370" s="116"/>
      <c r="L370" s="116"/>
      <c r="M370" s="116"/>
      <c r="N370" s="116"/>
      <c r="O370" s="116"/>
      <c r="P370" s="116"/>
      <c r="Q370" s="116"/>
      <c r="R370" s="116"/>
      <c r="S370" s="116"/>
      <c r="T370" s="116"/>
    </row>
    <row r="371" spans="1:20">
      <c r="A371" s="116"/>
      <c r="B371" s="116"/>
      <c r="C371" s="116"/>
      <c r="D371" s="116"/>
      <c r="E371" s="116"/>
      <c r="F371" s="116"/>
      <c r="G371" s="116"/>
      <c r="H371" s="116"/>
      <c r="I371" s="116"/>
      <c r="J371" s="116"/>
      <c r="K371" s="116"/>
      <c r="L371" s="116"/>
      <c r="M371" s="116"/>
      <c r="N371" s="116"/>
      <c r="O371" s="116"/>
      <c r="P371" s="116"/>
      <c r="Q371" s="116"/>
      <c r="R371" s="116"/>
      <c r="S371" s="116"/>
      <c r="T371" s="116"/>
    </row>
    <row r="372" spans="1:20">
      <c r="A372" s="116"/>
      <c r="B372" s="116"/>
      <c r="C372" s="116"/>
      <c r="D372" s="116"/>
      <c r="E372" s="116"/>
      <c r="F372" s="116"/>
      <c r="G372" s="116"/>
      <c r="H372" s="116"/>
      <c r="I372" s="116"/>
      <c r="J372" s="116"/>
      <c r="K372" s="116"/>
      <c r="L372" s="116"/>
      <c r="M372" s="116"/>
      <c r="N372" s="116"/>
      <c r="O372" s="116"/>
      <c r="P372" s="116"/>
      <c r="Q372" s="116"/>
      <c r="R372" s="116"/>
      <c r="S372" s="116"/>
      <c r="T372" s="116"/>
    </row>
    <row r="373" spans="1:20">
      <c r="A373" s="116"/>
      <c r="B373" s="116"/>
      <c r="C373" s="116"/>
      <c r="D373" s="116"/>
      <c r="E373" s="116"/>
      <c r="F373" s="116"/>
      <c r="G373" s="116"/>
      <c r="H373" s="116"/>
      <c r="I373" s="116"/>
      <c r="J373" s="116"/>
      <c r="K373" s="116"/>
      <c r="L373" s="116"/>
      <c r="M373" s="116"/>
      <c r="N373" s="116"/>
      <c r="O373" s="116"/>
      <c r="P373" s="116"/>
      <c r="Q373" s="116"/>
      <c r="R373" s="116"/>
      <c r="S373" s="116"/>
      <c r="T373" s="116"/>
    </row>
    <row r="374" spans="1:20">
      <c r="A374" s="116"/>
      <c r="B374" s="116"/>
      <c r="C374" s="116"/>
      <c r="D374" s="116"/>
      <c r="E374" s="116"/>
      <c r="F374" s="116"/>
      <c r="G374" s="116"/>
      <c r="H374" s="116"/>
      <c r="I374" s="116"/>
      <c r="J374" s="116"/>
      <c r="K374" s="116"/>
      <c r="L374" s="116"/>
      <c r="M374" s="116"/>
      <c r="N374" s="116"/>
      <c r="O374" s="116"/>
      <c r="P374" s="116"/>
      <c r="Q374" s="116"/>
      <c r="R374" s="116"/>
      <c r="S374" s="116"/>
      <c r="T374" s="116"/>
    </row>
    <row r="375" spans="1:20">
      <c r="A375" s="116"/>
      <c r="B375" s="116"/>
      <c r="C375" s="116"/>
      <c r="D375" s="116"/>
      <c r="E375" s="116"/>
      <c r="F375" s="116"/>
      <c r="G375" s="116"/>
      <c r="H375" s="116"/>
      <c r="I375" s="116"/>
      <c r="J375" s="116"/>
      <c r="K375" s="116"/>
      <c r="L375" s="116"/>
      <c r="M375" s="116"/>
      <c r="N375" s="116"/>
      <c r="O375" s="116"/>
      <c r="P375" s="116"/>
      <c r="Q375" s="116"/>
      <c r="R375" s="116"/>
      <c r="S375" s="116"/>
      <c r="T375" s="116"/>
    </row>
    <row r="376" spans="1:20">
      <c r="A376" s="116"/>
      <c r="B376" s="116"/>
      <c r="C376" s="116"/>
      <c r="D376" s="116"/>
      <c r="E376" s="116"/>
      <c r="F376" s="116"/>
      <c r="G376" s="116"/>
      <c r="H376" s="116"/>
      <c r="I376" s="116"/>
      <c r="J376" s="116"/>
      <c r="K376" s="116"/>
      <c r="L376" s="116"/>
      <c r="M376" s="116"/>
      <c r="N376" s="116"/>
      <c r="O376" s="116"/>
      <c r="P376" s="116"/>
      <c r="Q376" s="116"/>
      <c r="R376" s="116"/>
      <c r="S376" s="116"/>
      <c r="T376" s="116"/>
    </row>
    <row r="377" spans="1:20">
      <c r="A377" s="116"/>
      <c r="B377" s="116"/>
      <c r="C377" s="116"/>
      <c r="D377" s="116"/>
      <c r="E377" s="116"/>
      <c r="F377" s="116"/>
      <c r="G377" s="116"/>
      <c r="H377" s="116"/>
      <c r="I377" s="116"/>
      <c r="J377" s="116"/>
      <c r="K377" s="116"/>
      <c r="L377" s="116"/>
      <c r="M377" s="116"/>
      <c r="N377" s="116"/>
      <c r="O377" s="116"/>
      <c r="P377" s="116"/>
      <c r="Q377" s="116"/>
      <c r="R377" s="116"/>
      <c r="S377" s="116"/>
      <c r="T377" s="116"/>
    </row>
    <row r="378" spans="1:20">
      <c r="A378" s="116"/>
      <c r="B378" s="116"/>
      <c r="C378" s="116"/>
      <c r="D378" s="116"/>
      <c r="E378" s="116"/>
      <c r="F378" s="116"/>
      <c r="G378" s="116"/>
      <c r="H378" s="116"/>
      <c r="I378" s="116"/>
      <c r="J378" s="116"/>
      <c r="K378" s="116"/>
      <c r="L378" s="116"/>
      <c r="M378" s="116"/>
      <c r="N378" s="116"/>
      <c r="O378" s="116"/>
      <c r="P378" s="116"/>
      <c r="Q378" s="116"/>
      <c r="R378" s="116"/>
      <c r="S378" s="116"/>
      <c r="T378" s="116"/>
    </row>
    <row r="379" spans="1:20">
      <c r="A379" s="116"/>
      <c r="B379" s="116"/>
      <c r="C379" s="116"/>
      <c r="D379" s="116"/>
      <c r="E379" s="116"/>
      <c r="F379" s="116"/>
      <c r="G379" s="116"/>
      <c r="H379" s="116"/>
      <c r="I379" s="116"/>
      <c r="J379" s="116"/>
      <c r="K379" s="116"/>
      <c r="L379" s="116"/>
      <c r="M379" s="116"/>
      <c r="N379" s="116"/>
      <c r="O379" s="116"/>
      <c r="P379" s="116"/>
      <c r="Q379" s="116"/>
      <c r="R379" s="116"/>
      <c r="S379" s="116"/>
      <c r="T379" s="116"/>
    </row>
    <row r="380" spans="1:20">
      <c r="A380" s="116"/>
      <c r="B380" s="116"/>
      <c r="C380" s="116"/>
      <c r="D380" s="116"/>
      <c r="E380" s="116"/>
      <c r="F380" s="116"/>
      <c r="G380" s="116"/>
      <c r="H380" s="116"/>
      <c r="I380" s="116"/>
      <c r="J380" s="116"/>
      <c r="K380" s="116"/>
      <c r="L380" s="116"/>
      <c r="M380" s="116"/>
      <c r="N380" s="116"/>
      <c r="O380" s="116"/>
      <c r="P380" s="116"/>
      <c r="Q380" s="116"/>
      <c r="R380" s="116"/>
      <c r="S380" s="116"/>
      <c r="T380" s="116"/>
    </row>
    <row r="381" spans="1:20">
      <c r="A381" s="116"/>
      <c r="B381" s="116"/>
      <c r="C381" s="116"/>
      <c r="D381" s="116"/>
      <c r="E381" s="116"/>
      <c r="F381" s="116"/>
      <c r="G381" s="116"/>
      <c r="H381" s="116"/>
      <c r="I381" s="116"/>
      <c r="J381" s="116"/>
      <c r="K381" s="116"/>
      <c r="L381" s="116"/>
      <c r="M381" s="116"/>
      <c r="N381" s="116"/>
      <c r="O381" s="116"/>
      <c r="P381" s="116"/>
      <c r="Q381" s="116"/>
      <c r="R381" s="116"/>
      <c r="S381" s="116"/>
      <c r="T381" s="116"/>
    </row>
    <row r="382" spans="1:20">
      <c r="A382" s="116"/>
      <c r="B382" s="116"/>
      <c r="C382" s="116"/>
      <c r="D382" s="116"/>
      <c r="E382" s="116"/>
      <c r="F382" s="116"/>
      <c r="G382" s="116"/>
      <c r="H382" s="116"/>
      <c r="I382" s="116"/>
      <c r="J382" s="116"/>
      <c r="K382" s="116"/>
      <c r="L382" s="116"/>
      <c r="M382" s="116"/>
      <c r="N382" s="116"/>
      <c r="O382" s="116"/>
      <c r="P382" s="116"/>
      <c r="Q382" s="116"/>
      <c r="R382" s="116"/>
      <c r="S382" s="116"/>
      <c r="T382" s="116"/>
    </row>
    <row r="383" spans="1:20">
      <c r="A383" s="116"/>
      <c r="B383" s="116"/>
      <c r="C383" s="116"/>
      <c r="D383" s="116"/>
      <c r="E383" s="116"/>
      <c r="F383" s="116"/>
      <c r="G383" s="116"/>
      <c r="H383" s="116"/>
      <c r="I383" s="116"/>
      <c r="J383" s="116"/>
      <c r="K383" s="116"/>
      <c r="L383" s="116"/>
      <c r="M383" s="116"/>
      <c r="N383" s="116"/>
      <c r="O383" s="116"/>
      <c r="P383" s="116"/>
      <c r="Q383" s="116"/>
      <c r="R383" s="116"/>
      <c r="S383" s="116"/>
      <c r="T383" s="116"/>
    </row>
    <row r="384" spans="1:20">
      <c r="A384" s="116"/>
      <c r="B384" s="116"/>
      <c r="C384" s="116"/>
      <c r="D384" s="116"/>
      <c r="E384" s="116"/>
      <c r="F384" s="116"/>
      <c r="G384" s="116"/>
      <c r="H384" s="116"/>
      <c r="I384" s="116"/>
      <c r="J384" s="116"/>
      <c r="K384" s="116"/>
      <c r="L384" s="116"/>
      <c r="M384" s="116"/>
      <c r="N384" s="116"/>
      <c r="O384" s="116"/>
      <c r="P384" s="116"/>
      <c r="Q384" s="116"/>
      <c r="R384" s="116"/>
      <c r="S384" s="116"/>
      <c r="T384" s="116"/>
    </row>
    <row r="385" spans="1:20">
      <c r="A385" s="116"/>
      <c r="B385" s="116"/>
      <c r="C385" s="116"/>
      <c r="D385" s="116"/>
      <c r="E385" s="116"/>
      <c r="F385" s="116"/>
      <c r="G385" s="116"/>
      <c r="H385" s="116"/>
      <c r="I385" s="116"/>
      <c r="J385" s="116"/>
      <c r="K385" s="116"/>
      <c r="L385" s="116"/>
      <c r="M385" s="116"/>
      <c r="N385" s="116"/>
      <c r="O385" s="116"/>
      <c r="P385" s="116"/>
      <c r="Q385" s="116"/>
      <c r="R385" s="116"/>
      <c r="S385" s="116"/>
      <c r="T385" s="116"/>
    </row>
    <row r="386" spans="1:20">
      <c r="A386" s="116"/>
      <c r="B386" s="116"/>
      <c r="C386" s="116"/>
      <c r="D386" s="116"/>
      <c r="E386" s="116"/>
      <c r="F386" s="116"/>
      <c r="G386" s="116"/>
      <c r="H386" s="116"/>
      <c r="I386" s="116"/>
      <c r="J386" s="116"/>
      <c r="K386" s="116"/>
      <c r="L386" s="116"/>
      <c r="M386" s="116"/>
      <c r="N386" s="116"/>
      <c r="O386" s="116"/>
      <c r="P386" s="116"/>
      <c r="Q386" s="116"/>
      <c r="R386" s="116"/>
      <c r="S386" s="116"/>
      <c r="T386" s="116"/>
    </row>
    <row r="387" spans="1:20">
      <c r="A387" s="116"/>
      <c r="B387" s="116"/>
      <c r="C387" s="116"/>
      <c r="D387" s="116"/>
      <c r="E387" s="116"/>
      <c r="F387" s="116"/>
      <c r="G387" s="116"/>
      <c r="H387" s="116"/>
      <c r="I387" s="116"/>
      <c r="J387" s="116"/>
      <c r="K387" s="116"/>
      <c r="L387" s="116"/>
      <c r="M387" s="116"/>
      <c r="N387" s="116"/>
      <c r="O387" s="116"/>
      <c r="P387" s="116"/>
      <c r="Q387" s="116"/>
      <c r="R387" s="116"/>
      <c r="S387" s="116"/>
      <c r="T387" s="116"/>
    </row>
    <row r="388" spans="1:20">
      <c r="A388" s="116"/>
      <c r="B388" s="116"/>
      <c r="C388" s="116"/>
      <c r="D388" s="116"/>
      <c r="E388" s="116"/>
      <c r="F388" s="116"/>
      <c r="G388" s="116"/>
      <c r="H388" s="116"/>
      <c r="I388" s="116"/>
      <c r="J388" s="116"/>
      <c r="K388" s="116"/>
      <c r="L388" s="116"/>
      <c r="M388" s="116"/>
      <c r="N388" s="116"/>
      <c r="O388" s="116"/>
      <c r="P388" s="116"/>
      <c r="Q388" s="116"/>
      <c r="R388" s="116"/>
      <c r="S388" s="116"/>
      <c r="T388" s="116"/>
    </row>
    <row r="389" spans="1:20">
      <c r="A389" s="116"/>
      <c r="B389" s="116"/>
      <c r="C389" s="116"/>
      <c r="D389" s="116"/>
      <c r="E389" s="116"/>
      <c r="F389" s="116"/>
      <c r="G389" s="116"/>
      <c r="H389" s="116"/>
      <c r="I389" s="116"/>
      <c r="J389" s="116"/>
      <c r="K389" s="116"/>
      <c r="L389" s="116"/>
      <c r="M389" s="116"/>
      <c r="N389" s="116"/>
      <c r="O389" s="116"/>
      <c r="P389" s="116"/>
      <c r="Q389" s="116"/>
      <c r="R389" s="116"/>
      <c r="S389" s="116"/>
      <c r="T389" s="116"/>
    </row>
    <row r="390" spans="1:20">
      <c r="A390" s="116"/>
      <c r="B390" s="116"/>
      <c r="C390" s="116"/>
      <c r="D390" s="116"/>
      <c r="E390" s="116"/>
      <c r="F390" s="116"/>
      <c r="G390" s="116"/>
      <c r="H390" s="116"/>
      <c r="I390" s="116"/>
      <c r="J390" s="116"/>
      <c r="K390" s="116"/>
      <c r="L390" s="116"/>
      <c r="M390" s="116"/>
      <c r="N390" s="116"/>
      <c r="O390" s="116"/>
      <c r="P390" s="116"/>
      <c r="Q390" s="116"/>
      <c r="R390" s="116"/>
      <c r="S390" s="116"/>
      <c r="T390" s="116"/>
    </row>
    <row r="391" spans="1:20">
      <c r="A391" s="116"/>
      <c r="B391" s="116"/>
      <c r="C391" s="116"/>
      <c r="D391" s="116"/>
      <c r="E391" s="116"/>
      <c r="F391" s="116"/>
      <c r="G391" s="116"/>
      <c r="H391" s="116"/>
      <c r="I391" s="116"/>
      <c r="J391" s="116"/>
      <c r="K391" s="116"/>
      <c r="L391" s="116"/>
      <c r="M391" s="116"/>
      <c r="N391" s="116"/>
      <c r="O391" s="116"/>
      <c r="P391" s="116"/>
      <c r="Q391" s="116"/>
      <c r="R391" s="116"/>
      <c r="S391" s="116"/>
      <c r="T391" s="116"/>
    </row>
    <row r="392" spans="1:20">
      <c r="A392" s="116"/>
      <c r="B392" s="116"/>
      <c r="C392" s="116"/>
      <c r="D392" s="116"/>
      <c r="E392" s="116"/>
      <c r="F392" s="116"/>
      <c r="G392" s="116"/>
      <c r="H392" s="116"/>
      <c r="I392" s="116"/>
      <c r="J392" s="116"/>
      <c r="K392" s="116"/>
      <c r="L392" s="116"/>
      <c r="M392" s="116"/>
      <c r="N392" s="116"/>
      <c r="O392" s="116"/>
      <c r="P392" s="116"/>
      <c r="Q392" s="116"/>
      <c r="R392" s="116"/>
      <c r="S392" s="116"/>
      <c r="T392" s="116"/>
    </row>
    <row r="393" spans="1:20">
      <c r="A393" s="116"/>
      <c r="B393" s="116"/>
      <c r="C393" s="116"/>
      <c r="D393" s="116"/>
      <c r="E393" s="116"/>
      <c r="F393" s="116"/>
      <c r="G393" s="116"/>
      <c r="H393" s="116"/>
      <c r="I393" s="116"/>
      <c r="J393" s="116"/>
      <c r="K393" s="116"/>
      <c r="L393" s="116"/>
      <c r="M393" s="116"/>
      <c r="N393" s="116"/>
      <c r="O393" s="116"/>
      <c r="P393" s="116"/>
      <c r="Q393" s="116"/>
      <c r="R393" s="116"/>
      <c r="S393" s="116"/>
      <c r="T393" s="116"/>
    </row>
    <row r="394" spans="1:20">
      <c r="A394" s="116"/>
      <c r="B394" s="116"/>
      <c r="C394" s="116"/>
      <c r="D394" s="116"/>
      <c r="E394" s="116"/>
      <c r="F394" s="116"/>
      <c r="G394" s="116"/>
      <c r="H394" s="116"/>
      <c r="I394" s="116"/>
      <c r="J394" s="116"/>
      <c r="K394" s="116"/>
      <c r="L394" s="116"/>
      <c r="M394" s="116"/>
      <c r="N394" s="116"/>
      <c r="O394" s="116"/>
      <c r="P394" s="116"/>
      <c r="Q394" s="116"/>
      <c r="R394" s="116"/>
      <c r="S394" s="116"/>
      <c r="T394" s="116"/>
    </row>
    <row r="395" spans="1:20">
      <c r="A395" s="116"/>
      <c r="B395" s="116"/>
      <c r="C395" s="116"/>
      <c r="D395" s="116"/>
      <c r="E395" s="116"/>
      <c r="F395" s="116"/>
      <c r="G395" s="116"/>
      <c r="H395" s="116"/>
      <c r="I395" s="116"/>
      <c r="J395" s="116"/>
      <c r="K395" s="116"/>
      <c r="L395" s="116"/>
      <c r="M395" s="116"/>
      <c r="N395" s="116"/>
      <c r="O395" s="116"/>
      <c r="P395" s="116"/>
      <c r="Q395" s="116"/>
      <c r="R395" s="116"/>
      <c r="S395" s="116"/>
      <c r="T395" s="116"/>
    </row>
    <row r="396" spans="1:20">
      <c r="A396" s="116"/>
      <c r="B396" s="116"/>
      <c r="C396" s="116"/>
      <c r="D396" s="116"/>
      <c r="E396" s="116"/>
      <c r="F396" s="116"/>
      <c r="G396" s="116"/>
      <c r="H396" s="116"/>
      <c r="I396" s="116"/>
      <c r="J396" s="116"/>
      <c r="K396" s="116"/>
      <c r="L396" s="116"/>
      <c r="M396" s="116"/>
      <c r="N396" s="116"/>
      <c r="O396" s="116"/>
      <c r="P396" s="116"/>
      <c r="Q396" s="116"/>
      <c r="R396" s="116"/>
      <c r="S396" s="116"/>
      <c r="T396" s="116"/>
    </row>
    <row r="397" spans="1:20">
      <c r="A397" s="116"/>
      <c r="B397" s="116"/>
      <c r="C397" s="116"/>
      <c r="D397" s="116"/>
      <c r="E397" s="116"/>
      <c r="F397" s="116"/>
      <c r="G397" s="116"/>
      <c r="H397" s="116"/>
      <c r="I397" s="116"/>
      <c r="J397" s="116"/>
      <c r="K397" s="116"/>
      <c r="L397" s="116"/>
      <c r="M397" s="116"/>
      <c r="N397" s="116"/>
      <c r="O397" s="116"/>
      <c r="P397" s="116"/>
      <c r="Q397" s="116"/>
      <c r="R397" s="116"/>
      <c r="S397" s="116"/>
      <c r="T397" s="116"/>
    </row>
    <row r="398" spans="1:20">
      <c r="A398" s="116"/>
      <c r="B398" s="116"/>
      <c r="C398" s="116"/>
      <c r="D398" s="116"/>
      <c r="E398" s="116"/>
      <c r="F398" s="116"/>
      <c r="G398" s="116"/>
      <c r="H398" s="116"/>
      <c r="I398" s="116"/>
      <c r="J398" s="116"/>
      <c r="K398" s="116"/>
      <c r="L398" s="116"/>
      <c r="M398" s="116"/>
      <c r="N398" s="116"/>
      <c r="O398" s="116"/>
      <c r="P398" s="116"/>
      <c r="Q398" s="116"/>
      <c r="R398" s="116"/>
      <c r="S398" s="116"/>
      <c r="T398" s="116"/>
    </row>
    <row r="399" spans="1:20">
      <c r="A399" s="116"/>
      <c r="B399" s="116"/>
      <c r="C399" s="116"/>
      <c r="D399" s="116"/>
      <c r="E399" s="116"/>
      <c r="F399" s="116"/>
      <c r="G399" s="116"/>
      <c r="H399" s="116"/>
      <c r="I399" s="116"/>
      <c r="J399" s="116"/>
      <c r="K399" s="116"/>
      <c r="L399" s="116"/>
      <c r="M399" s="116"/>
      <c r="N399" s="116"/>
      <c r="O399" s="116"/>
      <c r="P399" s="116"/>
      <c r="Q399" s="116"/>
      <c r="R399" s="116"/>
      <c r="S399" s="116"/>
      <c r="T399" s="116"/>
    </row>
    <row r="400" spans="1:20">
      <c r="A400" s="116"/>
      <c r="B400" s="116"/>
      <c r="C400" s="116"/>
      <c r="D400" s="116"/>
      <c r="E400" s="116"/>
      <c r="F400" s="116"/>
      <c r="G400" s="116"/>
      <c r="H400" s="116"/>
      <c r="I400" s="116"/>
      <c r="J400" s="116"/>
      <c r="K400" s="116"/>
      <c r="L400" s="116"/>
      <c r="M400" s="116"/>
      <c r="N400" s="116"/>
      <c r="O400" s="116"/>
      <c r="P400" s="116"/>
      <c r="Q400" s="116"/>
      <c r="R400" s="116"/>
      <c r="S400" s="116"/>
      <c r="T400" s="116"/>
    </row>
    <row r="401" spans="1:20">
      <c r="A401" s="116"/>
      <c r="B401" s="116"/>
      <c r="C401" s="116"/>
      <c r="D401" s="116"/>
      <c r="E401" s="116"/>
      <c r="F401" s="116"/>
      <c r="G401" s="116"/>
      <c r="H401" s="116"/>
      <c r="I401" s="116"/>
      <c r="J401" s="116"/>
      <c r="K401" s="116"/>
      <c r="L401" s="116"/>
      <c r="M401" s="116"/>
      <c r="N401" s="116"/>
      <c r="O401" s="116"/>
      <c r="P401" s="116"/>
      <c r="Q401" s="116"/>
      <c r="R401" s="116"/>
      <c r="S401" s="116"/>
      <c r="T401" s="116"/>
    </row>
    <row r="402" spans="1:20">
      <c r="A402" s="116"/>
      <c r="B402" s="116"/>
      <c r="C402" s="116"/>
      <c r="D402" s="116"/>
      <c r="E402" s="116"/>
      <c r="F402" s="116"/>
      <c r="G402" s="116"/>
      <c r="H402" s="116"/>
      <c r="I402" s="116"/>
      <c r="J402" s="116"/>
      <c r="K402" s="116"/>
      <c r="L402" s="116"/>
      <c r="M402" s="116"/>
      <c r="N402" s="116"/>
      <c r="O402" s="116"/>
      <c r="P402" s="116"/>
      <c r="Q402" s="116"/>
      <c r="R402" s="116"/>
      <c r="S402" s="116"/>
      <c r="T402" s="116"/>
    </row>
    <row r="403" spans="1:20">
      <c r="A403" s="116"/>
      <c r="B403" s="116"/>
      <c r="C403" s="116"/>
      <c r="D403" s="116"/>
      <c r="E403" s="116"/>
      <c r="F403" s="116"/>
      <c r="G403" s="116"/>
      <c r="H403" s="116"/>
      <c r="I403" s="116"/>
      <c r="J403" s="116"/>
      <c r="K403" s="116"/>
      <c r="L403" s="116"/>
      <c r="M403" s="116"/>
      <c r="N403" s="116"/>
      <c r="O403" s="116"/>
      <c r="P403" s="116"/>
      <c r="Q403" s="116"/>
      <c r="R403" s="116"/>
      <c r="S403" s="116"/>
      <c r="T403" s="116"/>
    </row>
    <row r="404" spans="1:20">
      <c r="A404" s="116"/>
      <c r="B404" s="116"/>
      <c r="C404" s="116"/>
      <c r="D404" s="116"/>
      <c r="E404" s="116"/>
      <c r="F404" s="116"/>
      <c r="G404" s="116"/>
      <c r="H404" s="116"/>
      <c r="I404" s="116"/>
      <c r="J404" s="116"/>
      <c r="K404" s="116"/>
      <c r="L404" s="116"/>
      <c r="M404" s="116"/>
      <c r="N404" s="116"/>
      <c r="O404" s="116"/>
      <c r="P404" s="116"/>
      <c r="Q404" s="116"/>
      <c r="R404" s="116"/>
      <c r="S404" s="116"/>
      <c r="T404" s="116"/>
    </row>
    <row r="405" spans="1:20">
      <c r="A405" s="116"/>
      <c r="B405" s="116"/>
      <c r="C405" s="116"/>
      <c r="D405" s="116"/>
      <c r="E405" s="116"/>
      <c r="F405" s="116"/>
      <c r="G405" s="116"/>
      <c r="H405" s="116"/>
      <c r="I405" s="116"/>
      <c r="J405" s="116"/>
      <c r="K405" s="116"/>
      <c r="L405" s="116"/>
      <c r="M405" s="116"/>
      <c r="N405" s="116"/>
      <c r="O405" s="116"/>
      <c r="P405" s="116"/>
      <c r="Q405" s="116"/>
      <c r="R405" s="116"/>
      <c r="S405" s="116"/>
      <c r="T405" s="116"/>
    </row>
    <row r="406" spans="1:20">
      <c r="A406" s="116"/>
      <c r="B406" s="116"/>
      <c r="C406" s="116"/>
      <c r="D406" s="116"/>
      <c r="E406" s="116"/>
      <c r="F406" s="116"/>
      <c r="G406" s="116"/>
      <c r="H406" s="116"/>
      <c r="I406" s="116"/>
      <c r="J406" s="116"/>
      <c r="K406" s="116"/>
      <c r="L406" s="116"/>
      <c r="M406" s="116"/>
      <c r="N406" s="116"/>
      <c r="O406" s="116"/>
      <c r="P406" s="116"/>
      <c r="Q406" s="116"/>
      <c r="R406" s="116"/>
      <c r="S406" s="116"/>
      <c r="T406" s="116"/>
    </row>
    <row r="407" spans="1:20">
      <c r="A407" s="116"/>
      <c r="B407" s="116"/>
      <c r="C407" s="116"/>
      <c r="D407" s="116"/>
      <c r="E407" s="116"/>
      <c r="F407" s="116"/>
      <c r="G407" s="116"/>
      <c r="H407" s="116"/>
      <c r="I407" s="116"/>
      <c r="J407" s="116"/>
      <c r="K407" s="116"/>
      <c r="L407" s="116"/>
      <c r="M407" s="116"/>
      <c r="N407" s="116"/>
      <c r="O407" s="116"/>
      <c r="P407" s="116"/>
      <c r="Q407" s="116"/>
      <c r="R407" s="116"/>
      <c r="S407" s="116"/>
      <c r="T407" s="116"/>
    </row>
    <row r="408" spans="1:20">
      <c r="A408" s="116"/>
      <c r="B408" s="116"/>
      <c r="C408" s="116"/>
      <c r="D408" s="116"/>
      <c r="E408" s="116"/>
      <c r="F408" s="116"/>
      <c r="G408" s="116"/>
      <c r="H408" s="116"/>
      <c r="I408" s="116"/>
      <c r="J408" s="116"/>
      <c r="K408" s="116"/>
      <c r="L408" s="116"/>
      <c r="M408" s="116"/>
      <c r="N408" s="116"/>
      <c r="O408" s="116"/>
      <c r="P408" s="116"/>
      <c r="Q408" s="116"/>
      <c r="R408" s="116"/>
      <c r="S408" s="116"/>
      <c r="T408" s="116"/>
    </row>
    <row r="409" spans="1:20">
      <c r="A409" s="116"/>
      <c r="B409" s="116"/>
      <c r="C409" s="116"/>
      <c r="D409" s="116"/>
      <c r="E409" s="116"/>
      <c r="F409" s="116"/>
      <c r="G409" s="116"/>
      <c r="H409" s="116"/>
      <c r="I409" s="116"/>
      <c r="J409" s="116"/>
      <c r="K409" s="116"/>
      <c r="L409" s="116"/>
      <c r="M409" s="116"/>
      <c r="N409" s="116"/>
      <c r="O409" s="116"/>
      <c r="P409" s="116"/>
      <c r="Q409" s="116"/>
      <c r="R409" s="116"/>
      <c r="S409" s="116"/>
      <c r="T409" s="116"/>
    </row>
    <row r="410" spans="1:20">
      <c r="A410" s="116"/>
      <c r="B410" s="116"/>
      <c r="C410" s="116"/>
      <c r="D410" s="116"/>
      <c r="E410" s="116"/>
      <c r="F410" s="116"/>
      <c r="G410" s="116"/>
      <c r="H410" s="116"/>
      <c r="I410" s="116"/>
      <c r="J410" s="116"/>
      <c r="K410" s="116"/>
      <c r="L410" s="116"/>
      <c r="M410" s="116"/>
      <c r="N410" s="116"/>
      <c r="O410" s="116"/>
      <c r="P410" s="116"/>
      <c r="Q410" s="116"/>
      <c r="R410" s="116"/>
      <c r="S410" s="116"/>
      <c r="T410" s="116"/>
    </row>
    <row r="411" spans="1:20">
      <c r="A411" s="116"/>
      <c r="B411" s="116"/>
      <c r="C411" s="116"/>
      <c r="D411" s="116"/>
      <c r="E411" s="116"/>
      <c r="F411" s="116"/>
      <c r="G411" s="116"/>
      <c r="H411" s="116"/>
      <c r="I411" s="116"/>
      <c r="J411" s="116"/>
      <c r="K411" s="116"/>
      <c r="L411" s="116"/>
      <c r="M411" s="116"/>
      <c r="N411" s="116"/>
      <c r="O411" s="116"/>
      <c r="P411" s="116"/>
      <c r="Q411" s="116"/>
      <c r="R411" s="116"/>
      <c r="S411" s="116"/>
      <c r="T411" s="116"/>
    </row>
    <row r="412" spans="1:20">
      <c r="A412" s="116"/>
      <c r="B412" s="116"/>
      <c r="C412" s="116"/>
      <c r="D412" s="116"/>
      <c r="E412" s="116"/>
      <c r="F412" s="116"/>
      <c r="G412" s="116"/>
      <c r="H412" s="116"/>
      <c r="I412" s="116"/>
      <c r="J412" s="116"/>
      <c r="K412" s="116"/>
      <c r="L412" s="116"/>
      <c r="M412" s="116"/>
      <c r="N412" s="116"/>
      <c r="O412" s="116"/>
      <c r="P412" s="116"/>
      <c r="Q412" s="116"/>
      <c r="R412" s="116"/>
      <c r="S412" s="116"/>
      <c r="T412" s="116"/>
    </row>
    <row r="413" spans="1:20">
      <c r="A413" s="116"/>
      <c r="B413" s="116"/>
      <c r="C413" s="116"/>
      <c r="D413" s="116"/>
      <c r="E413" s="116"/>
      <c r="F413" s="116"/>
      <c r="G413" s="116"/>
      <c r="H413" s="116"/>
      <c r="I413" s="116"/>
      <c r="J413" s="116"/>
      <c r="K413" s="116"/>
      <c r="L413" s="116"/>
      <c r="M413" s="116"/>
      <c r="N413" s="116"/>
      <c r="O413" s="116"/>
      <c r="P413" s="116"/>
      <c r="Q413" s="116"/>
      <c r="R413" s="116"/>
      <c r="S413" s="116"/>
      <c r="T413" s="116"/>
    </row>
    <row r="414" spans="1:20">
      <c r="A414" s="116"/>
      <c r="B414" s="116"/>
      <c r="C414" s="116"/>
      <c r="D414" s="116"/>
      <c r="E414" s="116"/>
      <c r="F414" s="116"/>
      <c r="G414" s="116"/>
      <c r="H414" s="116"/>
      <c r="I414" s="116"/>
      <c r="J414" s="116"/>
      <c r="K414" s="116"/>
      <c r="L414" s="116"/>
      <c r="M414" s="116"/>
      <c r="N414" s="116"/>
      <c r="O414" s="116"/>
      <c r="P414" s="116"/>
      <c r="Q414" s="116"/>
      <c r="R414" s="116"/>
      <c r="S414" s="116"/>
      <c r="T414" s="116"/>
    </row>
    <row r="415" spans="1:20">
      <c r="A415" s="116"/>
      <c r="B415" s="116"/>
      <c r="C415" s="116"/>
      <c r="D415" s="116"/>
      <c r="E415" s="116"/>
      <c r="F415" s="116"/>
      <c r="G415" s="116"/>
      <c r="H415" s="116"/>
      <c r="I415" s="116"/>
      <c r="J415" s="116"/>
      <c r="K415" s="116"/>
      <c r="L415" s="116"/>
      <c r="M415" s="116"/>
      <c r="N415" s="116"/>
      <c r="O415" s="116"/>
      <c r="P415" s="116"/>
      <c r="Q415" s="116"/>
      <c r="R415" s="116"/>
      <c r="S415" s="116"/>
      <c r="T415" s="116"/>
    </row>
    <row r="416" spans="1:20">
      <c r="A416" s="116"/>
      <c r="B416" s="116"/>
      <c r="C416" s="116"/>
      <c r="D416" s="116"/>
      <c r="E416" s="116"/>
      <c r="F416" s="116"/>
      <c r="G416" s="116"/>
      <c r="H416" s="116"/>
      <c r="I416" s="116"/>
      <c r="J416" s="116"/>
      <c r="K416" s="116"/>
      <c r="L416" s="116"/>
      <c r="M416" s="116"/>
      <c r="N416" s="116"/>
      <c r="O416" s="116"/>
      <c r="P416" s="116"/>
      <c r="Q416" s="116"/>
      <c r="R416" s="116"/>
      <c r="S416" s="116"/>
      <c r="T416" s="116"/>
    </row>
    <row r="417" spans="1:20">
      <c r="A417" s="116"/>
      <c r="B417" s="116"/>
      <c r="C417" s="116"/>
      <c r="D417" s="116"/>
      <c r="E417" s="116"/>
      <c r="F417" s="116"/>
      <c r="G417" s="116"/>
      <c r="H417" s="116"/>
      <c r="I417" s="116"/>
      <c r="J417" s="116"/>
      <c r="K417" s="116"/>
      <c r="L417" s="116"/>
      <c r="M417" s="116"/>
      <c r="N417" s="116"/>
      <c r="O417" s="116"/>
      <c r="P417" s="116"/>
      <c r="Q417" s="116"/>
      <c r="R417" s="116"/>
      <c r="S417" s="116"/>
      <c r="T417" s="116"/>
    </row>
    <row r="418" spans="1:20">
      <c r="A418" s="116"/>
      <c r="B418" s="116"/>
      <c r="C418" s="116"/>
      <c r="D418" s="116"/>
      <c r="E418" s="116"/>
      <c r="F418" s="116"/>
      <c r="G418" s="116"/>
      <c r="H418" s="116"/>
      <c r="I418" s="116"/>
      <c r="J418" s="116"/>
      <c r="K418" s="116"/>
      <c r="L418" s="116"/>
      <c r="M418" s="116"/>
      <c r="N418" s="116"/>
      <c r="O418" s="116"/>
      <c r="P418" s="116"/>
      <c r="Q418" s="116"/>
      <c r="R418" s="116"/>
      <c r="S418" s="116"/>
      <c r="T418" s="116"/>
    </row>
    <row r="419" spans="1:20">
      <c r="A419" s="116"/>
      <c r="B419" s="116"/>
      <c r="C419" s="116"/>
      <c r="D419" s="116"/>
      <c r="E419" s="116"/>
      <c r="F419" s="116"/>
      <c r="G419" s="116"/>
      <c r="H419" s="116"/>
      <c r="I419" s="116"/>
      <c r="J419" s="116"/>
      <c r="K419" s="116"/>
      <c r="L419" s="116"/>
      <c r="M419" s="116"/>
      <c r="N419" s="116"/>
      <c r="O419" s="116"/>
      <c r="P419" s="116"/>
      <c r="Q419" s="116"/>
      <c r="R419" s="116"/>
      <c r="S419" s="116"/>
      <c r="T419" s="116"/>
    </row>
    <row r="420" spans="1:20">
      <c r="A420" s="116"/>
      <c r="B420" s="116"/>
      <c r="C420" s="116"/>
      <c r="D420" s="116"/>
      <c r="E420" s="116"/>
      <c r="F420" s="116"/>
      <c r="G420" s="116"/>
      <c r="H420" s="116"/>
      <c r="I420" s="116"/>
      <c r="J420" s="116"/>
      <c r="K420" s="116"/>
      <c r="L420" s="116"/>
      <c r="M420" s="116"/>
      <c r="N420" s="116"/>
      <c r="O420" s="116"/>
      <c r="P420" s="116"/>
      <c r="Q420" s="116"/>
      <c r="R420" s="116"/>
      <c r="S420" s="116"/>
      <c r="T420" s="116"/>
    </row>
    <row r="421" spans="1:20">
      <c r="A421" s="116"/>
      <c r="B421" s="116"/>
      <c r="C421" s="116"/>
      <c r="D421" s="116"/>
      <c r="E421" s="116"/>
      <c r="F421" s="116"/>
      <c r="G421" s="116"/>
      <c r="H421" s="116"/>
      <c r="I421" s="116"/>
      <c r="J421" s="116"/>
      <c r="K421" s="116"/>
      <c r="L421" s="116"/>
      <c r="M421" s="116"/>
      <c r="N421" s="116"/>
      <c r="O421" s="116"/>
      <c r="P421" s="116"/>
      <c r="Q421" s="116"/>
      <c r="R421" s="116"/>
      <c r="S421" s="116"/>
      <c r="T421" s="116"/>
    </row>
    <row r="422" spans="1:20">
      <c r="A422" s="116"/>
      <c r="B422" s="116"/>
      <c r="C422" s="116"/>
      <c r="D422" s="116"/>
      <c r="E422" s="116"/>
      <c r="F422" s="116"/>
      <c r="G422" s="116"/>
      <c r="H422" s="116"/>
      <c r="I422" s="116"/>
      <c r="J422" s="116"/>
      <c r="K422" s="116"/>
      <c r="L422" s="116"/>
      <c r="M422" s="116"/>
      <c r="N422" s="116"/>
      <c r="O422" s="116"/>
      <c r="P422" s="116"/>
      <c r="Q422" s="116"/>
      <c r="R422" s="116"/>
      <c r="S422" s="116"/>
      <c r="T422" s="116"/>
    </row>
    <row r="423" spans="1:20">
      <c r="A423" s="116"/>
      <c r="B423" s="116"/>
      <c r="C423" s="116"/>
      <c r="D423" s="116"/>
      <c r="E423" s="116"/>
      <c r="F423" s="116"/>
      <c r="G423" s="116"/>
      <c r="H423" s="116"/>
      <c r="I423" s="116"/>
      <c r="J423" s="116"/>
      <c r="K423" s="116"/>
      <c r="L423" s="116"/>
      <c r="M423" s="116"/>
      <c r="N423" s="116"/>
      <c r="O423" s="116"/>
      <c r="P423" s="116"/>
      <c r="Q423" s="116"/>
      <c r="R423" s="116"/>
      <c r="S423" s="116"/>
      <c r="T423" s="116"/>
    </row>
    <row r="424" spans="1:20">
      <c r="A424" s="116"/>
      <c r="B424" s="116"/>
      <c r="C424" s="116"/>
      <c r="D424" s="116"/>
      <c r="E424" s="116"/>
      <c r="F424" s="116"/>
      <c r="G424" s="116"/>
      <c r="H424" s="116"/>
      <c r="I424" s="116"/>
      <c r="J424" s="116"/>
      <c r="K424" s="116"/>
      <c r="L424" s="116"/>
      <c r="M424" s="116"/>
      <c r="N424" s="116"/>
      <c r="O424" s="116"/>
      <c r="P424" s="116"/>
      <c r="Q424" s="116"/>
      <c r="R424" s="116"/>
      <c r="S424" s="116"/>
      <c r="T424" s="116"/>
    </row>
    <row r="425" spans="1:20">
      <c r="A425" s="116"/>
      <c r="B425" s="116"/>
      <c r="C425" s="116"/>
      <c r="D425" s="116"/>
      <c r="E425" s="116"/>
      <c r="F425" s="116"/>
      <c r="G425" s="116"/>
      <c r="H425" s="116"/>
      <c r="I425" s="116"/>
      <c r="J425" s="116"/>
      <c r="K425" s="116"/>
      <c r="L425" s="116"/>
      <c r="M425" s="116"/>
      <c r="N425" s="116"/>
      <c r="O425" s="116"/>
      <c r="P425" s="116"/>
      <c r="Q425" s="116"/>
      <c r="R425" s="116"/>
      <c r="S425" s="116"/>
      <c r="T425" s="116"/>
    </row>
    <row r="426" spans="1:20">
      <c r="A426" s="116"/>
      <c r="B426" s="116"/>
      <c r="C426" s="116"/>
      <c r="D426" s="116"/>
      <c r="E426" s="116"/>
      <c r="F426" s="116"/>
      <c r="G426" s="116"/>
      <c r="H426" s="116"/>
      <c r="I426" s="116"/>
      <c r="J426" s="116"/>
      <c r="K426" s="116"/>
      <c r="L426" s="116"/>
      <c r="M426" s="116"/>
      <c r="N426" s="116"/>
      <c r="O426" s="116"/>
      <c r="P426" s="116"/>
      <c r="Q426" s="116"/>
      <c r="R426" s="116"/>
      <c r="S426" s="116"/>
      <c r="T426" s="116"/>
    </row>
    <row r="427" spans="1:20">
      <c r="A427" s="116"/>
      <c r="B427" s="116"/>
      <c r="C427" s="116"/>
      <c r="D427" s="116"/>
      <c r="E427" s="116"/>
      <c r="F427" s="116"/>
      <c r="G427" s="116"/>
      <c r="H427" s="116"/>
      <c r="I427" s="116"/>
      <c r="J427" s="116"/>
      <c r="K427" s="116"/>
      <c r="L427" s="116"/>
      <c r="M427" s="116"/>
      <c r="N427" s="116"/>
      <c r="O427" s="116"/>
      <c r="P427" s="116"/>
      <c r="Q427" s="116"/>
      <c r="R427" s="116"/>
      <c r="S427" s="116"/>
      <c r="T427" s="116"/>
    </row>
    <row r="428" spans="1:20">
      <c r="A428" s="116"/>
      <c r="B428" s="116"/>
      <c r="C428" s="116"/>
      <c r="D428" s="116"/>
      <c r="E428" s="116"/>
      <c r="F428" s="116"/>
      <c r="G428" s="116"/>
      <c r="H428" s="116"/>
      <c r="I428" s="116"/>
      <c r="J428" s="116"/>
      <c r="K428" s="116"/>
      <c r="L428" s="116"/>
      <c r="M428" s="116"/>
      <c r="N428" s="116"/>
      <c r="O428" s="116"/>
      <c r="P428" s="116"/>
      <c r="Q428" s="116"/>
      <c r="R428" s="116"/>
      <c r="S428" s="116"/>
      <c r="T428" s="116"/>
    </row>
    <row r="429" spans="1:20">
      <c r="A429" s="116"/>
      <c r="B429" s="116"/>
      <c r="C429" s="116"/>
      <c r="D429" s="116"/>
      <c r="E429" s="116"/>
      <c r="F429" s="116"/>
      <c r="G429" s="116"/>
      <c r="H429" s="116"/>
      <c r="I429" s="116"/>
      <c r="J429" s="116"/>
      <c r="K429" s="116"/>
      <c r="L429" s="116"/>
      <c r="M429" s="116"/>
      <c r="N429" s="116"/>
      <c r="O429" s="116"/>
      <c r="P429" s="116"/>
      <c r="Q429" s="116"/>
      <c r="R429" s="116"/>
      <c r="S429" s="116"/>
      <c r="T429" s="116"/>
    </row>
    <row r="430" spans="1:20">
      <c r="A430" s="116"/>
      <c r="B430" s="116"/>
      <c r="C430" s="116"/>
      <c r="D430" s="116"/>
      <c r="E430" s="116"/>
      <c r="F430" s="116"/>
      <c r="G430" s="116"/>
      <c r="H430" s="116"/>
      <c r="I430" s="116"/>
      <c r="J430" s="116"/>
      <c r="K430" s="116"/>
      <c r="L430" s="116"/>
      <c r="M430" s="116"/>
      <c r="N430" s="116"/>
      <c r="O430" s="116"/>
      <c r="P430" s="116"/>
      <c r="Q430" s="116"/>
      <c r="R430" s="116"/>
      <c r="S430" s="116"/>
      <c r="T430" s="116"/>
    </row>
    <row r="431" spans="1:20">
      <c r="A431" s="116"/>
      <c r="B431" s="116"/>
      <c r="C431" s="116"/>
      <c r="D431" s="116"/>
      <c r="E431" s="116"/>
      <c r="F431" s="116"/>
      <c r="G431" s="116"/>
      <c r="H431" s="116"/>
      <c r="I431" s="116"/>
      <c r="J431" s="116"/>
      <c r="K431" s="116"/>
      <c r="L431" s="116"/>
      <c r="M431" s="116"/>
      <c r="N431" s="116"/>
      <c r="O431" s="116"/>
      <c r="P431" s="116"/>
      <c r="Q431" s="116"/>
      <c r="R431" s="116"/>
      <c r="S431" s="116"/>
      <c r="T431" s="116"/>
    </row>
    <row r="432" spans="1:20">
      <c r="A432" s="116"/>
      <c r="B432" s="116"/>
      <c r="C432" s="116"/>
      <c r="D432" s="116"/>
      <c r="E432" s="116"/>
      <c r="F432" s="116"/>
      <c r="G432" s="116"/>
      <c r="H432" s="116"/>
      <c r="I432" s="116"/>
      <c r="J432" s="116"/>
      <c r="K432" s="116"/>
      <c r="L432" s="116"/>
      <c r="M432" s="116"/>
      <c r="N432" s="116"/>
      <c r="O432" s="116"/>
      <c r="P432" s="116"/>
      <c r="Q432" s="116"/>
      <c r="R432" s="116"/>
      <c r="S432" s="116"/>
      <c r="T432" s="116"/>
    </row>
    <row r="433" spans="1:20">
      <c r="A433" s="116"/>
      <c r="B433" s="116"/>
      <c r="C433" s="116"/>
      <c r="D433" s="116"/>
      <c r="E433" s="116"/>
      <c r="F433" s="116"/>
      <c r="G433" s="116"/>
      <c r="H433" s="116"/>
      <c r="I433" s="116"/>
      <c r="J433" s="116"/>
      <c r="K433" s="116"/>
      <c r="L433" s="116"/>
      <c r="M433" s="116"/>
      <c r="N433" s="116"/>
      <c r="O433" s="116"/>
      <c r="P433" s="116"/>
      <c r="Q433" s="116"/>
      <c r="R433" s="116"/>
      <c r="S433" s="116"/>
      <c r="T433" s="116"/>
    </row>
    <row r="434" spans="1:20">
      <c r="A434" s="116"/>
      <c r="B434" s="116"/>
      <c r="C434" s="116"/>
      <c r="D434" s="116"/>
      <c r="E434" s="116"/>
      <c r="F434" s="116"/>
      <c r="G434" s="116"/>
      <c r="H434" s="116"/>
      <c r="I434" s="116"/>
      <c r="J434" s="116"/>
      <c r="K434" s="116"/>
      <c r="L434" s="116"/>
      <c r="M434" s="116"/>
      <c r="N434" s="116"/>
      <c r="O434" s="116"/>
      <c r="P434" s="116"/>
      <c r="Q434" s="116"/>
      <c r="R434" s="116"/>
      <c r="S434" s="116"/>
      <c r="T434" s="116"/>
    </row>
    <row r="435" spans="1:20">
      <c r="A435" s="116"/>
      <c r="B435" s="116"/>
      <c r="C435" s="116"/>
      <c r="D435" s="116"/>
      <c r="E435" s="116"/>
      <c r="F435" s="116"/>
      <c r="G435" s="116"/>
      <c r="H435" s="116"/>
      <c r="I435" s="116"/>
      <c r="J435" s="116"/>
      <c r="K435" s="116"/>
      <c r="L435" s="116"/>
      <c r="M435" s="116"/>
      <c r="N435" s="116"/>
      <c r="O435" s="116"/>
      <c r="P435" s="116"/>
      <c r="Q435" s="116"/>
      <c r="R435" s="116"/>
      <c r="S435" s="116"/>
      <c r="T435" s="116"/>
    </row>
    <row r="436" spans="1:20">
      <c r="A436" s="116"/>
      <c r="B436" s="116"/>
      <c r="C436" s="116"/>
      <c r="D436" s="116"/>
      <c r="E436" s="116"/>
      <c r="F436" s="116"/>
      <c r="G436" s="116"/>
      <c r="H436" s="116"/>
      <c r="I436" s="116"/>
      <c r="J436" s="116"/>
      <c r="K436" s="116"/>
      <c r="L436" s="116"/>
      <c r="M436" s="116"/>
      <c r="N436" s="116"/>
      <c r="O436" s="116"/>
      <c r="P436" s="116"/>
      <c r="Q436" s="116"/>
      <c r="R436" s="116"/>
      <c r="S436" s="116"/>
      <c r="T436" s="116"/>
    </row>
    <row r="437" spans="1:20">
      <c r="A437" s="116"/>
      <c r="B437" s="116"/>
      <c r="C437" s="116"/>
      <c r="D437" s="116"/>
      <c r="E437" s="116"/>
      <c r="F437" s="116"/>
      <c r="G437" s="116"/>
      <c r="H437" s="116"/>
      <c r="I437" s="116"/>
      <c r="J437" s="116"/>
      <c r="K437" s="116"/>
      <c r="L437" s="116"/>
      <c r="M437" s="116"/>
      <c r="N437" s="116"/>
      <c r="O437" s="116"/>
      <c r="P437" s="116"/>
      <c r="Q437" s="116"/>
      <c r="R437" s="116"/>
      <c r="S437" s="116"/>
      <c r="T437" s="116"/>
    </row>
    <row r="438" spans="1:20">
      <c r="A438" s="116"/>
      <c r="B438" s="116"/>
      <c r="C438" s="116"/>
      <c r="D438" s="116"/>
      <c r="E438" s="116"/>
      <c r="F438" s="116"/>
      <c r="G438" s="116"/>
      <c r="H438" s="116"/>
      <c r="I438" s="116"/>
      <c r="J438" s="116"/>
      <c r="K438" s="116"/>
      <c r="L438" s="116"/>
      <c r="M438" s="116"/>
      <c r="N438" s="116"/>
      <c r="O438" s="116"/>
      <c r="P438" s="116"/>
      <c r="Q438" s="116"/>
      <c r="R438" s="116"/>
      <c r="S438" s="116"/>
      <c r="T438" s="116"/>
    </row>
    <row r="439" spans="1:20">
      <c r="A439" s="116"/>
      <c r="B439" s="116"/>
      <c r="C439" s="116"/>
      <c r="D439" s="116"/>
      <c r="E439" s="116"/>
      <c r="F439" s="116"/>
      <c r="G439" s="116"/>
      <c r="H439" s="116"/>
      <c r="I439" s="116"/>
      <c r="J439" s="116"/>
      <c r="K439" s="116"/>
      <c r="L439" s="116"/>
      <c r="M439" s="116"/>
      <c r="N439" s="116"/>
      <c r="O439" s="116"/>
      <c r="P439" s="116"/>
      <c r="Q439" s="116"/>
      <c r="R439" s="116"/>
      <c r="S439" s="116"/>
      <c r="T439" s="116"/>
    </row>
    <row r="440" spans="1:20">
      <c r="A440" s="116"/>
      <c r="B440" s="116"/>
      <c r="C440" s="116"/>
      <c r="D440" s="116"/>
      <c r="E440" s="116"/>
      <c r="F440" s="116"/>
      <c r="G440" s="116"/>
      <c r="H440" s="116"/>
      <c r="I440" s="116"/>
      <c r="J440" s="116"/>
      <c r="K440" s="116"/>
      <c r="L440" s="116"/>
      <c r="M440" s="116"/>
      <c r="N440" s="116"/>
      <c r="O440" s="116"/>
      <c r="P440" s="116"/>
      <c r="Q440" s="116"/>
      <c r="R440" s="116"/>
      <c r="S440" s="116"/>
      <c r="T440" s="116"/>
    </row>
    <row r="441" spans="1:20">
      <c r="A441" s="116"/>
      <c r="B441" s="116"/>
      <c r="C441" s="116"/>
      <c r="D441" s="116"/>
      <c r="E441" s="116"/>
      <c r="F441" s="116"/>
      <c r="G441" s="116"/>
      <c r="H441" s="116"/>
      <c r="I441" s="116"/>
      <c r="J441" s="116"/>
      <c r="K441" s="116"/>
      <c r="L441" s="116"/>
      <c r="M441" s="116"/>
      <c r="N441" s="116"/>
      <c r="O441" s="116"/>
      <c r="P441" s="116"/>
      <c r="Q441" s="116"/>
      <c r="R441" s="116"/>
      <c r="S441" s="116"/>
      <c r="T441" s="116"/>
    </row>
    <row r="442" spans="1:20">
      <c r="A442" s="116"/>
      <c r="B442" s="116"/>
      <c r="C442" s="116"/>
      <c r="D442" s="116"/>
      <c r="E442" s="116"/>
      <c r="F442" s="116"/>
      <c r="G442" s="116"/>
      <c r="H442" s="116"/>
      <c r="I442" s="116"/>
      <c r="J442" s="116"/>
      <c r="K442" s="116"/>
      <c r="L442" s="116"/>
      <c r="M442" s="116"/>
      <c r="N442" s="116"/>
      <c r="O442" s="116"/>
      <c r="P442" s="116"/>
      <c r="Q442" s="116"/>
      <c r="R442" s="116"/>
      <c r="S442" s="116"/>
      <c r="T442" s="116"/>
    </row>
    <row r="443" spans="1:20">
      <c r="A443" s="116"/>
      <c r="B443" s="116"/>
      <c r="C443" s="116"/>
      <c r="D443" s="116"/>
      <c r="E443" s="116"/>
      <c r="F443" s="116"/>
      <c r="G443" s="116"/>
      <c r="H443" s="116"/>
      <c r="I443" s="116"/>
      <c r="J443" s="116"/>
      <c r="K443" s="116"/>
      <c r="L443" s="116"/>
      <c r="M443" s="116"/>
      <c r="N443" s="116"/>
      <c r="O443" s="116"/>
      <c r="P443" s="116"/>
      <c r="Q443" s="116"/>
      <c r="R443" s="116"/>
      <c r="S443" s="116"/>
      <c r="T443" s="116"/>
    </row>
    <row r="444" spans="1:20">
      <c r="A444" s="116"/>
      <c r="B444" s="116"/>
      <c r="C444" s="116"/>
      <c r="D444" s="116"/>
      <c r="E444" s="116"/>
      <c r="F444" s="116"/>
      <c r="G444" s="116"/>
      <c r="H444" s="116"/>
      <c r="I444" s="116"/>
      <c r="J444" s="116"/>
      <c r="K444" s="116"/>
      <c r="L444" s="116"/>
      <c r="M444" s="116"/>
      <c r="N444" s="116"/>
      <c r="O444" s="116"/>
      <c r="P444" s="116"/>
      <c r="Q444" s="116"/>
      <c r="R444" s="116"/>
      <c r="S444" s="116"/>
      <c r="T444" s="116"/>
    </row>
    <row r="445" spans="1:20">
      <c r="A445" s="116"/>
      <c r="B445" s="116"/>
      <c r="C445" s="116"/>
      <c r="D445" s="116"/>
      <c r="E445" s="116"/>
      <c r="F445" s="116"/>
      <c r="G445" s="116"/>
      <c r="H445" s="116"/>
      <c r="I445" s="116"/>
      <c r="J445" s="116"/>
      <c r="K445" s="116"/>
      <c r="L445" s="116"/>
      <c r="M445" s="116"/>
      <c r="N445" s="116"/>
      <c r="O445" s="116"/>
      <c r="P445" s="116"/>
      <c r="Q445" s="116"/>
      <c r="R445" s="116"/>
      <c r="S445" s="116"/>
      <c r="T445" s="116"/>
    </row>
    <row r="446" spans="1:20">
      <c r="A446" s="116"/>
      <c r="B446" s="116"/>
      <c r="C446" s="116"/>
      <c r="D446" s="116"/>
      <c r="E446" s="116"/>
      <c r="F446" s="116"/>
      <c r="G446" s="116"/>
      <c r="H446" s="116"/>
      <c r="I446" s="116"/>
      <c r="J446" s="116"/>
      <c r="K446" s="116"/>
      <c r="L446" s="116"/>
      <c r="M446" s="116"/>
      <c r="N446" s="116"/>
      <c r="O446" s="116"/>
      <c r="P446" s="116"/>
      <c r="Q446" s="116"/>
      <c r="R446" s="116"/>
      <c r="S446" s="116"/>
      <c r="T446" s="116"/>
    </row>
    <row r="447" spans="1:20">
      <c r="A447" s="116"/>
      <c r="B447" s="116"/>
      <c r="C447" s="116"/>
      <c r="D447" s="116"/>
      <c r="E447" s="116"/>
      <c r="F447" s="116"/>
      <c r="G447" s="116"/>
      <c r="H447" s="116"/>
      <c r="I447" s="116"/>
      <c r="J447" s="116"/>
      <c r="K447" s="116"/>
      <c r="L447" s="116"/>
      <c r="M447" s="116"/>
      <c r="N447" s="116"/>
      <c r="O447" s="116"/>
      <c r="P447" s="116"/>
      <c r="Q447" s="116"/>
      <c r="R447" s="116"/>
      <c r="S447" s="116"/>
      <c r="T447" s="116"/>
    </row>
    <row r="448" spans="1:20">
      <c r="A448" s="116"/>
      <c r="B448" s="116"/>
      <c r="C448" s="116"/>
      <c r="D448" s="116"/>
      <c r="E448" s="116"/>
      <c r="F448" s="116"/>
      <c r="G448" s="116"/>
      <c r="H448" s="116"/>
      <c r="I448" s="116"/>
      <c r="J448" s="116"/>
      <c r="K448" s="116"/>
      <c r="L448" s="116"/>
      <c r="M448" s="116"/>
      <c r="N448" s="116"/>
      <c r="O448" s="116"/>
      <c r="P448" s="116"/>
      <c r="Q448" s="116"/>
      <c r="R448" s="116"/>
      <c r="S448" s="116"/>
      <c r="T448" s="116"/>
    </row>
    <row r="449" spans="1:20">
      <c r="A449" s="116"/>
      <c r="B449" s="116"/>
      <c r="C449" s="116"/>
      <c r="D449" s="116"/>
      <c r="E449" s="116"/>
      <c r="F449" s="116"/>
      <c r="G449" s="116"/>
      <c r="H449" s="116"/>
      <c r="I449" s="116"/>
      <c r="J449" s="116"/>
      <c r="K449" s="116"/>
      <c r="L449" s="116"/>
      <c r="M449" s="116"/>
      <c r="N449" s="116"/>
      <c r="O449" s="116"/>
      <c r="P449" s="116"/>
      <c r="Q449" s="116"/>
      <c r="R449" s="116"/>
      <c r="S449" s="116"/>
      <c r="T449" s="116"/>
    </row>
    <row r="450" spans="1:20">
      <c r="A450" s="116"/>
      <c r="B450" s="116"/>
      <c r="C450" s="116"/>
      <c r="D450" s="116"/>
      <c r="E450" s="116"/>
      <c r="F450" s="116"/>
      <c r="G450" s="116"/>
      <c r="H450" s="116"/>
      <c r="I450" s="116"/>
      <c r="J450" s="116"/>
      <c r="K450" s="116"/>
      <c r="L450" s="116"/>
      <c r="M450" s="116"/>
      <c r="N450" s="116"/>
      <c r="O450" s="116"/>
      <c r="P450" s="116"/>
      <c r="Q450" s="116"/>
      <c r="R450" s="116"/>
      <c r="S450" s="116"/>
      <c r="T450" s="116"/>
    </row>
    <row r="451" spans="1:20">
      <c r="A451" s="116"/>
      <c r="B451" s="116"/>
      <c r="C451" s="116"/>
      <c r="D451" s="116"/>
      <c r="E451" s="116"/>
      <c r="F451" s="116"/>
      <c r="G451" s="116"/>
      <c r="H451" s="116"/>
      <c r="I451" s="116"/>
      <c r="J451" s="116"/>
      <c r="K451" s="116"/>
      <c r="L451" s="116"/>
      <c r="M451" s="116"/>
      <c r="N451" s="116"/>
      <c r="O451" s="116"/>
      <c r="P451" s="116"/>
      <c r="Q451" s="116"/>
      <c r="R451" s="116"/>
      <c r="S451" s="116"/>
      <c r="T451" s="116"/>
    </row>
    <row r="452" spans="1:20">
      <c r="A452" s="116"/>
      <c r="B452" s="116"/>
      <c r="C452" s="116"/>
      <c r="D452" s="116"/>
      <c r="E452" s="116"/>
      <c r="F452" s="116"/>
      <c r="G452" s="116"/>
      <c r="H452" s="116"/>
      <c r="I452" s="116"/>
      <c r="J452" s="116"/>
      <c r="K452" s="116"/>
      <c r="L452" s="116"/>
      <c r="M452" s="116"/>
      <c r="N452" s="116"/>
      <c r="O452" s="116"/>
      <c r="P452" s="116"/>
      <c r="Q452" s="116"/>
      <c r="R452" s="116"/>
      <c r="S452" s="116"/>
      <c r="T452" s="116"/>
    </row>
    <row r="453" spans="1:20">
      <c r="A453" s="116"/>
      <c r="B453" s="116"/>
      <c r="C453" s="116"/>
      <c r="D453" s="116"/>
      <c r="E453" s="116"/>
      <c r="F453" s="116"/>
      <c r="G453" s="116"/>
      <c r="H453" s="116"/>
      <c r="I453" s="116"/>
      <c r="J453" s="116"/>
      <c r="K453" s="116"/>
      <c r="L453" s="116"/>
      <c r="M453" s="116"/>
      <c r="N453" s="116"/>
      <c r="O453" s="116"/>
      <c r="P453" s="116"/>
      <c r="Q453" s="116"/>
      <c r="R453" s="116"/>
      <c r="S453" s="116"/>
      <c r="T453" s="116"/>
    </row>
    <row r="454" spans="1:20">
      <c r="A454" s="116"/>
      <c r="B454" s="116"/>
      <c r="C454" s="116"/>
      <c r="D454" s="116"/>
      <c r="E454" s="116"/>
      <c r="F454" s="116"/>
      <c r="G454" s="116"/>
      <c r="H454" s="116"/>
      <c r="I454" s="116"/>
      <c r="J454" s="116"/>
      <c r="K454" s="116"/>
      <c r="L454" s="116"/>
      <c r="M454" s="116"/>
      <c r="N454" s="116"/>
      <c r="O454" s="116"/>
      <c r="P454" s="116"/>
      <c r="Q454" s="116"/>
      <c r="R454" s="116"/>
      <c r="S454" s="116"/>
      <c r="T454" s="116"/>
    </row>
    <row r="455" spans="1:20">
      <c r="A455" s="116"/>
      <c r="B455" s="116"/>
      <c r="C455" s="116"/>
      <c r="D455" s="116"/>
      <c r="E455" s="116"/>
      <c r="F455" s="116"/>
      <c r="G455" s="116"/>
      <c r="H455" s="116"/>
      <c r="I455" s="116"/>
      <c r="J455" s="116"/>
      <c r="K455" s="116"/>
      <c r="L455" s="116"/>
      <c r="M455" s="116"/>
      <c r="N455" s="116"/>
      <c r="O455" s="116"/>
      <c r="P455" s="116"/>
      <c r="Q455" s="116"/>
      <c r="R455" s="116"/>
      <c r="S455" s="116"/>
      <c r="T455" s="116"/>
    </row>
    <row r="456" spans="1:20">
      <c r="A456" s="116"/>
      <c r="B456" s="116"/>
      <c r="C456" s="116"/>
      <c r="D456" s="116"/>
      <c r="E456" s="116"/>
      <c r="F456" s="116"/>
      <c r="G456" s="116"/>
      <c r="H456" s="116"/>
      <c r="I456" s="116"/>
      <c r="J456" s="116"/>
      <c r="K456" s="116"/>
      <c r="L456" s="116"/>
      <c r="M456" s="116"/>
      <c r="N456" s="116"/>
      <c r="O456" s="116"/>
      <c r="P456" s="116"/>
      <c r="Q456" s="116"/>
      <c r="R456" s="116"/>
      <c r="S456" s="116"/>
      <c r="T456" s="116"/>
    </row>
    <row r="457" spans="1:20">
      <c r="A457" s="116"/>
      <c r="B457" s="116"/>
      <c r="C457" s="116"/>
      <c r="D457" s="116"/>
      <c r="E457" s="116"/>
      <c r="F457" s="116"/>
      <c r="G457" s="116"/>
      <c r="H457" s="116"/>
      <c r="I457" s="116"/>
      <c r="J457" s="116"/>
      <c r="K457" s="116"/>
      <c r="L457" s="116"/>
      <c r="M457" s="116"/>
      <c r="N457" s="116"/>
      <c r="O457" s="116"/>
      <c r="P457" s="116"/>
      <c r="Q457" s="116"/>
      <c r="R457" s="116"/>
      <c r="S457" s="116"/>
      <c r="T457" s="116"/>
    </row>
    <row r="458" spans="1:20">
      <c r="A458" s="116"/>
      <c r="B458" s="116"/>
      <c r="C458" s="116"/>
      <c r="D458" s="116"/>
      <c r="E458" s="116"/>
      <c r="F458" s="116"/>
      <c r="G458" s="116"/>
      <c r="H458" s="116"/>
      <c r="I458" s="116"/>
      <c r="J458" s="116"/>
      <c r="K458" s="116"/>
      <c r="L458" s="116"/>
      <c r="M458" s="116"/>
      <c r="N458" s="116"/>
      <c r="O458" s="116"/>
      <c r="P458" s="116"/>
      <c r="Q458" s="116"/>
      <c r="R458" s="116"/>
      <c r="S458" s="116"/>
      <c r="T458" s="116"/>
    </row>
    <row r="459" spans="1:20">
      <c r="A459" s="116"/>
      <c r="B459" s="116"/>
      <c r="C459" s="116"/>
      <c r="D459" s="116"/>
      <c r="E459" s="116"/>
      <c r="F459" s="116"/>
      <c r="G459" s="116"/>
      <c r="H459" s="116"/>
      <c r="I459" s="116"/>
      <c r="J459" s="116"/>
      <c r="K459" s="116"/>
      <c r="L459" s="116"/>
      <c r="M459" s="116"/>
      <c r="N459" s="116"/>
      <c r="O459" s="116"/>
      <c r="P459" s="116"/>
      <c r="Q459" s="116"/>
      <c r="R459" s="116"/>
      <c r="S459" s="116"/>
      <c r="T459" s="116"/>
    </row>
    <row r="460" spans="1:20">
      <c r="A460" s="116"/>
      <c r="B460" s="116"/>
      <c r="C460" s="116"/>
      <c r="D460" s="116"/>
      <c r="E460" s="116"/>
      <c r="F460" s="116"/>
      <c r="G460" s="116"/>
      <c r="H460" s="116"/>
      <c r="I460" s="116"/>
      <c r="J460" s="116"/>
      <c r="K460" s="116"/>
      <c r="L460" s="116"/>
      <c r="M460" s="116"/>
      <c r="N460" s="116"/>
      <c r="O460" s="116"/>
      <c r="P460" s="116"/>
      <c r="Q460" s="116"/>
      <c r="R460" s="116"/>
      <c r="S460" s="116"/>
      <c r="T460" s="116"/>
    </row>
    <row r="461" spans="1:20">
      <c r="A461" s="116"/>
      <c r="B461" s="116"/>
      <c r="C461" s="116"/>
      <c r="D461" s="116"/>
      <c r="E461" s="116"/>
      <c r="F461" s="116"/>
      <c r="G461" s="116"/>
      <c r="H461" s="116"/>
      <c r="I461" s="116"/>
      <c r="J461" s="116"/>
      <c r="K461" s="116"/>
      <c r="L461" s="116"/>
      <c r="M461" s="116"/>
      <c r="N461" s="116"/>
      <c r="O461" s="116"/>
      <c r="P461" s="116"/>
      <c r="Q461" s="116"/>
      <c r="R461" s="116"/>
      <c r="S461" s="116"/>
      <c r="T461" s="116"/>
    </row>
    <row r="462" spans="1:20">
      <c r="A462" s="116"/>
      <c r="B462" s="116"/>
      <c r="C462" s="116"/>
      <c r="D462" s="116"/>
      <c r="E462" s="116"/>
      <c r="F462" s="116"/>
      <c r="G462" s="116"/>
      <c r="H462" s="116"/>
      <c r="I462" s="116"/>
      <c r="J462" s="116"/>
      <c r="K462" s="116"/>
      <c r="L462" s="116"/>
      <c r="M462" s="116"/>
      <c r="N462" s="116"/>
      <c r="O462" s="116"/>
      <c r="P462" s="116"/>
      <c r="Q462" s="116"/>
      <c r="R462" s="116"/>
      <c r="S462" s="116"/>
      <c r="T462" s="116"/>
    </row>
    <row r="463" spans="1:20">
      <c r="A463" s="116"/>
      <c r="B463" s="116"/>
      <c r="C463" s="116"/>
      <c r="D463" s="116"/>
      <c r="E463" s="116"/>
      <c r="F463" s="116"/>
      <c r="G463" s="116"/>
      <c r="H463" s="116"/>
      <c r="I463" s="116"/>
      <c r="J463" s="116"/>
      <c r="K463" s="116"/>
      <c r="L463" s="116"/>
      <c r="M463" s="116"/>
      <c r="N463" s="116"/>
      <c r="O463" s="116"/>
      <c r="P463" s="116"/>
      <c r="Q463" s="116"/>
      <c r="R463" s="116"/>
      <c r="S463" s="116"/>
      <c r="T463" s="116"/>
    </row>
    <row r="464" spans="1:20">
      <c r="A464" s="116"/>
      <c r="B464" s="116"/>
      <c r="C464" s="116"/>
      <c r="D464" s="116"/>
      <c r="E464" s="116"/>
      <c r="F464" s="116"/>
      <c r="G464" s="116"/>
      <c r="H464" s="116"/>
      <c r="I464" s="116"/>
      <c r="J464" s="116"/>
      <c r="K464" s="116"/>
      <c r="L464" s="116"/>
      <c r="M464" s="116"/>
      <c r="N464" s="116"/>
      <c r="O464" s="116"/>
      <c r="P464" s="116"/>
      <c r="Q464" s="116"/>
      <c r="R464" s="116"/>
      <c r="S464" s="116"/>
      <c r="T464" s="116"/>
    </row>
    <row r="465" spans="1:20">
      <c r="A465" s="116"/>
      <c r="B465" s="116"/>
      <c r="C465" s="116"/>
      <c r="D465" s="116"/>
      <c r="E465" s="116"/>
      <c r="F465" s="116"/>
      <c r="G465" s="116"/>
      <c r="H465" s="116"/>
      <c r="I465" s="116"/>
      <c r="J465" s="116"/>
      <c r="K465" s="116"/>
      <c r="L465" s="116"/>
      <c r="M465" s="116"/>
      <c r="N465" s="116"/>
      <c r="O465" s="116"/>
      <c r="P465" s="116"/>
      <c r="Q465" s="116"/>
      <c r="R465" s="116"/>
      <c r="S465" s="116"/>
      <c r="T465" s="116"/>
    </row>
    <row r="466" spans="1:20">
      <c r="A466" s="116"/>
      <c r="B466" s="116"/>
      <c r="C466" s="116"/>
      <c r="D466" s="116"/>
      <c r="E466" s="116"/>
      <c r="F466" s="116"/>
      <c r="G466" s="116"/>
      <c r="H466" s="116"/>
      <c r="I466" s="116"/>
      <c r="J466" s="116"/>
      <c r="K466" s="116"/>
      <c r="L466" s="116"/>
      <c r="M466" s="116"/>
      <c r="N466" s="116"/>
      <c r="O466" s="116"/>
      <c r="P466" s="116"/>
      <c r="Q466" s="116"/>
      <c r="R466" s="116"/>
      <c r="S466" s="116"/>
      <c r="T466" s="116"/>
    </row>
    <row r="467" spans="1:20">
      <c r="A467" s="116"/>
      <c r="B467" s="116"/>
      <c r="C467" s="116"/>
      <c r="D467" s="116"/>
      <c r="E467" s="116"/>
      <c r="F467" s="116"/>
      <c r="G467" s="116"/>
      <c r="H467" s="116"/>
      <c r="I467" s="116"/>
      <c r="J467" s="116"/>
      <c r="K467" s="116"/>
      <c r="L467" s="116"/>
      <c r="M467" s="116"/>
      <c r="N467" s="116"/>
      <c r="O467" s="116"/>
      <c r="P467" s="116"/>
      <c r="Q467" s="116"/>
      <c r="R467" s="116"/>
      <c r="S467" s="116"/>
      <c r="T467" s="116"/>
    </row>
    <row r="468" spans="1:20">
      <c r="A468" s="116"/>
      <c r="B468" s="116"/>
      <c r="C468" s="116"/>
      <c r="D468" s="116"/>
      <c r="E468" s="116"/>
      <c r="F468" s="116"/>
      <c r="G468" s="116"/>
      <c r="H468" s="116"/>
      <c r="I468" s="116"/>
      <c r="J468" s="116"/>
      <c r="K468" s="116"/>
      <c r="L468" s="116"/>
      <c r="M468" s="116"/>
      <c r="N468" s="116"/>
      <c r="O468" s="116"/>
      <c r="P468" s="116"/>
      <c r="Q468" s="116"/>
      <c r="R468" s="116"/>
      <c r="S468" s="116"/>
      <c r="T468" s="116"/>
    </row>
    <row r="469" spans="1:20">
      <c r="A469" s="116"/>
      <c r="B469" s="116"/>
      <c r="C469" s="116"/>
      <c r="D469" s="116"/>
      <c r="E469" s="116"/>
      <c r="F469" s="116"/>
      <c r="G469" s="116"/>
      <c r="H469" s="116"/>
      <c r="I469" s="116"/>
      <c r="J469" s="116"/>
      <c r="K469" s="116"/>
      <c r="L469" s="116"/>
      <c r="M469" s="116"/>
      <c r="N469" s="116"/>
      <c r="O469" s="116"/>
      <c r="P469" s="116"/>
      <c r="Q469" s="116"/>
      <c r="R469" s="116"/>
      <c r="S469" s="116"/>
      <c r="T469" s="116"/>
    </row>
    <row r="470" spans="1:20">
      <c r="A470" s="116"/>
      <c r="B470" s="116"/>
      <c r="C470" s="116"/>
      <c r="D470" s="116"/>
      <c r="E470" s="116"/>
      <c r="F470" s="116"/>
      <c r="G470" s="116"/>
      <c r="H470" s="116"/>
      <c r="I470" s="116"/>
      <c r="J470" s="116"/>
      <c r="K470" s="116"/>
      <c r="L470" s="116"/>
      <c r="M470" s="116"/>
      <c r="N470" s="116"/>
      <c r="O470" s="116"/>
      <c r="P470" s="116"/>
      <c r="Q470" s="116"/>
      <c r="R470" s="116"/>
      <c r="S470" s="116"/>
      <c r="T470" s="116"/>
    </row>
    <row r="471" spans="1:20">
      <c r="A471" s="116"/>
      <c r="B471" s="116"/>
      <c r="C471" s="116"/>
      <c r="D471" s="116"/>
      <c r="E471" s="116"/>
      <c r="F471" s="116"/>
      <c r="G471" s="116"/>
      <c r="H471" s="116"/>
      <c r="I471" s="116"/>
      <c r="J471" s="116"/>
      <c r="K471" s="116"/>
      <c r="L471" s="116"/>
      <c r="M471" s="116"/>
      <c r="N471" s="116"/>
      <c r="O471" s="116"/>
      <c r="P471" s="116"/>
      <c r="Q471" s="116"/>
      <c r="R471" s="116"/>
      <c r="S471" s="116"/>
      <c r="T471" s="116"/>
    </row>
    <row r="472" spans="1:20">
      <c r="A472" s="116"/>
      <c r="B472" s="116"/>
      <c r="C472" s="116"/>
      <c r="D472" s="116"/>
      <c r="E472" s="116"/>
      <c r="F472" s="116"/>
      <c r="G472" s="116"/>
      <c r="H472" s="116"/>
      <c r="I472" s="116"/>
      <c r="J472" s="116"/>
      <c r="K472" s="116"/>
      <c r="L472" s="116"/>
      <c r="M472" s="116"/>
      <c r="N472" s="116"/>
      <c r="O472" s="116"/>
      <c r="P472" s="116"/>
      <c r="Q472" s="116"/>
      <c r="R472" s="116"/>
      <c r="S472" s="116"/>
      <c r="T472" s="116"/>
    </row>
    <row r="473" spans="1:20">
      <c r="A473" s="116"/>
      <c r="B473" s="116"/>
      <c r="C473" s="116"/>
      <c r="D473" s="116"/>
      <c r="E473" s="116"/>
      <c r="F473" s="116"/>
      <c r="G473" s="116"/>
      <c r="H473" s="116"/>
      <c r="I473" s="116"/>
      <c r="J473" s="116"/>
      <c r="K473" s="116"/>
      <c r="L473" s="116"/>
      <c r="M473" s="116"/>
      <c r="N473" s="116"/>
      <c r="O473" s="116"/>
      <c r="P473" s="116"/>
      <c r="Q473" s="116"/>
      <c r="R473" s="116"/>
      <c r="S473" s="116"/>
      <c r="T473" s="116"/>
    </row>
    <row r="474" spans="1:20">
      <c r="A474" s="116"/>
      <c r="B474" s="116"/>
      <c r="C474" s="116"/>
      <c r="D474" s="116"/>
      <c r="E474" s="116"/>
      <c r="F474" s="116"/>
      <c r="G474" s="116"/>
      <c r="H474" s="116"/>
      <c r="I474" s="116"/>
      <c r="J474" s="116"/>
      <c r="K474" s="116"/>
      <c r="L474" s="116"/>
      <c r="M474" s="116"/>
      <c r="N474" s="116"/>
      <c r="O474" s="116"/>
      <c r="P474" s="116"/>
      <c r="Q474" s="116"/>
      <c r="R474" s="116"/>
      <c r="S474" s="116"/>
      <c r="T474" s="116"/>
    </row>
    <row r="475" spans="1:20">
      <c r="A475" s="116"/>
      <c r="B475" s="116"/>
      <c r="C475" s="116"/>
      <c r="D475" s="116"/>
      <c r="E475" s="116"/>
      <c r="F475" s="116"/>
      <c r="G475" s="116"/>
      <c r="H475" s="116"/>
      <c r="I475" s="116"/>
      <c r="J475" s="116"/>
      <c r="K475" s="116"/>
      <c r="L475" s="116"/>
      <c r="M475" s="116"/>
      <c r="N475" s="116"/>
      <c r="O475" s="116"/>
      <c r="P475" s="116"/>
      <c r="Q475" s="116"/>
      <c r="R475" s="116"/>
      <c r="S475" s="116"/>
      <c r="T475" s="116"/>
    </row>
    <row r="476" spans="1:20">
      <c r="A476" s="116"/>
      <c r="B476" s="116"/>
      <c r="C476" s="116"/>
      <c r="D476" s="116"/>
      <c r="E476" s="116"/>
      <c r="F476" s="116"/>
      <c r="G476" s="116"/>
      <c r="H476" s="116"/>
      <c r="I476" s="116"/>
      <c r="J476" s="116"/>
      <c r="K476" s="116"/>
      <c r="L476" s="116"/>
      <c r="M476" s="116"/>
      <c r="N476" s="116"/>
      <c r="O476" s="116"/>
      <c r="P476" s="116"/>
      <c r="Q476" s="116"/>
      <c r="R476" s="116"/>
      <c r="S476" s="116"/>
      <c r="T476" s="116"/>
    </row>
    <row r="477" spans="1:20">
      <c r="A477" s="116"/>
      <c r="B477" s="116"/>
      <c r="C477" s="116"/>
      <c r="D477" s="116"/>
      <c r="E477" s="116"/>
      <c r="F477" s="116"/>
      <c r="G477" s="116"/>
      <c r="H477" s="116"/>
      <c r="I477" s="116"/>
      <c r="J477" s="116"/>
      <c r="K477" s="116"/>
      <c r="L477" s="116"/>
      <c r="M477" s="116"/>
      <c r="N477" s="116"/>
      <c r="O477" s="116"/>
      <c r="P477" s="116"/>
      <c r="Q477" s="116"/>
      <c r="R477" s="116"/>
      <c r="S477" s="116"/>
      <c r="T477" s="116"/>
    </row>
    <row r="478" spans="1:20">
      <c r="A478" s="116"/>
      <c r="B478" s="116"/>
      <c r="C478" s="116"/>
      <c r="D478" s="116"/>
      <c r="E478" s="116"/>
      <c r="F478" s="116"/>
      <c r="G478" s="116"/>
      <c r="H478" s="116"/>
      <c r="I478" s="116"/>
      <c r="J478" s="116"/>
      <c r="K478" s="116"/>
      <c r="L478" s="116"/>
      <c r="M478" s="116"/>
      <c r="N478" s="116"/>
      <c r="O478" s="116"/>
      <c r="P478" s="116"/>
      <c r="Q478" s="116"/>
      <c r="R478" s="116"/>
      <c r="S478" s="116"/>
      <c r="T478" s="116"/>
    </row>
    <row r="479" spans="1:20">
      <c r="A479" s="116"/>
      <c r="B479" s="116"/>
      <c r="C479" s="116"/>
      <c r="D479" s="116"/>
      <c r="E479" s="116"/>
      <c r="F479" s="116"/>
      <c r="G479" s="116"/>
      <c r="H479" s="116"/>
      <c r="I479" s="116"/>
      <c r="J479" s="116"/>
      <c r="K479" s="116"/>
      <c r="L479" s="116"/>
      <c r="M479" s="116"/>
      <c r="N479" s="116"/>
      <c r="O479" s="116"/>
      <c r="P479" s="116"/>
      <c r="Q479" s="116"/>
      <c r="R479" s="116"/>
      <c r="S479" s="116"/>
      <c r="T479" s="116"/>
    </row>
    <row r="480" spans="1:20">
      <c r="A480" s="116"/>
      <c r="B480" s="116"/>
      <c r="C480" s="116"/>
      <c r="D480" s="116"/>
      <c r="E480" s="116"/>
      <c r="F480" s="116"/>
      <c r="G480" s="116"/>
      <c r="H480" s="116"/>
      <c r="I480" s="116"/>
      <c r="J480" s="116"/>
      <c r="K480" s="116"/>
      <c r="L480" s="116"/>
      <c r="M480" s="116"/>
      <c r="N480" s="116"/>
      <c r="O480" s="116"/>
      <c r="P480" s="116"/>
      <c r="Q480" s="116"/>
      <c r="R480" s="116"/>
      <c r="S480" s="116"/>
      <c r="T480" s="116"/>
    </row>
    <row r="481" spans="1:20">
      <c r="A481" s="116"/>
      <c r="B481" s="116"/>
      <c r="C481" s="116"/>
      <c r="D481" s="116"/>
      <c r="E481" s="116"/>
      <c r="F481" s="116"/>
      <c r="G481" s="116"/>
      <c r="H481" s="116"/>
      <c r="I481" s="116"/>
      <c r="J481" s="116"/>
      <c r="K481" s="116"/>
      <c r="L481" s="116"/>
      <c r="M481" s="116"/>
      <c r="N481" s="116"/>
      <c r="O481" s="116"/>
      <c r="P481" s="116"/>
      <c r="Q481" s="116"/>
      <c r="R481" s="116"/>
      <c r="S481" s="116"/>
      <c r="T481" s="116"/>
    </row>
    <row r="482" spans="1:20">
      <c r="A482" s="116"/>
      <c r="B482" s="116"/>
      <c r="C482" s="116"/>
      <c r="D482" s="116"/>
      <c r="E482" s="116"/>
      <c r="F482" s="116"/>
      <c r="G482" s="116"/>
      <c r="H482" s="116"/>
      <c r="I482" s="116"/>
      <c r="J482" s="116"/>
      <c r="K482" s="116"/>
      <c r="L482" s="116"/>
      <c r="M482" s="116"/>
      <c r="N482" s="116"/>
      <c r="O482" s="116"/>
      <c r="P482" s="116"/>
      <c r="Q482" s="116"/>
      <c r="R482" s="116"/>
      <c r="S482" s="116"/>
      <c r="T482" s="116"/>
    </row>
    <row r="483" spans="1:20">
      <c r="A483" s="116"/>
      <c r="B483" s="116"/>
      <c r="C483" s="116"/>
      <c r="D483" s="116"/>
      <c r="E483" s="116"/>
      <c r="F483" s="116"/>
      <c r="G483" s="116"/>
      <c r="H483" s="116"/>
      <c r="I483" s="116"/>
      <c r="J483" s="116"/>
      <c r="K483" s="116"/>
      <c r="L483" s="116"/>
      <c r="M483" s="116"/>
      <c r="N483" s="116"/>
      <c r="O483" s="116"/>
      <c r="P483" s="116"/>
      <c r="Q483" s="116"/>
      <c r="R483" s="116"/>
      <c r="S483" s="116"/>
      <c r="T483" s="116"/>
    </row>
    <row r="484" spans="1:20">
      <c r="A484" s="116"/>
      <c r="B484" s="116"/>
      <c r="C484" s="116"/>
      <c r="D484" s="116"/>
      <c r="E484" s="116"/>
      <c r="F484" s="116"/>
      <c r="G484" s="116"/>
      <c r="H484" s="116"/>
      <c r="I484" s="116"/>
      <c r="J484" s="116"/>
      <c r="K484" s="116"/>
      <c r="L484" s="116"/>
      <c r="M484" s="116"/>
      <c r="N484" s="116"/>
      <c r="O484" s="116"/>
      <c r="P484" s="116"/>
      <c r="Q484" s="116"/>
      <c r="R484" s="116"/>
      <c r="S484" s="116"/>
      <c r="T484" s="116"/>
    </row>
    <row r="485" spans="1:20">
      <c r="A485" s="116"/>
      <c r="B485" s="116"/>
      <c r="C485" s="116"/>
      <c r="D485" s="116"/>
      <c r="E485" s="116"/>
      <c r="F485" s="116"/>
      <c r="G485" s="116"/>
      <c r="H485" s="116"/>
      <c r="I485" s="116"/>
      <c r="J485" s="116"/>
      <c r="K485" s="116"/>
      <c r="L485" s="116"/>
      <c r="M485" s="116"/>
      <c r="N485" s="116"/>
      <c r="O485" s="116"/>
      <c r="P485" s="116"/>
      <c r="Q485" s="116"/>
      <c r="R485" s="116"/>
      <c r="S485" s="116"/>
      <c r="T485" s="116"/>
    </row>
    <row r="486" spans="1:20">
      <c r="A486" s="116"/>
      <c r="B486" s="116"/>
      <c r="C486" s="116"/>
      <c r="D486" s="116"/>
      <c r="E486" s="116"/>
      <c r="F486" s="116"/>
      <c r="G486" s="116"/>
      <c r="H486" s="116"/>
      <c r="I486" s="116"/>
      <c r="J486" s="116"/>
      <c r="K486" s="116"/>
      <c r="L486" s="116"/>
      <c r="M486" s="116"/>
      <c r="N486" s="116"/>
      <c r="O486" s="116"/>
      <c r="P486" s="116"/>
      <c r="Q486" s="116"/>
      <c r="R486" s="116"/>
      <c r="S486" s="116"/>
      <c r="T486" s="116"/>
    </row>
    <row r="487" spans="1:20">
      <c r="A487" s="116"/>
      <c r="B487" s="116"/>
      <c r="C487" s="116"/>
      <c r="D487" s="116"/>
      <c r="E487" s="116"/>
      <c r="F487" s="116"/>
      <c r="G487" s="116"/>
      <c r="H487" s="116"/>
      <c r="I487" s="116"/>
      <c r="J487" s="116"/>
      <c r="K487" s="116"/>
      <c r="L487" s="116"/>
      <c r="M487" s="116"/>
      <c r="N487" s="116"/>
      <c r="O487" s="116"/>
      <c r="P487" s="116"/>
      <c r="Q487" s="116"/>
      <c r="R487" s="116"/>
      <c r="S487" s="116"/>
      <c r="T487" s="116"/>
    </row>
    <row r="488" spans="1:20">
      <c r="A488" s="116"/>
      <c r="B488" s="116"/>
      <c r="C488" s="116"/>
      <c r="D488" s="116"/>
      <c r="E488" s="116"/>
      <c r="F488" s="116"/>
      <c r="G488" s="116"/>
      <c r="H488" s="116"/>
      <c r="I488" s="116"/>
      <c r="J488" s="116"/>
      <c r="K488" s="116"/>
      <c r="L488" s="116"/>
      <c r="M488" s="116"/>
      <c r="N488" s="116"/>
      <c r="O488" s="116"/>
      <c r="P488" s="116"/>
      <c r="Q488" s="116"/>
      <c r="R488" s="116"/>
      <c r="S488" s="116"/>
      <c r="T488" s="116"/>
    </row>
    <row r="489" spans="1:20">
      <c r="A489" s="116"/>
      <c r="B489" s="116"/>
      <c r="C489" s="116"/>
      <c r="D489" s="116"/>
      <c r="E489" s="116"/>
      <c r="F489" s="116"/>
      <c r="G489" s="116"/>
      <c r="H489" s="116"/>
      <c r="I489" s="116"/>
      <c r="J489" s="116"/>
      <c r="K489" s="116"/>
      <c r="L489" s="116"/>
      <c r="M489" s="116"/>
      <c r="N489" s="116"/>
      <c r="O489" s="116"/>
      <c r="P489" s="116"/>
      <c r="Q489" s="116"/>
      <c r="R489" s="116"/>
      <c r="S489" s="116"/>
      <c r="T489" s="116"/>
    </row>
    <row r="490" spans="1:20">
      <c r="A490" s="116"/>
      <c r="B490" s="116"/>
      <c r="C490" s="116"/>
      <c r="D490" s="116"/>
      <c r="E490" s="116"/>
      <c r="F490" s="116"/>
      <c r="G490" s="116"/>
      <c r="H490" s="116"/>
      <c r="I490" s="116"/>
      <c r="J490" s="116"/>
      <c r="K490" s="116"/>
      <c r="L490" s="116"/>
      <c r="M490" s="116"/>
      <c r="N490" s="116"/>
      <c r="O490" s="116"/>
      <c r="P490" s="116"/>
      <c r="Q490" s="116"/>
      <c r="R490" s="116"/>
      <c r="S490" s="116"/>
      <c r="T490" s="116"/>
    </row>
    <row r="491" spans="1:20">
      <c r="A491" s="116"/>
      <c r="B491" s="116"/>
      <c r="C491" s="116"/>
      <c r="D491" s="116"/>
      <c r="E491" s="116"/>
      <c r="F491" s="116"/>
      <c r="G491" s="116"/>
      <c r="H491" s="116"/>
      <c r="I491" s="116"/>
      <c r="J491" s="116"/>
      <c r="K491" s="116"/>
      <c r="L491" s="116"/>
      <c r="M491" s="116"/>
      <c r="N491" s="116"/>
      <c r="O491" s="116"/>
      <c r="P491" s="116"/>
      <c r="Q491" s="116"/>
      <c r="R491" s="116"/>
      <c r="S491" s="116"/>
      <c r="T491" s="116"/>
    </row>
    <row r="492" spans="1:20">
      <c r="A492" s="116"/>
      <c r="B492" s="116"/>
      <c r="C492" s="116"/>
      <c r="D492" s="116"/>
      <c r="E492" s="116"/>
      <c r="F492" s="116"/>
      <c r="G492" s="116"/>
      <c r="H492" s="116"/>
      <c r="I492" s="116"/>
      <c r="J492" s="116"/>
      <c r="K492" s="116"/>
      <c r="L492" s="116"/>
      <c r="M492" s="116"/>
      <c r="N492" s="116"/>
      <c r="O492" s="116"/>
      <c r="P492" s="116"/>
      <c r="Q492" s="116"/>
      <c r="R492" s="116"/>
      <c r="S492" s="116"/>
      <c r="T492" s="116"/>
    </row>
    <row r="493" spans="1:20">
      <c r="A493" s="116"/>
      <c r="B493" s="116"/>
      <c r="C493" s="116"/>
      <c r="D493" s="116"/>
      <c r="E493" s="116"/>
      <c r="F493" s="116"/>
      <c r="G493" s="116"/>
      <c r="H493" s="116"/>
      <c r="I493" s="116"/>
      <c r="J493" s="116"/>
      <c r="K493" s="116"/>
      <c r="L493" s="116"/>
      <c r="M493" s="116"/>
      <c r="N493" s="116"/>
      <c r="O493" s="116"/>
      <c r="P493" s="116"/>
      <c r="Q493" s="116"/>
      <c r="R493" s="116"/>
      <c r="S493" s="116"/>
      <c r="T493" s="116"/>
    </row>
    <row r="494" spans="1:20">
      <c r="A494" s="116"/>
      <c r="B494" s="116"/>
      <c r="C494" s="116"/>
      <c r="D494" s="116"/>
      <c r="E494" s="116"/>
      <c r="F494" s="116"/>
      <c r="G494" s="116"/>
      <c r="H494" s="116"/>
      <c r="I494" s="116"/>
      <c r="J494" s="116"/>
      <c r="K494" s="116"/>
      <c r="L494" s="116"/>
      <c r="M494" s="116"/>
      <c r="N494" s="116"/>
      <c r="O494" s="116"/>
      <c r="P494" s="116"/>
      <c r="Q494" s="116"/>
      <c r="R494" s="116"/>
      <c r="S494" s="116"/>
      <c r="T494" s="116"/>
    </row>
    <row r="495" spans="1:20">
      <c r="A495" s="116"/>
      <c r="B495" s="116"/>
      <c r="C495" s="116"/>
      <c r="D495" s="116"/>
      <c r="E495" s="116"/>
      <c r="F495" s="116"/>
      <c r="G495" s="116"/>
      <c r="H495" s="116"/>
      <c r="I495" s="116"/>
      <c r="J495" s="116"/>
      <c r="K495" s="116"/>
      <c r="L495" s="116"/>
      <c r="M495" s="116"/>
      <c r="N495" s="116"/>
      <c r="O495" s="116"/>
      <c r="P495" s="116"/>
      <c r="Q495" s="116"/>
      <c r="R495" s="116"/>
      <c r="S495" s="116"/>
      <c r="T495" s="116"/>
    </row>
    <row r="496" spans="1:20">
      <c r="A496" s="116"/>
      <c r="B496" s="116"/>
      <c r="C496" s="116"/>
      <c r="D496" s="116"/>
      <c r="E496" s="116"/>
      <c r="F496" s="116"/>
      <c r="G496" s="116"/>
      <c r="H496" s="116"/>
      <c r="I496" s="116"/>
      <c r="J496" s="116"/>
      <c r="K496" s="116"/>
      <c r="L496" s="116"/>
      <c r="M496" s="116"/>
      <c r="N496" s="116"/>
      <c r="O496" s="116"/>
      <c r="P496" s="116"/>
      <c r="Q496" s="116"/>
      <c r="R496" s="116"/>
      <c r="S496" s="116"/>
      <c r="T496" s="116"/>
    </row>
    <row r="497" spans="1:20">
      <c r="A497" s="116"/>
      <c r="B497" s="116"/>
      <c r="C497" s="116"/>
      <c r="D497" s="116"/>
      <c r="E497" s="116"/>
      <c r="F497" s="116"/>
      <c r="G497" s="116"/>
      <c r="H497" s="116"/>
      <c r="I497" s="116"/>
      <c r="J497" s="116"/>
      <c r="K497" s="116"/>
      <c r="L497" s="116"/>
      <c r="M497" s="116"/>
      <c r="N497" s="116"/>
      <c r="O497" s="116"/>
      <c r="P497" s="116"/>
      <c r="Q497" s="116"/>
      <c r="R497" s="116"/>
      <c r="S497" s="116"/>
      <c r="T497" s="116"/>
    </row>
    <row r="498" spans="1:20">
      <c r="A498" s="116"/>
      <c r="B498" s="116"/>
      <c r="C498" s="116"/>
      <c r="D498" s="116"/>
      <c r="E498" s="116"/>
      <c r="F498" s="116"/>
      <c r="G498" s="116"/>
      <c r="H498" s="116"/>
      <c r="I498" s="116"/>
      <c r="J498" s="116"/>
      <c r="K498" s="116"/>
      <c r="L498" s="116"/>
      <c r="M498" s="116"/>
      <c r="N498" s="116"/>
      <c r="O498" s="116"/>
      <c r="P498" s="116"/>
      <c r="Q498" s="116"/>
      <c r="R498" s="116"/>
      <c r="S498" s="116"/>
      <c r="T498" s="116"/>
    </row>
    <row r="499" spans="1:20">
      <c r="A499" s="116"/>
      <c r="B499" s="116"/>
      <c r="C499" s="116"/>
      <c r="D499" s="116"/>
      <c r="E499" s="116"/>
      <c r="F499" s="116"/>
      <c r="G499" s="116"/>
      <c r="H499" s="116"/>
      <c r="I499" s="116"/>
      <c r="J499" s="116"/>
      <c r="K499" s="116"/>
      <c r="L499" s="116"/>
      <c r="M499" s="116"/>
      <c r="N499" s="116"/>
      <c r="O499" s="116"/>
      <c r="P499" s="116"/>
      <c r="Q499" s="116"/>
      <c r="R499" s="116"/>
      <c r="S499" s="116"/>
      <c r="T499" s="116"/>
    </row>
    <row r="500" spans="1:20">
      <c r="A500" s="116"/>
      <c r="B500" s="116"/>
      <c r="C500" s="116"/>
      <c r="D500" s="116"/>
      <c r="E500" s="116"/>
      <c r="F500" s="116"/>
      <c r="G500" s="116"/>
      <c r="H500" s="116"/>
      <c r="I500" s="116"/>
      <c r="J500" s="116"/>
      <c r="K500" s="116"/>
      <c r="L500" s="116"/>
      <c r="M500" s="116"/>
      <c r="N500" s="116"/>
      <c r="O500" s="116"/>
      <c r="P500" s="116"/>
      <c r="Q500" s="116"/>
      <c r="R500" s="116"/>
      <c r="S500" s="116"/>
      <c r="T500" s="116"/>
    </row>
    <row r="501" spans="1:20">
      <c r="A501" s="116"/>
      <c r="B501" s="116"/>
      <c r="C501" s="116"/>
      <c r="D501" s="116"/>
      <c r="E501" s="116"/>
      <c r="F501" s="116"/>
      <c r="G501" s="116"/>
      <c r="H501" s="116"/>
      <c r="I501" s="116"/>
      <c r="J501" s="116"/>
      <c r="K501" s="116"/>
      <c r="L501" s="116"/>
      <c r="M501" s="116"/>
      <c r="N501" s="116"/>
      <c r="O501" s="116"/>
      <c r="P501" s="116"/>
      <c r="Q501" s="116"/>
      <c r="R501" s="116"/>
      <c r="S501" s="116"/>
      <c r="T501" s="116"/>
    </row>
    <row r="502" spans="1:20">
      <c r="A502" s="116"/>
      <c r="B502" s="116"/>
      <c r="C502" s="116"/>
      <c r="D502" s="116"/>
      <c r="E502" s="116"/>
      <c r="F502" s="116"/>
      <c r="G502" s="116"/>
      <c r="H502" s="116"/>
      <c r="I502" s="116"/>
      <c r="J502" s="116"/>
      <c r="K502" s="116"/>
      <c r="L502" s="116"/>
      <c r="M502" s="116"/>
      <c r="N502" s="116"/>
      <c r="O502" s="116"/>
      <c r="P502" s="116"/>
      <c r="Q502" s="116"/>
      <c r="R502" s="116"/>
      <c r="S502" s="116"/>
      <c r="T502" s="116"/>
    </row>
    <row r="503" spans="1:20">
      <c r="A503" s="116"/>
      <c r="B503" s="116"/>
      <c r="C503" s="116"/>
      <c r="D503" s="116"/>
      <c r="E503" s="116"/>
      <c r="F503" s="116"/>
      <c r="G503" s="116"/>
      <c r="H503" s="116"/>
      <c r="I503" s="116"/>
      <c r="J503" s="116"/>
      <c r="K503" s="116"/>
      <c r="L503" s="116"/>
      <c r="M503" s="116"/>
      <c r="N503" s="116"/>
      <c r="O503" s="116"/>
      <c r="P503" s="116"/>
      <c r="Q503" s="116"/>
      <c r="R503" s="116"/>
      <c r="S503" s="116"/>
      <c r="T503" s="116"/>
    </row>
    <row r="504" spans="1:20">
      <c r="A504" s="116"/>
      <c r="B504" s="116"/>
      <c r="C504" s="116"/>
      <c r="D504" s="116"/>
      <c r="E504" s="116"/>
      <c r="F504" s="116"/>
      <c r="G504" s="116"/>
      <c r="H504" s="116"/>
      <c r="I504" s="116"/>
      <c r="J504" s="116"/>
      <c r="K504" s="116"/>
      <c r="L504" s="116"/>
      <c r="M504" s="116"/>
      <c r="N504" s="116"/>
      <c r="O504" s="116"/>
      <c r="P504" s="116"/>
      <c r="Q504" s="116"/>
      <c r="R504" s="116"/>
      <c r="S504" s="116"/>
      <c r="T504" s="116"/>
    </row>
    <row r="505" spans="1:20">
      <c r="A505" s="116"/>
      <c r="B505" s="116"/>
      <c r="C505" s="116"/>
      <c r="D505" s="116"/>
      <c r="E505" s="116"/>
      <c r="F505" s="116"/>
      <c r="G505" s="116"/>
      <c r="H505" s="116"/>
      <c r="I505" s="116"/>
      <c r="J505" s="116"/>
      <c r="K505" s="116"/>
      <c r="L505" s="116"/>
      <c r="M505" s="116"/>
      <c r="N505" s="116"/>
      <c r="O505" s="116"/>
      <c r="P505" s="116"/>
      <c r="Q505" s="116"/>
      <c r="R505" s="116"/>
      <c r="S505" s="116"/>
      <c r="T505" s="116"/>
    </row>
    <row r="506" spans="1:20">
      <c r="A506" s="116"/>
      <c r="B506" s="116"/>
      <c r="C506" s="116"/>
      <c r="D506" s="116"/>
      <c r="E506" s="116"/>
      <c r="F506" s="116"/>
      <c r="G506" s="116"/>
      <c r="H506" s="116"/>
      <c r="I506" s="116"/>
      <c r="J506" s="116"/>
      <c r="K506" s="116"/>
      <c r="L506" s="116"/>
      <c r="M506" s="116"/>
      <c r="N506" s="116"/>
      <c r="O506" s="116"/>
      <c r="P506" s="116"/>
      <c r="Q506" s="116"/>
      <c r="R506" s="116"/>
      <c r="S506" s="116"/>
      <c r="T506" s="116"/>
    </row>
    <row r="507" spans="1:20">
      <c r="A507" s="116"/>
      <c r="B507" s="116"/>
      <c r="C507" s="116"/>
      <c r="D507" s="116"/>
      <c r="E507" s="116"/>
      <c r="F507" s="116"/>
      <c r="G507" s="116"/>
      <c r="H507" s="116"/>
      <c r="I507" s="116"/>
      <c r="J507" s="116"/>
      <c r="K507" s="116"/>
      <c r="L507" s="116"/>
      <c r="M507" s="116"/>
      <c r="N507" s="116"/>
      <c r="O507" s="116"/>
      <c r="P507" s="116"/>
      <c r="Q507" s="116"/>
      <c r="R507" s="116"/>
      <c r="S507" s="116"/>
      <c r="T507" s="116"/>
    </row>
    <row r="508" spans="1:20">
      <c r="A508" s="116"/>
      <c r="B508" s="116"/>
      <c r="C508" s="116"/>
      <c r="D508" s="116"/>
      <c r="E508" s="116"/>
      <c r="F508" s="116"/>
      <c r="G508" s="116"/>
      <c r="H508" s="116"/>
      <c r="I508" s="116"/>
      <c r="J508" s="116"/>
      <c r="K508" s="116"/>
      <c r="L508" s="116"/>
      <c r="M508" s="116"/>
      <c r="N508" s="116"/>
      <c r="O508" s="116"/>
      <c r="P508" s="116"/>
      <c r="Q508" s="116"/>
      <c r="R508" s="116"/>
      <c r="S508" s="116"/>
      <c r="T508" s="116"/>
    </row>
    <row r="509" spans="1:20">
      <c r="A509" s="116"/>
      <c r="B509" s="116"/>
      <c r="C509" s="116"/>
      <c r="D509" s="116"/>
      <c r="E509" s="116"/>
      <c r="F509" s="116"/>
      <c r="G509" s="116"/>
      <c r="H509" s="116"/>
      <c r="I509" s="116"/>
      <c r="J509" s="116"/>
      <c r="K509" s="116"/>
      <c r="L509" s="116"/>
      <c r="M509" s="116"/>
      <c r="N509" s="116"/>
      <c r="O509" s="116"/>
      <c r="P509" s="116"/>
      <c r="Q509" s="116"/>
      <c r="R509" s="116"/>
      <c r="S509" s="116"/>
      <c r="T509" s="116"/>
    </row>
    <row r="510" spans="1:20">
      <c r="A510" s="116"/>
      <c r="B510" s="116"/>
      <c r="C510" s="116"/>
      <c r="D510" s="116"/>
      <c r="E510" s="116"/>
      <c r="F510" s="116"/>
      <c r="G510" s="116"/>
      <c r="H510" s="116"/>
      <c r="I510" s="116"/>
      <c r="J510" s="116"/>
      <c r="K510" s="116"/>
      <c r="L510" s="116"/>
      <c r="M510" s="116"/>
      <c r="N510" s="116"/>
      <c r="O510" s="116"/>
      <c r="P510" s="116"/>
      <c r="Q510" s="116"/>
      <c r="R510" s="116"/>
      <c r="S510" s="116"/>
      <c r="T510" s="116"/>
    </row>
    <row r="511" spans="1:20">
      <c r="A511" s="116"/>
      <c r="B511" s="116"/>
      <c r="C511" s="116"/>
      <c r="D511" s="116"/>
      <c r="E511" s="116"/>
      <c r="F511" s="116"/>
      <c r="G511" s="116"/>
      <c r="H511" s="116"/>
      <c r="I511" s="116"/>
      <c r="J511" s="116"/>
      <c r="K511" s="116"/>
      <c r="L511" s="116"/>
      <c r="M511" s="116"/>
      <c r="N511" s="116"/>
      <c r="O511" s="116"/>
      <c r="P511" s="116"/>
      <c r="Q511" s="116"/>
      <c r="R511" s="116"/>
      <c r="S511" s="116"/>
      <c r="T511" s="116"/>
    </row>
    <row r="512" spans="1:20">
      <c r="A512" s="116"/>
      <c r="B512" s="116"/>
      <c r="C512" s="116"/>
      <c r="D512" s="116"/>
      <c r="E512" s="116"/>
      <c r="F512" s="116"/>
      <c r="G512" s="116"/>
      <c r="H512" s="116"/>
      <c r="I512" s="116"/>
      <c r="J512" s="116"/>
      <c r="K512" s="116"/>
      <c r="L512" s="116"/>
      <c r="M512" s="116"/>
      <c r="N512" s="116"/>
      <c r="O512" s="116"/>
      <c r="P512" s="116"/>
      <c r="Q512" s="116"/>
      <c r="R512" s="116"/>
      <c r="S512" s="116"/>
      <c r="T512" s="116"/>
    </row>
    <row r="513" spans="1:20">
      <c r="A513" s="116"/>
      <c r="B513" s="116"/>
      <c r="C513" s="116"/>
      <c r="D513" s="116"/>
      <c r="E513" s="116"/>
      <c r="F513" s="116"/>
      <c r="G513" s="116"/>
      <c r="H513" s="116"/>
      <c r="I513" s="116"/>
      <c r="J513" s="116"/>
      <c r="K513" s="116"/>
      <c r="L513" s="116"/>
      <c r="M513" s="116"/>
      <c r="N513" s="116"/>
      <c r="O513" s="116"/>
      <c r="P513" s="116"/>
      <c r="Q513" s="116"/>
      <c r="R513" s="116"/>
      <c r="S513" s="116"/>
      <c r="T513" s="116"/>
    </row>
    <row r="514" spans="1:20">
      <c r="A514" s="116"/>
      <c r="B514" s="116"/>
      <c r="C514" s="116"/>
      <c r="D514" s="116"/>
      <c r="E514" s="116"/>
      <c r="F514" s="116"/>
      <c r="G514" s="116"/>
      <c r="H514" s="116"/>
      <c r="I514" s="116"/>
      <c r="J514" s="116"/>
      <c r="K514" s="116"/>
      <c r="L514" s="116"/>
      <c r="M514" s="116"/>
      <c r="N514" s="116"/>
      <c r="O514" s="116"/>
      <c r="P514" s="116"/>
      <c r="Q514" s="116"/>
      <c r="R514" s="116"/>
      <c r="S514" s="116"/>
      <c r="T514" s="116"/>
    </row>
    <row r="515" spans="1:20">
      <c r="A515" s="116"/>
      <c r="B515" s="116"/>
      <c r="C515" s="116"/>
      <c r="D515" s="116"/>
      <c r="E515" s="116"/>
      <c r="F515" s="116"/>
      <c r="G515" s="116"/>
      <c r="H515" s="116"/>
      <c r="I515" s="116"/>
      <c r="J515" s="116"/>
      <c r="K515" s="116"/>
      <c r="L515" s="116"/>
      <c r="M515" s="116"/>
      <c r="N515" s="116"/>
      <c r="O515" s="116"/>
      <c r="P515" s="116"/>
      <c r="Q515" s="116"/>
      <c r="R515" s="116"/>
      <c r="S515" s="116"/>
      <c r="T515" s="116"/>
    </row>
    <row r="516" spans="1:20">
      <c r="A516" s="116"/>
      <c r="B516" s="116"/>
      <c r="C516" s="116"/>
      <c r="D516" s="116"/>
      <c r="E516" s="116"/>
      <c r="F516" s="116"/>
      <c r="G516" s="116"/>
      <c r="H516" s="116"/>
      <c r="I516" s="116"/>
      <c r="J516" s="116"/>
      <c r="K516" s="116"/>
      <c r="L516" s="116"/>
      <c r="M516" s="116"/>
      <c r="N516" s="116"/>
      <c r="O516" s="116"/>
      <c r="P516" s="116"/>
      <c r="Q516" s="116"/>
      <c r="R516" s="116"/>
      <c r="S516" s="116"/>
      <c r="T516" s="116"/>
    </row>
    <row r="517" spans="1:20">
      <c r="A517" s="116"/>
      <c r="B517" s="116"/>
      <c r="C517" s="116"/>
      <c r="D517" s="116"/>
      <c r="E517" s="116"/>
      <c r="F517" s="116"/>
      <c r="G517" s="116"/>
      <c r="H517" s="116"/>
      <c r="I517" s="116"/>
      <c r="J517" s="116"/>
      <c r="K517" s="116"/>
      <c r="L517" s="116"/>
      <c r="M517" s="116"/>
      <c r="N517" s="116"/>
      <c r="O517" s="116"/>
      <c r="P517" s="116"/>
      <c r="Q517" s="116"/>
      <c r="R517" s="116"/>
      <c r="S517" s="116"/>
      <c r="T517" s="116"/>
    </row>
    <row r="518" spans="1:20">
      <c r="A518" s="116"/>
      <c r="B518" s="116"/>
      <c r="C518" s="116"/>
      <c r="D518" s="116"/>
      <c r="E518" s="116"/>
      <c r="F518" s="116"/>
      <c r="G518" s="116"/>
      <c r="H518" s="116"/>
      <c r="I518" s="116"/>
      <c r="J518" s="116"/>
      <c r="K518" s="116"/>
      <c r="L518" s="116"/>
      <c r="M518" s="116"/>
      <c r="N518" s="116"/>
      <c r="O518" s="116"/>
      <c r="P518" s="116"/>
      <c r="Q518" s="116"/>
      <c r="R518" s="116"/>
      <c r="S518" s="116"/>
      <c r="T518" s="116"/>
    </row>
    <row r="519" spans="1:20">
      <c r="A519" s="116"/>
      <c r="B519" s="116"/>
      <c r="C519" s="116"/>
      <c r="D519" s="116"/>
      <c r="E519" s="116"/>
      <c r="F519" s="116"/>
      <c r="G519" s="116"/>
      <c r="H519" s="116"/>
      <c r="I519" s="116"/>
      <c r="J519" s="116"/>
      <c r="K519" s="116"/>
      <c r="L519" s="116"/>
      <c r="M519" s="116"/>
      <c r="N519" s="116"/>
      <c r="O519" s="116"/>
      <c r="P519" s="116"/>
      <c r="Q519" s="116"/>
      <c r="R519" s="116"/>
      <c r="S519" s="116"/>
      <c r="T519" s="116"/>
    </row>
    <row r="520" spans="1:20">
      <c r="A520" s="116"/>
      <c r="B520" s="116"/>
      <c r="C520" s="116"/>
      <c r="D520" s="116"/>
      <c r="E520" s="116"/>
      <c r="F520" s="116"/>
      <c r="G520" s="116"/>
      <c r="H520" s="116"/>
      <c r="I520" s="116"/>
      <c r="J520" s="116"/>
      <c r="K520" s="116"/>
      <c r="L520" s="116"/>
      <c r="M520" s="116"/>
      <c r="N520" s="116"/>
      <c r="O520" s="116"/>
      <c r="P520" s="116"/>
      <c r="Q520" s="116"/>
      <c r="R520" s="116"/>
      <c r="S520" s="116"/>
      <c r="T520" s="116"/>
    </row>
    <row r="521" spans="1:20">
      <c r="A521" s="116"/>
      <c r="B521" s="116"/>
      <c r="C521" s="116"/>
      <c r="D521" s="116"/>
      <c r="E521" s="116"/>
      <c r="F521" s="116"/>
      <c r="G521" s="116"/>
      <c r="H521" s="116"/>
      <c r="I521" s="116"/>
      <c r="J521" s="116"/>
      <c r="K521" s="116"/>
      <c r="L521" s="116"/>
      <c r="M521" s="116"/>
      <c r="N521" s="116"/>
      <c r="O521" s="116"/>
      <c r="P521" s="116"/>
      <c r="Q521" s="116"/>
      <c r="R521" s="116"/>
      <c r="S521" s="116"/>
      <c r="T521" s="116"/>
    </row>
    <row r="522" spans="1:20">
      <c r="A522" s="116"/>
      <c r="B522" s="116"/>
      <c r="C522" s="116"/>
      <c r="D522" s="116"/>
      <c r="E522" s="116"/>
      <c r="F522" s="116"/>
      <c r="G522" s="116"/>
      <c r="H522" s="116"/>
      <c r="I522" s="116"/>
      <c r="J522" s="116"/>
      <c r="K522" s="116"/>
      <c r="L522" s="116"/>
      <c r="M522" s="116"/>
      <c r="N522" s="116"/>
      <c r="O522" s="116"/>
      <c r="P522" s="116"/>
      <c r="Q522" s="116"/>
      <c r="R522" s="116"/>
      <c r="S522" s="116"/>
      <c r="T522" s="116"/>
    </row>
    <row r="523" spans="1:20">
      <c r="A523" s="116"/>
      <c r="B523" s="116"/>
      <c r="C523" s="116"/>
      <c r="D523" s="116"/>
      <c r="E523" s="116"/>
      <c r="F523" s="116"/>
      <c r="G523" s="116"/>
      <c r="H523" s="116"/>
      <c r="I523" s="116"/>
      <c r="J523" s="116"/>
      <c r="K523" s="116"/>
      <c r="L523" s="116"/>
      <c r="M523" s="116"/>
      <c r="N523" s="116"/>
      <c r="O523" s="116"/>
      <c r="P523" s="116"/>
      <c r="Q523" s="116"/>
      <c r="R523" s="116"/>
      <c r="S523" s="116"/>
      <c r="T523" s="116"/>
    </row>
    <row r="524" spans="1:20">
      <c r="A524" s="116"/>
      <c r="B524" s="116"/>
      <c r="C524" s="116"/>
      <c r="D524" s="116"/>
      <c r="E524" s="116"/>
      <c r="F524" s="116"/>
      <c r="G524" s="116"/>
      <c r="H524" s="116"/>
      <c r="I524" s="116"/>
      <c r="J524" s="116"/>
      <c r="K524" s="116"/>
      <c r="L524" s="116"/>
      <c r="M524" s="116"/>
      <c r="N524" s="116"/>
      <c r="O524" s="116"/>
      <c r="P524" s="116"/>
      <c r="Q524" s="116"/>
      <c r="R524" s="116"/>
      <c r="S524" s="116"/>
      <c r="T524" s="116"/>
    </row>
    <row r="525" spans="1:20">
      <c r="A525" s="116"/>
      <c r="B525" s="116"/>
      <c r="C525" s="116"/>
      <c r="D525" s="116"/>
      <c r="E525" s="116"/>
      <c r="F525" s="116"/>
      <c r="G525" s="116"/>
      <c r="H525" s="116"/>
      <c r="I525" s="116"/>
      <c r="J525" s="116"/>
      <c r="K525" s="116"/>
      <c r="L525" s="116"/>
      <c r="M525" s="116"/>
      <c r="N525" s="116"/>
      <c r="O525" s="116"/>
      <c r="P525" s="116"/>
      <c r="Q525" s="116"/>
      <c r="R525" s="116"/>
      <c r="S525" s="116"/>
      <c r="T525" s="116"/>
    </row>
    <row r="526" spans="1:20">
      <c r="A526" s="116"/>
      <c r="B526" s="116"/>
      <c r="C526" s="116"/>
      <c r="D526" s="116"/>
      <c r="E526" s="116"/>
      <c r="F526" s="116"/>
      <c r="G526" s="116"/>
      <c r="H526" s="116"/>
      <c r="I526" s="116"/>
      <c r="J526" s="116"/>
      <c r="K526" s="116"/>
      <c r="L526" s="116"/>
      <c r="M526" s="116"/>
      <c r="N526" s="116"/>
      <c r="O526" s="116"/>
      <c r="P526" s="116"/>
      <c r="Q526" s="116"/>
      <c r="R526" s="116"/>
      <c r="S526" s="116"/>
      <c r="T526" s="116"/>
    </row>
    <row r="527" spans="1:20">
      <c r="A527" s="116"/>
      <c r="B527" s="116"/>
      <c r="C527" s="116"/>
      <c r="D527" s="116"/>
      <c r="E527" s="116"/>
      <c r="F527" s="116"/>
      <c r="G527" s="116"/>
      <c r="H527" s="116"/>
      <c r="I527" s="116"/>
      <c r="J527" s="116"/>
      <c r="K527" s="116"/>
      <c r="L527" s="116"/>
      <c r="M527" s="116"/>
      <c r="N527" s="116"/>
      <c r="O527" s="116"/>
      <c r="P527" s="116"/>
      <c r="Q527" s="116"/>
      <c r="R527" s="116"/>
      <c r="S527" s="116"/>
      <c r="T527" s="116"/>
    </row>
    <row r="528" spans="1:20">
      <c r="A528" s="116"/>
      <c r="B528" s="116"/>
      <c r="C528" s="116"/>
      <c r="D528" s="116"/>
      <c r="E528" s="116"/>
      <c r="F528" s="116"/>
      <c r="G528" s="116"/>
      <c r="H528" s="116"/>
      <c r="I528" s="116"/>
      <c r="J528" s="116"/>
      <c r="K528" s="116"/>
      <c r="L528" s="116"/>
      <c r="M528" s="116"/>
      <c r="N528" s="116"/>
      <c r="O528" s="116"/>
      <c r="P528" s="116"/>
      <c r="Q528" s="116"/>
      <c r="R528" s="116"/>
      <c r="S528" s="116"/>
      <c r="T528" s="116"/>
    </row>
    <row r="529" spans="1:20">
      <c r="A529" s="116"/>
      <c r="B529" s="116"/>
      <c r="C529" s="116"/>
      <c r="D529" s="116"/>
      <c r="E529" s="116"/>
      <c r="F529" s="116"/>
      <c r="G529" s="116"/>
      <c r="H529" s="116"/>
      <c r="I529" s="116"/>
      <c r="J529" s="116"/>
      <c r="K529" s="116"/>
      <c r="L529" s="116"/>
      <c r="M529" s="116"/>
      <c r="N529" s="116"/>
      <c r="O529" s="116"/>
      <c r="P529" s="116"/>
      <c r="Q529" s="116"/>
      <c r="R529" s="116"/>
      <c r="S529" s="116"/>
      <c r="T529" s="116"/>
    </row>
    <row r="530" spans="1:20">
      <c r="A530" s="116"/>
      <c r="B530" s="116"/>
      <c r="C530" s="116"/>
      <c r="D530" s="116"/>
      <c r="E530" s="116"/>
      <c r="F530" s="116"/>
      <c r="G530" s="116"/>
      <c r="H530" s="116"/>
      <c r="I530" s="116"/>
      <c r="J530" s="116"/>
      <c r="K530" s="116"/>
      <c r="L530" s="116"/>
      <c r="M530" s="116"/>
      <c r="N530" s="116"/>
      <c r="O530" s="116"/>
      <c r="P530" s="116"/>
      <c r="Q530" s="116"/>
      <c r="R530" s="116"/>
      <c r="S530" s="116"/>
      <c r="T530" s="116"/>
    </row>
    <row r="531" spans="1:20">
      <c r="A531" s="116"/>
      <c r="B531" s="116"/>
      <c r="C531" s="116"/>
      <c r="D531" s="116"/>
      <c r="E531" s="116"/>
      <c r="F531" s="116"/>
      <c r="G531" s="116"/>
      <c r="H531" s="116"/>
      <c r="I531" s="116"/>
      <c r="J531" s="116"/>
      <c r="K531" s="116"/>
      <c r="L531" s="116"/>
      <c r="M531" s="116"/>
      <c r="N531" s="116"/>
      <c r="O531" s="116"/>
      <c r="P531" s="116"/>
      <c r="Q531" s="116"/>
      <c r="R531" s="116"/>
      <c r="S531" s="116"/>
      <c r="T531" s="116"/>
    </row>
    <row r="532" spans="1:20">
      <c r="A532" s="116"/>
      <c r="B532" s="116"/>
      <c r="C532" s="116"/>
      <c r="D532" s="116"/>
      <c r="E532" s="116"/>
      <c r="F532" s="116"/>
      <c r="G532" s="116"/>
      <c r="H532" s="116"/>
      <c r="I532" s="116"/>
      <c r="J532" s="116"/>
      <c r="K532" s="116"/>
      <c r="L532" s="116"/>
      <c r="M532" s="116"/>
      <c r="N532" s="116"/>
      <c r="O532" s="116"/>
      <c r="P532" s="116"/>
      <c r="Q532" s="116"/>
      <c r="R532" s="116"/>
      <c r="S532" s="116"/>
      <c r="T532" s="116"/>
    </row>
    <row r="533" spans="1:20">
      <c r="A533" s="116"/>
      <c r="B533" s="116"/>
      <c r="C533" s="116"/>
      <c r="D533" s="116"/>
      <c r="E533" s="116"/>
      <c r="F533" s="116"/>
      <c r="G533" s="116"/>
      <c r="H533" s="116"/>
      <c r="I533" s="116"/>
      <c r="J533" s="116"/>
      <c r="K533" s="116"/>
      <c r="L533" s="116"/>
      <c r="M533" s="116"/>
      <c r="N533" s="116"/>
      <c r="O533" s="116"/>
      <c r="P533" s="116"/>
      <c r="Q533" s="116"/>
      <c r="R533" s="116"/>
      <c r="S533" s="116"/>
      <c r="T533" s="116"/>
    </row>
    <row r="534" spans="1:20">
      <c r="A534" s="116"/>
      <c r="B534" s="116"/>
      <c r="C534" s="116"/>
      <c r="D534" s="116"/>
      <c r="E534" s="116"/>
      <c r="F534" s="116"/>
      <c r="G534" s="116"/>
      <c r="H534" s="116"/>
      <c r="I534" s="116"/>
      <c r="J534" s="116"/>
      <c r="K534" s="116"/>
      <c r="L534" s="116"/>
      <c r="M534" s="116"/>
      <c r="N534" s="116"/>
      <c r="O534" s="116"/>
      <c r="P534" s="116"/>
      <c r="Q534" s="116"/>
      <c r="R534" s="116"/>
      <c r="S534" s="116"/>
      <c r="T534" s="116"/>
    </row>
    <row r="535" spans="1:20">
      <c r="A535" s="116"/>
      <c r="B535" s="116"/>
      <c r="C535" s="116"/>
      <c r="D535" s="116"/>
      <c r="E535" s="116"/>
      <c r="F535" s="116"/>
      <c r="G535" s="116"/>
      <c r="H535" s="116"/>
      <c r="I535" s="116"/>
      <c r="J535" s="116"/>
      <c r="K535" s="116"/>
      <c r="L535" s="116"/>
      <c r="M535" s="116"/>
      <c r="N535" s="116"/>
      <c r="O535" s="116"/>
      <c r="P535" s="116"/>
      <c r="Q535" s="116"/>
      <c r="R535" s="116"/>
      <c r="S535" s="116"/>
      <c r="T535" s="116"/>
    </row>
    <row r="536" spans="1:20">
      <c r="A536" s="116"/>
      <c r="B536" s="116"/>
      <c r="C536" s="116"/>
      <c r="D536" s="116"/>
      <c r="E536" s="116"/>
      <c r="F536" s="116"/>
      <c r="G536" s="116"/>
      <c r="H536" s="116"/>
      <c r="I536" s="116"/>
      <c r="J536" s="116"/>
      <c r="K536" s="116"/>
      <c r="L536" s="116"/>
      <c r="M536" s="116"/>
      <c r="N536" s="116"/>
      <c r="O536" s="116"/>
      <c r="P536" s="116"/>
      <c r="Q536" s="116"/>
      <c r="R536" s="116"/>
      <c r="S536" s="116"/>
      <c r="T536" s="116"/>
    </row>
    <row r="537" spans="1:20">
      <c r="A537" s="116"/>
      <c r="B537" s="116"/>
      <c r="C537" s="116"/>
      <c r="D537" s="116"/>
      <c r="E537" s="116"/>
      <c r="F537" s="116"/>
      <c r="G537" s="116"/>
      <c r="H537" s="116"/>
      <c r="I537" s="116"/>
      <c r="J537" s="116"/>
      <c r="K537" s="116"/>
      <c r="L537" s="116"/>
      <c r="M537" s="116"/>
      <c r="N537" s="116"/>
      <c r="O537" s="116"/>
      <c r="P537" s="116"/>
      <c r="Q537" s="116"/>
      <c r="R537" s="116"/>
      <c r="S537" s="116"/>
      <c r="T537" s="116"/>
    </row>
    <row r="538" spans="1:20">
      <c r="A538" s="116"/>
      <c r="B538" s="116"/>
      <c r="C538" s="116"/>
      <c r="D538" s="116"/>
      <c r="E538" s="116"/>
      <c r="F538" s="116"/>
      <c r="G538" s="116"/>
      <c r="H538" s="116"/>
      <c r="I538" s="116"/>
      <c r="J538" s="116"/>
      <c r="K538" s="116"/>
      <c r="L538" s="116"/>
      <c r="M538" s="116"/>
      <c r="N538" s="116"/>
      <c r="O538" s="116"/>
      <c r="P538" s="116"/>
      <c r="Q538" s="116"/>
      <c r="R538" s="116"/>
      <c r="S538" s="116"/>
      <c r="T538" s="116"/>
    </row>
    <row r="539" spans="1:20">
      <c r="A539" s="116"/>
      <c r="B539" s="116"/>
      <c r="C539" s="116"/>
      <c r="D539" s="116"/>
      <c r="E539" s="116"/>
      <c r="F539" s="116"/>
      <c r="G539" s="116"/>
      <c r="H539" s="116"/>
      <c r="I539" s="116"/>
      <c r="J539" s="116"/>
      <c r="K539" s="116"/>
      <c r="L539" s="116"/>
      <c r="M539" s="116"/>
      <c r="N539" s="116"/>
      <c r="O539" s="116"/>
      <c r="P539" s="116"/>
      <c r="Q539" s="116"/>
      <c r="R539" s="116"/>
      <c r="S539" s="116"/>
      <c r="T539" s="116"/>
    </row>
    <row r="540" spans="1:20">
      <c r="A540" s="116"/>
      <c r="B540" s="116"/>
      <c r="C540" s="116"/>
      <c r="D540" s="116"/>
      <c r="E540" s="116"/>
      <c r="F540" s="116"/>
      <c r="G540" s="116"/>
      <c r="H540" s="116"/>
      <c r="I540" s="116"/>
      <c r="J540" s="116"/>
      <c r="K540" s="116"/>
      <c r="L540" s="116"/>
      <c r="M540" s="116"/>
      <c r="N540" s="116"/>
      <c r="O540" s="116"/>
      <c r="P540" s="116"/>
      <c r="Q540" s="116"/>
      <c r="R540" s="116"/>
      <c r="S540" s="116"/>
      <c r="T540" s="116"/>
    </row>
    <row r="541" spans="1:20">
      <c r="A541" s="116"/>
      <c r="B541" s="116"/>
      <c r="C541" s="116"/>
      <c r="D541" s="116"/>
      <c r="E541" s="116"/>
      <c r="F541" s="116"/>
      <c r="G541" s="116"/>
      <c r="H541" s="116"/>
      <c r="I541" s="116"/>
      <c r="J541" s="116"/>
      <c r="K541" s="116"/>
      <c r="L541" s="116"/>
      <c r="M541" s="116"/>
      <c r="N541" s="116"/>
      <c r="O541" s="116"/>
      <c r="P541" s="116"/>
      <c r="Q541" s="116"/>
      <c r="R541" s="116"/>
      <c r="S541" s="116"/>
      <c r="T541" s="116"/>
    </row>
    <row r="542" spans="1:20">
      <c r="A542" s="116"/>
      <c r="B542" s="116"/>
      <c r="C542" s="116"/>
      <c r="D542" s="116"/>
      <c r="E542" s="116"/>
      <c r="F542" s="116"/>
      <c r="G542" s="116"/>
      <c r="H542" s="116"/>
      <c r="I542" s="116"/>
      <c r="J542" s="116"/>
      <c r="K542" s="116"/>
      <c r="L542" s="116"/>
      <c r="M542" s="116"/>
      <c r="N542" s="116"/>
      <c r="O542" s="116"/>
      <c r="P542" s="116"/>
      <c r="Q542" s="116"/>
      <c r="R542" s="116"/>
      <c r="S542" s="116"/>
      <c r="T542" s="116"/>
    </row>
    <row r="543" spans="1:20">
      <c r="A543" s="116"/>
      <c r="B543" s="116"/>
      <c r="C543" s="116"/>
      <c r="D543" s="116"/>
      <c r="E543" s="116"/>
      <c r="F543" s="116"/>
      <c r="G543" s="116"/>
      <c r="H543" s="116"/>
      <c r="I543" s="116"/>
      <c r="J543" s="116"/>
      <c r="K543" s="116"/>
      <c r="L543" s="116"/>
      <c r="M543" s="116"/>
      <c r="N543" s="116"/>
      <c r="O543" s="116"/>
      <c r="P543" s="116"/>
      <c r="Q543" s="116"/>
      <c r="R543" s="116"/>
      <c r="S543" s="116"/>
      <c r="T543" s="116"/>
    </row>
    <row r="544" spans="1:20">
      <c r="A544" s="116"/>
      <c r="B544" s="116"/>
      <c r="C544" s="116"/>
      <c r="D544" s="116"/>
      <c r="E544" s="116"/>
      <c r="F544" s="116"/>
      <c r="G544" s="116"/>
      <c r="H544" s="116"/>
      <c r="I544" s="116"/>
      <c r="J544" s="116"/>
      <c r="K544" s="116"/>
      <c r="L544" s="116"/>
      <c r="M544" s="116"/>
      <c r="N544" s="116"/>
      <c r="O544" s="116"/>
      <c r="P544" s="116"/>
      <c r="Q544" s="116"/>
      <c r="R544" s="116"/>
      <c r="S544" s="116"/>
      <c r="T544" s="116"/>
    </row>
    <row r="545" spans="1:20">
      <c r="A545" s="116"/>
      <c r="B545" s="116"/>
      <c r="C545" s="116"/>
      <c r="D545" s="116"/>
      <c r="E545" s="116"/>
      <c r="F545" s="116"/>
      <c r="G545" s="116"/>
      <c r="H545" s="116"/>
      <c r="I545" s="116"/>
      <c r="J545" s="116"/>
      <c r="K545" s="116"/>
      <c r="L545" s="116"/>
      <c r="M545" s="116"/>
      <c r="N545" s="116"/>
      <c r="O545" s="116"/>
      <c r="P545" s="116"/>
      <c r="Q545" s="116"/>
      <c r="R545" s="116"/>
      <c r="S545" s="116"/>
      <c r="T545" s="116"/>
    </row>
    <row r="546" spans="1:20">
      <c r="A546" s="116"/>
      <c r="B546" s="116"/>
      <c r="C546" s="116"/>
      <c r="D546" s="116"/>
      <c r="E546" s="116"/>
      <c r="F546" s="116"/>
      <c r="G546" s="116"/>
      <c r="H546" s="116"/>
      <c r="I546" s="116"/>
      <c r="J546" s="116"/>
      <c r="K546" s="116"/>
      <c r="L546" s="116"/>
      <c r="M546" s="116"/>
      <c r="N546" s="116"/>
      <c r="O546" s="116"/>
      <c r="P546" s="116"/>
      <c r="Q546" s="116"/>
      <c r="R546" s="116"/>
      <c r="S546" s="116"/>
      <c r="T546" s="116"/>
    </row>
    <row r="547" spans="1:20">
      <c r="A547" s="116"/>
      <c r="B547" s="116"/>
      <c r="C547" s="116"/>
      <c r="D547" s="116"/>
      <c r="E547" s="116"/>
      <c r="F547" s="116"/>
      <c r="G547" s="116"/>
      <c r="H547" s="116"/>
      <c r="I547" s="116"/>
      <c r="J547" s="116"/>
      <c r="K547" s="116"/>
      <c r="L547" s="116"/>
      <c r="M547" s="116"/>
      <c r="N547" s="116"/>
      <c r="O547" s="116"/>
      <c r="P547" s="116"/>
      <c r="Q547" s="116"/>
      <c r="R547" s="116"/>
      <c r="S547" s="116"/>
      <c r="T547" s="116"/>
    </row>
    <row r="548" spans="1:20">
      <c r="A548" s="116"/>
      <c r="B548" s="116"/>
      <c r="C548" s="116"/>
      <c r="D548" s="116"/>
      <c r="E548" s="116"/>
      <c r="F548" s="116"/>
      <c r="G548" s="116"/>
      <c r="H548" s="116"/>
      <c r="I548" s="116"/>
      <c r="J548" s="116"/>
      <c r="K548" s="116"/>
      <c r="L548" s="116"/>
      <c r="M548" s="116"/>
      <c r="N548" s="116"/>
      <c r="O548" s="116"/>
      <c r="P548" s="116"/>
      <c r="Q548" s="116"/>
      <c r="R548" s="116"/>
      <c r="S548" s="116"/>
      <c r="T548" s="116"/>
    </row>
    <row r="549" spans="1:20">
      <c r="A549" s="116"/>
      <c r="B549" s="116"/>
      <c r="C549" s="116"/>
      <c r="D549" s="116"/>
      <c r="E549" s="116"/>
      <c r="F549" s="116"/>
      <c r="G549" s="116"/>
      <c r="H549" s="116"/>
      <c r="I549" s="116"/>
      <c r="J549" s="116"/>
      <c r="K549" s="116"/>
      <c r="L549" s="116"/>
      <c r="M549" s="116"/>
      <c r="N549" s="116"/>
      <c r="O549" s="116"/>
      <c r="P549" s="116"/>
      <c r="Q549" s="116"/>
      <c r="R549" s="116"/>
      <c r="S549" s="116"/>
      <c r="T549" s="116"/>
    </row>
    <row r="550" spans="1:20">
      <c r="A550" s="116"/>
      <c r="B550" s="116"/>
      <c r="C550" s="116"/>
      <c r="D550" s="116"/>
      <c r="E550" s="116"/>
      <c r="F550" s="116"/>
      <c r="G550" s="116"/>
      <c r="H550" s="116"/>
      <c r="I550" s="116"/>
      <c r="J550" s="116"/>
      <c r="K550" s="116"/>
      <c r="L550" s="116"/>
      <c r="M550" s="116"/>
      <c r="N550" s="116"/>
      <c r="O550" s="116"/>
      <c r="P550" s="116"/>
      <c r="Q550" s="116"/>
      <c r="R550" s="116"/>
      <c r="S550" s="116"/>
      <c r="T550" s="116"/>
    </row>
    <row r="551" spans="1:20">
      <c r="A551" s="116"/>
      <c r="B551" s="116"/>
      <c r="C551" s="116"/>
      <c r="D551" s="116"/>
      <c r="E551" s="116"/>
      <c r="F551" s="116"/>
      <c r="G551" s="116"/>
      <c r="H551" s="116"/>
      <c r="I551" s="116"/>
      <c r="J551" s="116"/>
      <c r="K551" s="116"/>
      <c r="L551" s="116"/>
      <c r="M551" s="116"/>
      <c r="N551" s="116"/>
      <c r="O551" s="116"/>
      <c r="P551" s="116"/>
      <c r="Q551" s="116"/>
      <c r="R551" s="116"/>
      <c r="S551" s="116"/>
      <c r="T551" s="116"/>
    </row>
    <row r="552" spans="1:20">
      <c r="A552" s="116"/>
      <c r="B552" s="116"/>
      <c r="C552" s="116"/>
      <c r="D552" s="116"/>
      <c r="E552" s="116"/>
      <c r="F552" s="116"/>
      <c r="G552" s="116"/>
      <c r="H552" s="116"/>
      <c r="I552" s="116"/>
      <c r="J552" s="116"/>
      <c r="K552" s="116"/>
      <c r="L552" s="116"/>
      <c r="M552" s="116"/>
      <c r="N552" s="116"/>
      <c r="O552" s="116"/>
      <c r="P552" s="116"/>
      <c r="Q552" s="116"/>
      <c r="R552" s="116"/>
      <c r="S552" s="116"/>
      <c r="T552" s="116"/>
    </row>
    <row r="553" spans="1:20">
      <c r="A553" s="116"/>
      <c r="B553" s="116"/>
      <c r="C553" s="116"/>
      <c r="D553" s="116"/>
      <c r="E553" s="116"/>
      <c r="F553" s="116"/>
      <c r="G553" s="116"/>
      <c r="H553" s="116"/>
      <c r="I553" s="116"/>
      <c r="J553" s="116"/>
      <c r="K553" s="116"/>
      <c r="L553" s="116"/>
      <c r="M553" s="116"/>
      <c r="N553" s="116"/>
      <c r="O553" s="116"/>
      <c r="P553" s="116"/>
      <c r="Q553" s="116"/>
      <c r="R553" s="116"/>
      <c r="S553" s="116"/>
      <c r="T553" s="116"/>
    </row>
    <row r="554" spans="1:20">
      <c r="A554" s="116"/>
      <c r="B554" s="116"/>
      <c r="C554" s="116"/>
      <c r="D554" s="116"/>
      <c r="E554" s="116"/>
      <c r="F554" s="116"/>
      <c r="G554" s="116"/>
      <c r="H554" s="116"/>
      <c r="I554" s="116"/>
      <c r="J554" s="116"/>
      <c r="K554" s="116"/>
      <c r="L554" s="116"/>
      <c r="M554" s="116"/>
      <c r="N554" s="116"/>
      <c r="O554" s="116"/>
      <c r="P554" s="116"/>
      <c r="Q554" s="116"/>
      <c r="R554" s="116"/>
      <c r="S554" s="116"/>
      <c r="T554" s="116"/>
    </row>
    <row r="555" spans="1:20">
      <c r="A555" s="116"/>
      <c r="B555" s="116"/>
      <c r="C555" s="116"/>
      <c r="D555" s="116"/>
      <c r="E555" s="116"/>
      <c r="F555" s="116"/>
      <c r="G555" s="116"/>
      <c r="H555" s="116"/>
      <c r="I555" s="116"/>
      <c r="J555" s="116"/>
      <c r="K555" s="116"/>
      <c r="L555" s="116"/>
      <c r="M555" s="116"/>
      <c r="N555" s="116"/>
      <c r="O555" s="116"/>
      <c r="P555" s="116"/>
      <c r="Q555" s="116"/>
      <c r="R555" s="116"/>
      <c r="S555" s="116"/>
      <c r="T555" s="116"/>
    </row>
    <row r="556" spans="1:20">
      <c r="A556" s="116"/>
      <c r="B556" s="116"/>
      <c r="C556" s="116"/>
      <c r="D556" s="116"/>
      <c r="E556" s="116"/>
      <c r="F556" s="116"/>
      <c r="G556" s="116"/>
      <c r="H556" s="116"/>
      <c r="I556" s="116"/>
      <c r="J556" s="116"/>
      <c r="K556" s="116"/>
      <c r="L556" s="116"/>
      <c r="M556" s="116"/>
      <c r="N556" s="116"/>
      <c r="O556" s="116"/>
      <c r="P556" s="116"/>
      <c r="Q556" s="116"/>
      <c r="R556" s="116"/>
      <c r="S556" s="116"/>
      <c r="T556" s="116"/>
    </row>
    <row r="557" spans="1:20">
      <c r="A557" s="116"/>
      <c r="B557" s="116"/>
      <c r="C557" s="116"/>
      <c r="D557" s="116"/>
      <c r="E557" s="116"/>
      <c r="F557" s="116"/>
      <c r="G557" s="116"/>
      <c r="H557" s="116"/>
      <c r="I557" s="116"/>
      <c r="J557" s="116"/>
      <c r="K557" s="116"/>
      <c r="L557" s="116"/>
      <c r="M557" s="116"/>
      <c r="N557" s="116"/>
      <c r="O557" s="116"/>
      <c r="P557" s="116"/>
      <c r="Q557" s="116"/>
      <c r="R557" s="116"/>
      <c r="S557" s="116"/>
      <c r="T557" s="116"/>
    </row>
    <row r="558" spans="1:20">
      <c r="A558" s="116"/>
      <c r="B558" s="116"/>
      <c r="C558" s="116"/>
      <c r="D558" s="116"/>
      <c r="E558" s="116"/>
      <c r="F558" s="116"/>
      <c r="G558" s="116"/>
      <c r="H558" s="116"/>
      <c r="I558" s="116"/>
      <c r="J558" s="116"/>
      <c r="K558" s="116"/>
      <c r="L558" s="116"/>
      <c r="M558" s="116"/>
      <c r="N558" s="116"/>
      <c r="O558" s="116"/>
      <c r="P558" s="116"/>
      <c r="Q558" s="116"/>
      <c r="R558" s="116"/>
      <c r="S558" s="116"/>
      <c r="T558" s="116"/>
    </row>
    <row r="559" spans="1:20">
      <c r="A559" s="116"/>
      <c r="B559" s="116"/>
      <c r="C559" s="116"/>
      <c r="D559" s="116"/>
      <c r="E559" s="116"/>
      <c r="F559" s="116"/>
      <c r="G559" s="116"/>
      <c r="H559" s="116"/>
      <c r="I559" s="116"/>
      <c r="J559" s="116"/>
      <c r="K559" s="116"/>
      <c r="L559" s="116"/>
      <c r="M559" s="116"/>
      <c r="N559" s="116"/>
      <c r="O559" s="116"/>
      <c r="P559" s="116"/>
      <c r="Q559" s="116"/>
      <c r="R559" s="116"/>
      <c r="S559" s="116"/>
      <c r="T559" s="116"/>
    </row>
    <row r="560" spans="1:20">
      <c r="A560" s="116"/>
      <c r="B560" s="116"/>
      <c r="C560" s="116"/>
      <c r="D560" s="116"/>
      <c r="E560" s="116"/>
      <c r="F560" s="116"/>
      <c r="G560" s="116"/>
      <c r="H560" s="116"/>
      <c r="I560" s="116"/>
      <c r="J560" s="116"/>
      <c r="K560" s="116"/>
      <c r="L560" s="116"/>
      <c r="M560" s="116"/>
      <c r="N560" s="116"/>
      <c r="O560" s="116"/>
      <c r="P560" s="116"/>
      <c r="Q560" s="116"/>
      <c r="R560" s="116"/>
      <c r="S560" s="116"/>
      <c r="T560" s="116"/>
    </row>
    <row r="561" spans="1:20">
      <c r="A561" s="116"/>
      <c r="B561" s="116"/>
      <c r="C561" s="116"/>
      <c r="D561" s="116"/>
      <c r="E561" s="116"/>
      <c r="F561" s="116"/>
      <c r="G561" s="116"/>
      <c r="H561" s="116"/>
      <c r="I561" s="116"/>
      <c r="J561" s="116"/>
      <c r="K561" s="116"/>
      <c r="L561" s="116"/>
      <c r="M561" s="116"/>
      <c r="N561" s="116"/>
      <c r="O561" s="116"/>
      <c r="P561" s="116"/>
      <c r="Q561" s="116"/>
      <c r="R561" s="116"/>
      <c r="S561" s="116"/>
      <c r="T561" s="116"/>
    </row>
    <row r="562" spans="1:20">
      <c r="A562" s="116"/>
      <c r="B562" s="116"/>
      <c r="C562" s="116"/>
      <c r="D562" s="116"/>
      <c r="E562" s="116"/>
      <c r="F562" s="116"/>
      <c r="G562" s="116"/>
      <c r="H562" s="116"/>
      <c r="I562" s="116"/>
      <c r="J562" s="116"/>
      <c r="K562" s="116"/>
      <c r="L562" s="116"/>
      <c r="M562" s="116"/>
      <c r="N562" s="116"/>
      <c r="O562" s="116"/>
      <c r="P562" s="116"/>
      <c r="Q562" s="116"/>
      <c r="R562" s="116"/>
      <c r="S562" s="116"/>
      <c r="T562" s="116"/>
    </row>
    <row r="563" spans="1:20">
      <c r="A563" s="116"/>
      <c r="B563" s="116"/>
      <c r="C563" s="116"/>
      <c r="D563" s="116"/>
      <c r="E563" s="116"/>
      <c r="F563" s="116"/>
      <c r="G563" s="116"/>
      <c r="H563" s="116"/>
      <c r="I563" s="116"/>
      <c r="J563" s="116"/>
      <c r="K563" s="116"/>
      <c r="L563" s="116"/>
      <c r="M563" s="116"/>
      <c r="N563" s="116"/>
      <c r="O563" s="116"/>
      <c r="P563" s="116"/>
      <c r="Q563" s="116"/>
      <c r="R563" s="116"/>
      <c r="S563" s="116"/>
      <c r="T563" s="116"/>
    </row>
    <row r="564" spans="1:20">
      <c r="A564" s="116"/>
      <c r="B564" s="116"/>
      <c r="C564" s="116"/>
      <c r="D564" s="116"/>
      <c r="E564" s="116"/>
      <c r="F564" s="116"/>
      <c r="G564" s="116"/>
      <c r="H564" s="116"/>
      <c r="I564" s="116"/>
      <c r="J564" s="116"/>
      <c r="K564" s="116"/>
      <c r="L564" s="116"/>
      <c r="M564" s="116"/>
      <c r="N564" s="116"/>
      <c r="O564" s="116"/>
      <c r="P564" s="116"/>
      <c r="Q564" s="116"/>
      <c r="R564" s="116"/>
      <c r="S564" s="116"/>
      <c r="T564" s="116"/>
    </row>
    <row r="565" spans="1:20">
      <c r="A565" s="116"/>
      <c r="B565" s="116"/>
      <c r="C565" s="116"/>
      <c r="D565" s="116"/>
      <c r="E565" s="116"/>
      <c r="F565" s="116"/>
      <c r="G565" s="116"/>
      <c r="H565" s="116"/>
      <c r="I565" s="116"/>
      <c r="J565" s="116"/>
      <c r="K565" s="116"/>
      <c r="L565" s="116"/>
      <c r="M565" s="116"/>
      <c r="N565" s="116"/>
      <c r="O565" s="116"/>
      <c r="P565" s="116"/>
      <c r="Q565" s="116"/>
      <c r="R565" s="116"/>
      <c r="S565" s="116"/>
      <c r="T565" s="116"/>
    </row>
    <row r="566" spans="1:20">
      <c r="A566" s="116"/>
      <c r="B566" s="116"/>
      <c r="C566" s="116"/>
      <c r="D566" s="116"/>
      <c r="E566" s="116"/>
      <c r="F566" s="116"/>
      <c r="G566" s="116"/>
      <c r="H566" s="116"/>
      <c r="I566" s="116"/>
      <c r="J566" s="116"/>
      <c r="K566" s="116"/>
      <c r="L566" s="116"/>
      <c r="M566" s="116"/>
      <c r="N566" s="116"/>
      <c r="O566" s="116"/>
      <c r="P566" s="116"/>
      <c r="Q566" s="116"/>
      <c r="R566" s="116"/>
      <c r="S566" s="116"/>
      <c r="T566" s="116"/>
    </row>
    <row r="567" spans="1:20">
      <c r="A567" s="116"/>
      <c r="B567" s="116"/>
      <c r="C567" s="116"/>
      <c r="D567" s="116"/>
      <c r="E567" s="116"/>
      <c r="F567" s="116"/>
      <c r="G567" s="116"/>
      <c r="H567" s="116"/>
      <c r="I567" s="116"/>
      <c r="J567" s="116"/>
      <c r="K567" s="116"/>
      <c r="L567" s="116"/>
      <c r="M567" s="116"/>
      <c r="N567" s="116"/>
      <c r="O567" s="116"/>
      <c r="P567" s="116"/>
      <c r="Q567" s="116"/>
      <c r="R567" s="116"/>
      <c r="S567" s="116"/>
      <c r="T567" s="116"/>
    </row>
    <row r="568" spans="1:20">
      <c r="A568" s="116"/>
      <c r="B568" s="116"/>
      <c r="C568" s="116"/>
      <c r="D568" s="116"/>
      <c r="E568" s="116"/>
      <c r="F568" s="116"/>
      <c r="G568" s="116"/>
      <c r="H568" s="116"/>
      <c r="I568" s="116"/>
      <c r="J568" s="116"/>
      <c r="K568" s="116"/>
      <c r="L568" s="116"/>
      <c r="M568" s="116"/>
      <c r="N568" s="116"/>
      <c r="O568" s="116"/>
      <c r="P568" s="116"/>
      <c r="Q568" s="116"/>
      <c r="R568" s="116"/>
      <c r="S568" s="116"/>
      <c r="T568" s="116"/>
    </row>
    <row r="569" spans="1:20">
      <c r="A569" s="116"/>
      <c r="B569" s="116"/>
      <c r="C569" s="116"/>
      <c r="D569" s="116"/>
      <c r="E569" s="116"/>
      <c r="F569" s="116"/>
      <c r="G569" s="116"/>
      <c r="H569" s="116"/>
      <c r="I569" s="116"/>
      <c r="J569" s="116"/>
      <c r="K569" s="116"/>
      <c r="L569" s="116"/>
      <c r="M569" s="116"/>
      <c r="N569" s="116"/>
      <c r="O569" s="116"/>
      <c r="P569" s="116"/>
      <c r="Q569" s="116"/>
      <c r="R569" s="116"/>
      <c r="S569" s="116"/>
      <c r="T569" s="116"/>
    </row>
    <row r="570" spans="1:20">
      <c r="A570" s="116"/>
      <c r="B570" s="116"/>
      <c r="C570" s="116"/>
      <c r="D570" s="116"/>
      <c r="E570" s="116"/>
      <c r="F570" s="116"/>
      <c r="G570" s="116"/>
      <c r="H570" s="116"/>
      <c r="I570" s="116"/>
      <c r="J570" s="116"/>
      <c r="K570" s="116"/>
      <c r="L570" s="116"/>
      <c r="M570" s="116"/>
      <c r="N570" s="116"/>
      <c r="O570" s="116"/>
      <c r="P570" s="116"/>
      <c r="Q570" s="116"/>
      <c r="R570" s="116"/>
      <c r="S570" s="116"/>
      <c r="T570" s="116"/>
    </row>
    <row r="571" spans="1:20">
      <c r="A571" s="116"/>
      <c r="B571" s="116"/>
      <c r="C571" s="116"/>
      <c r="D571" s="116"/>
      <c r="E571" s="116"/>
      <c r="F571" s="116"/>
      <c r="G571" s="116"/>
      <c r="H571" s="116"/>
      <c r="I571" s="116"/>
      <c r="J571" s="116"/>
      <c r="K571" s="116"/>
      <c r="L571" s="116"/>
      <c r="M571" s="116"/>
      <c r="N571" s="116"/>
      <c r="O571" s="116"/>
      <c r="P571" s="116"/>
      <c r="Q571" s="116"/>
      <c r="R571" s="116"/>
      <c r="S571" s="116"/>
      <c r="T571" s="116"/>
    </row>
    <row r="572" spans="1:20">
      <c r="A572" s="116"/>
      <c r="B572" s="116"/>
      <c r="C572" s="116"/>
      <c r="D572" s="116"/>
      <c r="E572" s="116"/>
      <c r="F572" s="116"/>
      <c r="G572" s="116"/>
      <c r="H572" s="116"/>
      <c r="I572" s="116"/>
      <c r="J572" s="116"/>
      <c r="K572" s="116"/>
      <c r="L572" s="116"/>
      <c r="M572" s="116"/>
      <c r="N572" s="116"/>
      <c r="O572" s="116"/>
      <c r="P572" s="116"/>
      <c r="Q572" s="116"/>
      <c r="R572" s="116"/>
      <c r="S572" s="116"/>
      <c r="T572" s="116"/>
    </row>
    <row r="573" spans="1:20">
      <c r="A573" s="116"/>
      <c r="B573" s="116"/>
      <c r="C573" s="116"/>
      <c r="D573" s="116"/>
      <c r="E573" s="116"/>
      <c r="F573" s="116"/>
      <c r="G573" s="116"/>
      <c r="H573" s="116"/>
      <c r="I573" s="116"/>
      <c r="J573" s="116"/>
      <c r="K573" s="116"/>
      <c r="L573" s="116"/>
      <c r="M573" s="116"/>
      <c r="N573" s="116"/>
      <c r="O573" s="116"/>
      <c r="P573" s="116"/>
      <c r="Q573" s="116"/>
      <c r="R573" s="116"/>
      <c r="S573" s="116"/>
      <c r="T573" s="116"/>
    </row>
    <row r="574" spans="1:20">
      <c r="A574" s="116"/>
      <c r="B574" s="116"/>
      <c r="C574" s="116"/>
      <c r="D574" s="116"/>
      <c r="E574" s="116"/>
      <c r="F574" s="116"/>
      <c r="G574" s="116"/>
      <c r="H574" s="116"/>
      <c r="I574" s="116"/>
      <c r="J574" s="116"/>
      <c r="K574" s="116"/>
      <c r="L574" s="116"/>
      <c r="M574" s="116"/>
      <c r="N574" s="116"/>
      <c r="O574" s="116"/>
      <c r="P574" s="116"/>
      <c r="Q574" s="116"/>
      <c r="R574" s="116"/>
      <c r="S574" s="116"/>
      <c r="T574" s="116"/>
    </row>
    <row r="575" spans="1:20">
      <c r="A575" s="116"/>
      <c r="B575" s="116"/>
      <c r="C575" s="116"/>
      <c r="D575" s="116"/>
      <c r="E575" s="116"/>
      <c r="F575" s="116"/>
      <c r="G575" s="116"/>
      <c r="H575" s="116"/>
      <c r="I575" s="116"/>
      <c r="J575" s="116"/>
      <c r="K575" s="116"/>
      <c r="L575" s="116"/>
      <c r="M575" s="116"/>
      <c r="N575" s="116"/>
      <c r="O575" s="116"/>
      <c r="P575" s="116"/>
      <c r="Q575" s="116"/>
      <c r="R575" s="116"/>
      <c r="S575" s="116"/>
      <c r="T575" s="116"/>
    </row>
    <row r="576" spans="1:20">
      <c r="A576" s="116"/>
      <c r="B576" s="116"/>
      <c r="C576" s="116"/>
      <c r="D576" s="116"/>
      <c r="E576" s="116"/>
      <c r="F576" s="116"/>
      <c r="G576" s="116"/>
      <c r="H576" s="116"/>
      <c r="I576" s="116"/>
      <c r="J576" s="116"/>
      <c r="K576" s="116"/>
      <c r="L576" s="116"/>
      <c r="M576" s="116"/>
      <c r="N576" s="116"/>
      <c r="O576" s="116"/>
      <c r="P576" s="116"/>
      <c r="Q576" s="116"/>
      <c r="R576" s="116"/>
      <c r="S576" s="116"/>
      <c r="T576" s="116"/>
    </row>
    <row r="577" spans="1:20">
      <c r="A577" s="116"/>
      <c r="B577" s="116"/>
      <c r="C577" s="116"/>
      <c r="D577" s="116"/>
      <c r="E577" s="116"/>
      <c r="F577" s="116"/>
      <c r="G577" s="116"/>
      <c r="H577" s="116"/>
      <c r="I577" s="116"/>
      <c r="J577" s="116"/>
      <c r="K577" s="116"/>
      <c r="L577" s="116"/>
      <c r="M577" s="116"/>
      <c r="N577" s="116"/>
      <c r="O577" s="116"/>
      <c r="P577" s="116"/>
      <c r="Q577" s="116"/>
      <c r="R577" s="116"/>
      <c r="S577" s="116"/>
      <c r="T577" s="116"/>
    </row>
    <row r="578" spans="1:20">
      <c r="A578" s="116"/>
      <c r="B578" s="116"/>
      <c r="C578" s="116"/>
      <c r="D578" s="116"/>
      <c r="E578" s="116"/>
      <c r="F578" s="116"/>
      <c r="G578" s="116"/>
      <c r="H578" s="116"/>
      <c r="I578" s="116"/>
      <c r="J578" s="116"/>
      <c r="K578" s="116"/>
      <c r="L578" s="116"/>
      <c r="M578" s="116"/>
      <c r="N578" s="116"/>
      <c r="O578" s="116"/>
      <c r="P578" s="116"/>
      <c r="Q578" s="116"/>
      <c r="R578" s="116"/>
      <c r="S578" s="116"/>
      <c r="T578" s="116"/>
    </row>
    <row r="579" spans="1:20">
      <c r="A579" s="116"/>
      <c r="B579" s="116"/>
      <c r="C579" s="116"/>
      <c r="D579" s="116"/>
      <c r="E579" s="116"/>
      <c r="F579" s="116"/>
      <c r="G579" s="116"/>
      <c r="H579" s="116"/>
      <c r="I579" s="116"/>
      <c r="J579" s="116"/>
      <c r="K579" s="116"/>
      <c r="L579" s="116"/>
      <c r="M579" s="116"/>
      <c r="N579" s="116"/>
      <c r="O579" s="116"/>
      <c r="P579" s="116"/>
      <c r="Q579" s="116"/>
      <c r="R579" s="116"/>
      <c r="S579" s="116"/>
      <c r="T579" s="116"/>
    </row>
    <row r="580" spans="1:20">
      <c r="A580" s="116"/>
      <c r="B580" s="116"/>
      <c r="C580" s="116"/>
      <c r="D580" s="116"/>
      <c r="E580" s="116"/>
      <c r="F580" s="116"/>
      <c r="G580" s="116"/>
      <c r="H580" s="116"/>
      <c r="I580" s="116"/>
      <c r="J580" s="116"/>
      <c r="K580" s="116"/>
      <c r="L580" s="116"/>
      <c r="M580" s="116"/>
      <c r="N580" s="116"/>
      <c r="O580" s="116"/>
      <c r="P580" s="116"/>
      <c r="Q580" s="116"/>
      <c r="R580" s="116"/>
      <c r="S580" s="116"/>
      <c r="T580" s="116"/>
    </row>
    <row r="581" spans="1:20">
      <c r="A581" s="116"/>
      <c r="B581" s="116"/>
      <c r="C581" s="116"/>
      <c r="D581" s="116"/>
      <c r="E581" s="116"/>
      <c r="F581" s="116"/>
      <c r="G581" s="116"/>
      <c r="H581" s="116"/>
      <c r="I581" s="116"/>
      <c r="J581" s="116"/>
      <c r="K581" s="116"/>
      <c r="L581" s="116"/>
      <c r="M581" s="116"/>
      <c r="N581" s="116"/>
      <c r="O581" s="116"/>
      <c r="P581" s="116"/>
      <c r="Q581" s="116"/>
      <c r="R581" s="116"/>
      <c r="S581" s="116"/>
      <c r="T581" s="116"/>
    </row>
    <row r="582" spans="1:20">
      <c r="A582" s="116"/>
      <c r="B582" s="116"/>
      <c r="C582" s="116"/>
      <c r="D582" s="116"/>
      <c r="E582" s="116"/>
      <c r="F582" s="116"/>
      <c r="G582" s="116"/>
      <c r="H582" s="116"/>
      <c r="I582" s="116"/>
      <c r="J582" s="116"/>
      <c r="K582" s="116"/>
      <c r="L582" s="116"/>
      <c r="M582" s="116"/>
      <c r="N582" s="116"/>
      <c r="O582" s="116"/>
      <c r="P582" s="116"/>
      <c r="Q582" s="116"/>
      <c r="R582" s="116"/>
      <c r="S582" s="116"/>
      <c r="T582" s="116"/>
    </row>
    <row r="583" spans="1:20">
      <c r="A583" s="116"/>
      <c r="B583" s="116"/>
      <c r="C583" s="116"/>
      <c r="D583" s="116"/>
      <c r="E583" s="116"/>
      <c r="F583" s="116"/>
      <c r="G583" s="116"/>
      <c r="H583" s="116"/>
      <c r="I583" s="116"/>
      <c r="J583" s="116"/>
      <c r="K583" s="116"/>
      <c r="L583" s="116"/>
      <c r="M583" s="116"/>
      <c r="N583" s="116"/>
      <c r="O583" s="116"/>
      <c r="P583" s="116"/>
      <c r="Q583" s="116"/>
      <c r="R583" s="116"/>
      <c r="S583" s="116"/>
      <c r="T583" s="116"/>
    </row>
    <row r="584" spans="1:20">
      <c r="A584" s="116"/>
      <c r="B584" s="116"/>
      <c r="C584" s="116"/>
      <c r="D584" s="116"/>
      <c r="E584" s="116"/>
      <c r="F584" s="116"/>
      <c r="G584" s="116"/>
      <c r="H584" s="116"/>
      <c r="I584" s="116"/>
      <c r="J584" s="116"/>
      <c r="K584" s="116"/>
      <c r="L584" s="116"/>
      <c r="M584" s="116"/>
      <c r="N584" s="116"/>
      <c r="O584" s="116"/>
      <c r="P584" s="116"/>
      <c r="Q584" s="116"/>
      <c r="R584" s="116"/>
      <c r="S584" s="116"/>
      <c r="T584" s="116"/>
    </row>
    <row r="585" spans="1:20">
      <c r="A585" s="116"/>
      <c r="B585" s="116"/>
      <c r="C585" s="116"/>
      <c r="D585" s="116"/>
      <c r="E585" s="116"/>
      <c r="F585" s="116"/>
      <c r="G585" s="116"/>
      <c r="H585" s="116"/>
      <c r="I585" s="116"/>
      <c r="J585" s="116"/>
      <c r="K585" s="116"/>
      <c r="L585" s="116"/>
      <c r="M585" s="116"/>
      <c r="N585" s="116"/>
      <c r="O585" s="116"/>
      <c r="P585" s="116"/>
      <c r="Q585" s="116"/>
      <c r="R585" s="116"/>
      <c r="S585" s="116"/>
      <c r="T585" s="116"/>
    </row>
    <row r="586" spans="1:20">
      <c r="A586" s="116"/>
      <c r="B586" s="116"/>
      <c r="C586" s="116"/>
      <c r="D586" s="116"/>
      <c r="E586" s="116"/>
      <c r="F586" s="116"/>
      <c r="G586" s="116"/>
      <c r="H586" s="116"/>
      <c r="I586" s="116"/>
      <c r="J586" s="116"/>
      <c r="K586" s="116"/>
      <c r="L586" s="116"/>
      <c r="M586" s="116"/>
      <c r="N586" s="116"/>
      <c r="O586" s="116"/>
      <c r="P586" s="116"/>
      <c r="Q586" s="116"/>
      <c r="R586" s="116"/>
      <c r="S586" s="116"/>
      <c r="T586" s="116"/>
    </row>
    <row r="587" spans="1:20">
      <c r="A587" s="116"/>
      <c r="B587" s="116"/>
      <c r="C587" s="116"/>
      <c r="D587" s="116"/>
      <c r="E587" s="116"/>
      <c r="F587" s="116"/>
      <c r="G587" s="116"/>
      <c r="H587" s="116"/>
      <c r="I587" s="116"/>
      <c r="J587" s="116"/>
      <c r="K587" s="116"/>
      <c r="L587" s="116"/>
      <c r="M587" s="116"/>
      <c r="N587" s="116"/>
      <c r="O587" s="116"/>
      <c r="P587" s="116"/>
      <c r="Q587" s="116"/>
      <c r="R587" s="116"/>
      <c r="S587" s="116"/>
      <c r="T587" s="116"/>
    </row>
    <row r="588" spans="1:20">
      <c r="A588" s="116"/>
      <c r="B588" s="116"/>
      <c r="C588" s="116"/>
      <c r="D588" s="116"/>
      <c r="E588" s="116"/>
      <c r="F588" s="116"/>
      <c r="G588" s="116"/>
      <c r="H588" s="116"/>
      <c r="I588" s="116"/>
      <c r="J588" s="116"/>
      <c r="K588" s="116"/>
      <c r="L588" s="116"/>
      <c r="M588" s="116"/>
      <c r="N588" s="116"/>
      <c r="O588" s="116"/>
      <c r="P588" s="116"/>
      <c r="Q588" s="116"/>
      <c r="R588" s="116"/>
      <c r="S588" s="116"/>
      <c r="T588" s="116"/>
    </row>
    <row r="589" spans="1:20">
      <c r="A589" s="116"/>
      <c r="B589" s="116"/>
      <c r="C589" s="116"/>
      <c r="D589" s="116"/>
      <c r="E589" s="116"/>
      <c r="F589" s="116"/>
      <c r="G589" s="116"/>
      <c r="H589" s="116"/>
      <c r="I589" s="116"/>
      <c r="J589" s="116"/>
      <c r="K589" s="116"/>
      <c r="L589" s="116"/>
      <c r="M589" s="116"/>
      <c r="N589" s="116"/>
      <c r="O589" s="116"/>
      <c r="P589" s="116"/>
      <c r="Q589" s="116"/>
      <c r="R589" s="116"/>
      <c r="S589" s="116"/>
      <c r="T589" s="116"/>
    </row>
    <row r="590" spans="1:20">
      <c r="A590" s="116"/>
      <c r="B590" s="116"/>
      <c r="C590" s="116"/>
      <c r="D590" s="116"/>
      <c r="E590" s="116"/>
      <c r="F590" s="116"/>
      <c r="G590" s="116"/>
      <c r="H590" s="116"/>
      <c r="I590" s="116"/>
      <c r="J590" s="116"/>
      <c r="K590" s="116"/>
      <c r="L590" s="116"/>
      <c r="M590" s="116"/>
      <c r="N590" s="116"/>
      <c r="O590" s="116"/>
      <c r="P590" s="116"/>
      <c r="Q590" s="116"/>
      <c r="R590" s="116"/>
      <c r="S590" s="116"/>
      <c r="T590" s="116"/>
    </row>
    <row r="591" spans="1:20">
      <c r="A591" s="116"/>
      <c r="B591" s="116"/>
      <c r="C591" s="116"/>
      <c r="D591" s="116"/>
      <c r="E591" s="116"/>
      <c r="F591" s="116"/>
      <c r="G591" s="116"/>
      <c r="H591" s="116"/>
      <c r="I591" s="116"/>
      <c r="J591" s="116"/>
      <c r="K591" s="116"/>
      <c r="L591" s="116"/>
      <c r="M591" s="116"/>
      <c r="N591" s="116"/>
      <c r="O591" s="116"/>
      <c r="P591" s="116"/>
      <c r="Q591" s="116"/>
      <c r="R591" s="116"/>
      <c r="S591" s="116"/>
      <c r="T591" s="116"/>
    </row>
    <row r="592" spans="1:20">
      <c r="A592" s="116"/>
      <c r="B592" s="116"/>
      <c r="C592" s="116"/>
      <c r="D592" s="116"/>
      <c r="E592" s="116"/>
      <c r="F592" s="116"/>
      <c r="G592" s="116"/>
      <c r="H592" s="116"/>
      <c r="I592" s="116"/>
      <c r="J592" s="116"/>
      <c r="K592" s="116"/>
      <c r="L592" s="116"/>
      <c r="M592" s="116"/>
      <c r="N592" s="116"/>
      <c r="O592" s="116"/>
      <c r="P592" s="116"/>
      <c r="Q592" s="116"/>
      <c r="R592" s="116"/>
      <c r="S592" s="116"/>
      <c r="T592" s="116"/>
    </row>
    <row r="593" spans="1:20">
      <c r="A593" s="116"/>
      <c r="B593" s="116"/>
      <c r="C593" s="116"/>
      <c r="D593" s="116"/>
      <c r="E593" s="116"/>
      <c r="F593" s="116"/>
      <c r="G593" s="116"/>
      <c r="H593" s="116"/>
      <c r="I593" s="116"/>
      <c r="J593" s="116"/>
      <c r="K593" s="116"/>
      <c r="L593" s="116"/>
      <c r="M593" s="116"/>
      <c r="N593" s="116"/>
      <c r="O593" s="116"/>
      <c r="P593" s="116"/>
      <c r="Q593" s="116"/>
      <c r="R593" s="116"/>
      <c r="S593" s="116"/>
      <c r="T593" s="116"/>
    </row>
    <row r="594" spans="1:20">
      <c r="A594" s="116"/>
      <c r="B594" s="116"/>
      <c r="C594" s="116"/>
      <c r="D594" s="116"/>
      <c r="E594" s="116"/>
      <c r="F594" s="116"/>
      <c r="G594" s="116"/>
      <c r="H594" s="116"/>
      <c r="I594" s="116"/>
      <c r="J594" s="116"/>
      <c r="K594" s="116"/>
      <c r="L594" s="116"/>
      <c r="M594" s="116"/>
      <c r="N594" s="116"/>
      <c r="O594" s="116"/>
      <c r="P594" s="116"/>
      <c r="Q594" s="116"/>
      <c r="R594" s="116"/>
      <c r="S594" s="116"/>
      <c r="T594" s="116"/>
    </row>
    <row r="595" spans="1:20">
      <c r="A595" s="116"/>
      <c r="B595" s="116"/>
      <c r="C595" s="116"/>
      <c r="D595" s="116"/>
      <c r="E595" s="116"/>
      <c r="F595" s="116"/>
      <c r="G595" s="116"/>
      <c r="H595" s="116"/>
      <c r="I595" s="116"/>
      <c r="J595" s="116"/>
      <c r="K595" s="116"/>
      <c r="L595" s="116"/>
      <c r="M595" s="116"/>
      <c r="N595" s="116"/>
      <c r="O595" s="116"/>
      <c r="P595" s="116"/>
      <c r="Q595" s="116"/>
      <c r="R595" s="116"/>
      <c r="S595" s="116"/>
      <c r="T595" s="116"/>
    </row>
    <row r="596" spans="1:20">
      <c r="A596" s="116"/>
      <c r="B596" s="116"/>
      <c r="C596" s="116"/>
      <c r="D596" s="116"/>
      <c r="E596" s="116"/>
      <c r="F596" s="116"/>
      <c r="G596" s="116"/>
      <c r="H596" s="116"/>
      <c r="I596" s="116"/>
      <c r="J596" s="116"/>
      <c r="K596" s="116"/>
      <c r="L596" s="116"/>
      <c r="M596" s="116"/>
      <c r="N596" s="116"/>
      <c r="O596" s="116"/>
      <c r="P596" s="116"/>
      <c r="Q596" s="116"/>
      <c r="R596" s="116"/>
      <c r="S596" s="116"/>
      <c r="T596" s="116"/>
    </row>
    <row r="597" spans="1:20">
      <c r="A597" s="116"/>
      <c r="B597" s="116"/>
      <c r="C597" s="116"/>
      <c r="D597" s="116"/>
      <c r="E597" s="116"/>
      <c r="F597" s="116"/>
      <c r="G597" s="116"/>
      <c r="H597" s="116"/>
      <c r="I597" s="116"/>
      <c r="J597" s="116"/>
      <c r="K597" s="116"/>
      <c r="L597" s="116"/>
      <c r="M597" s="116"/>
      <c r="N597" s="116"/>
      <c r="O597" s="116"/>
      <c r="P597" s="116"/>
      <c r="Q597" s="116"/>
      <c r="R597" s="116"/>
      <c r="S597" s="116"/>
      <c r="T597" s="116"/>
    </row>
    <row r="598" spans="1:20">
      <c r="A598" s="116"/>
      <c r="B598" s="116"/>
      <c r="C598" s="116"/>
      <c r="D598" s="116"/>
      <c r="E598" s="116"/>
      <c r="F598" s="116"/>
      <c r="G598" s="116"/>
      <c r="H598" s="116"/>
      <c r="I598" s="116"/>
      <c r="J598" s="116"/>
      <c r="K598" s="116"/>
      <c r="L598" s="116"/>
      <c r="M598" s="116"/>
      <c r="N598" s="116"/>
      <c r="O598" s="116"/>
      <c r="P598" s="116"/>
      <c r="Q598" s="116"/>
      <c r="R598" s="116"/>
      <c r="S598" s="116"/>
      <c r="T598" s="116"/>
    </row>
    <row r="599" spans="1:20">
      <c r="A599" s="116"/>
      <c r="B599" s="116"/>
      <c r="C599" s="116"/>
      <c r="D599" s="116"/>
      <c r="E599" s="116"/>
      <c r="F599" s="116"/>
      <c r="G599" s="116"/>
      <c r="H599" s="116"/>
      <c r="I599" s="116"/>
      <c r="J599" s="116"/>
      <c r="K599" s="116"/>
      <c r="L599" s="116"/>
      <c r="M599" s="116"/>
      <c r="N599" s="116"/>
      <c r="O599" s="116"/>
      <c r="P599" s="116"/>
      <c r="Q599" s="116"/>
      <c r="R599" s="116"/>
      <c r="S599" s="116"/>
      <c r="T599" s="116"/>
    </row>
    <row r="600" spans="1:20">
      <c r="A600" s="116"/>
      <c r="B600" s="116"/>
      <c r="C600" s="116"/>
      <c r="D600" s="116"/>
      <c r="E600" s="116"/>
      <c r="F600" s="116"/>
      <c r="G600" s="116"/>
      <c r="H600" s="116"/>
      <c r="I600" s="116"/>
      <c r="J600" s="116"/>
      <c r="K600" s="116"/>
      <c r="L600" s="116"/>
      <c r="M600" s="116"/>
      <c r="N600" s="116"/>
      <c r="O600" s="116"/>
      <c r="P600" s="116"/>
      <c r="Q600" s="116"/>
      <c r="R600" s="116"/>
      <c r="S600" s="116"/>
      <c r="T600" s="116"/>
    </row>
    <row r="601" spans="1:20">
      <c r="A601" s="116"/>
      <c r="B601" s="116"/>
      <c r="C601" s="116"/>
      <c r="D601" s="116"/>
      <c r="E601" s="116"/>
      <c r="F601" s="116"/>
      <c r="G601" s="116"/>
      <c r="H601" s="116"/>
      <c r="I601" s="116"/>
      <c r="J601" s="116"/>
      <c r="K601" s="116"/>
      <c r="L601" s="116"/>
      <c r="M601" s="116"/>
      <c r="N601" s="116"/>
      <c r="O601" s="116"/>
      <c r="P601" s="116"/>
      <c r="Q601" s="116"/>
      <c r="R601" s="116"/>
      <c r="S601" s="116"/>
      <c r="T601" s="116"/>
    </row>
    <row r="602" spans="1:20">
      <c r="A602" s="116"/>
      <c r="B602" s="116"/>
      <c r="C602" s="116"/>
      <c r="D602" s="116"/>
      <c r="E602" s="116"/>
      <c r="F602" s="116"/>
      <c r="G602" s="116"/>
      <c r="H602" s="116"/>
      <c r="I602" s="116"/>
      <c r="J602" s="116"/>
      <c r="K602" s="116"/>
      <c r="L602" s="116"/>
      <c r="M602" s="116"/>
      <c r="N602" s="116"/>
      <c r="O602" s="116"/>
      <c r="P602" s="116"/>
      <c r="Q602" s="116"/>
      <c r="R602" s="116"/>
      <c r="S602" s="116"/>
      <c r="T602" s="116"/>
    </row>
    <row r="603" spans="1:20">
      <c r="A603" s="116"/>
      <c r="B603" s="116"/>
      <c r="C603" s="116"/>
      <c r="D603" s="116"/>
      <c r="E603" s="116"/>
      <c r="F603" s="116"/>
      <c r="G603" s="116"/>
      <c r="H603" s="116"/>
      <c r="I603" s="116"/>
      <c r="J603" s="116"/>
      <c r="K603" s="116"/>
      <c r="L603" s="116"/>
      <c r="M603" s="116"/>
      <c r="N603" s="116"/>
      <c r="O603" s="116"/>
      <c r="P603" s="116"/>
      <c r="Q603" s="116"/>
      <c r="R603" s="116"/>
      <c r="S603" s="116"/>
      <c r="T603" s="116"/>
    </row>
    <row r="604" spans="1:20">
      <c r="A604" s="116"/>
      <c r="B604" s="116"/>
      <c r="C604" s="116"/>
      <c r="D604" s="116"/>
      <c r="E604" s="116"/>
      <c r="F604" s="116"/>
      <c r="G604" s="116"/>
      <c r="H604" s="116"/>
      <c r="I604" s="116"/>
      <c r="J604" s="116"/>
      <c r="K604" s="116"/>
      <c r="L604" s="116"/>
      <c r="M604" s="116"/>
      <c r="N604" s="116"/>
      <c r="O604" s="116"/>
      <c r="P604" s="116"/>
      <c r="Q604" s="116"/>
      <c r="R604" s="116"/>
      <c r="S604" s="116"/>
      <c r="T604" s="116"/>
    </row>
    <row r="605" spans="1:20">
      <c r="A605" s="116"/>
      <c r="B605" s="116"/>
      <c r="C605" s="116"/>
      <c r="D605" s="116"/>
      <c r="E605" s="116"/>
      <c r="F605" s="116"/>
      <c r="G605" s="116"/>
      <c r="H605" s="116"/>
      <c r="I605" s="116"/>
      <c r="J605" s="116"/>
      <c r="K605" s="116"/>
      <c r="L605" s="116"/>
      <c r="M605" s="116"/>
      <c r="N605" s="116"/>
      <c r="O605" s="116"/>
      <c r="P605" s="116"/>
      <c r="Q605" s="116"/>
      <c r="R605" s="116"/>
      <c r="S605" s="116"/>
      <c r="T605" s="116"/>
    </row>
    <row r="606" spans="1:20">
      <c r="A606" s="116"/>
      <c r="B606" s="116"/>
      <c r="C606" s="116"/>
      <c r="D606" s="116"/>
      <c r="E606" s="116"/>
      <c r="F606" s="116"/>
      <c r="G606" s="116"/>
      <c r="H606" s="116"/>
      <c r="I606" s="116"/>
      <c r="J606" s="116"/>
      <c r="K606" s="116"/>
      <c r="L606" s="116"/>
      <c r="M606" s="116"/>
      <c r="N606" s="116"/>
      <c r="O606" s="116"/>
      <c r="P606" s="116"/>
      <c r="Q606" s="116"/>
      <c r="R606" s="116"/>
      <c r="S606" s="116"/>
      <c r="T606" s="116"/>
    </row>
    <row r="607" spans="1:20">
      <c r="A607" s="116"/>
      <c r="B607" s="116"/>
      <c r="C607" s="116"/>
      <c r="D607" s="116"/>
      <c r="E607" s="116"/>
      <c r="F607" s="116"/>
      <c r="G607" s="116"/>
      <c r="H607" s="116"/>
      <c r="I607" s="116"/>
      <c r="J607" s="116"/>
      <c r="K607" s="116"/>
      <c r="L607" s="116"/>
      <c r="M607" s="116"/>
      <c r="N607" s="116"/>
      <c r="O607" s="116"/>
      <c r="P607" s="116"/>
      <c r="Q607" s="116"/>
      <c r="R607" s="116"/>
      <c r="S607" s="116"/>
      <c r="T607" s="116"/>
    </row>
    <row r="608" spans="1:20">
      <c r="A608" s="116"/>
      <c r="B608" s="116"/>
      <c r="C608" s="116"/>
      <c r="D608" s="116"/>
      <c r="E608" s="116"/>
      <c r="F608" s="116"/>
      <c r="G608" s="116"/>
      <c r="H608" s="116"/>
      <c r="I608" s="116"/>
      <c r="J608" s="116"/>
      <c r="K608" s="116"/>
      <c r="L608" s="116"/>
      <c r="M608" s="116"/>
      <c r="N608" s="116"/>
      <c r="O608" s="116"/>
      <c r="P608" s="116"/>
      <c r="Q608" s="116"/>
      <c r="R608" s="116"/>
      <c r="S608" s="116"/>
      <c r="T608" s="116"/>
    </row>
    <row r="609" spans="1:20">
      <c r="A609" s="116"/>
      <c r="B609" s="116"/>
      <c r="C609" s="116"/>
      <c r="D609" s="116"/>
      <c r="E609" s="116"/>
      <c r="F609" s="116"/>
      <c r="G609" s="116"/>
      <c r="H609" s="116"/>
      <c r="I609" s="116"/>
      <c r="J609" s="116"/>
      <c r="K609" s="116"/>
      <c r="L609" s="116"/>
      <c r="M609" s="116"/>
      <c r="N609" s="116"/>
      <c r="O609" s="116"/>
      <c r="P609" s="116"/>
      <c r="Q609" s="116"/>
      <c r="R609" s="116"/>
      <c r="S609" s="116"/>
      <c r="T609" s="116"/>
    </row>
    <row r="610" spans="1:20">
      <c r="A610" s="116"/>
      <c r="B610" s="116"/>
      <c r="C610" s="116"/>
      <c r="D610" s="116"/>
      <c r="E610" s="116"/>
      <c r="F610" s="116"/>
      <c r="G610" s="116"/>
      <c r="H610" s="116"/>
      <c r="I610" s="116"/>
      <c r="J610" s="116"/>
      <c r="K610" s="116"/>
      <c r="L610" s="116"/>
      <c r="M610" s="116"/>
      <c r="N610" s="116"/>
      <c r="O610" s="116"/>
      <c r="P610" s="116"/>
      <c r="Q610" s="116"/>
      <c r="R610" s="116"/>
      <c r="S610" s="116"/>
      <c r="T610" s="116"/>
    </row>
    <row r="611" spans="1:20">
      <c r="A611" s="116"/>
      <c r="B611" s="116"/>
      <c r="C611" s="116"/>
      <c r="D611" s="116"/>
      <c r="E611" s="116"/>
      <c r="F611" s="116"/>
      <c r="G611" s="116"/>
      <c r="H611" s="116"/>
      <c r="I611" s="116"/>
      <c r="J611" s="116"/>
      <c r="K611" s="116"/>
      <c r="L611" s="116"/>
      <c r="M611" s="116"/>
      <c r="N611" s="116"/>
      <c r="O611" s="116"/>
      <c r="P611" s="116"/>
      <c r="Q611" s="116"/>
      <c r="R611" s="116"/>
      <c r="S611" s="116"/>
      <c r="T611" s="116"/>
    </row>
    <row r="612" spans="1:20">
      <c r="A612" s="116"/>
      <c r="B612" s="116"/>
      <c r="C612" s="116"/>
      <c r="D612" s="116"/>
      <c r="E612" s="116"/>
      <c r="F612" s="116"/>
      <c r="G612" s="116"/>
      <c r="H612" s="116"/>
      <c r="I612" s="116"/>
      <c r="J612" s="116"/>
      <c r="K612" s="116"/>
      <c r="L612" s="116"/>
      <c r="M612" s="116"/>
      <c r="N612" s="116"/>
      <c r="O612" s="116"/>
      <c r="P612" s="116"/>
      <c r="Q612" s="116"/>
      <c r="R612" s="116"/>
      <c r="S612" s="116"/>
      <c r="T612" s="116"/>
    </row>
    <row r="613" spans="1:20">
      <c r="A613" s="116"/>
      <c r="B613" s="116"/>
      <c r="C613" s="116"/>
      <c r="D613" s="116"/>
      <c r="E613" s="116"/>
      <c r="F613" s="116"/>
      <c r="G613" s="116"/>
      <c r="H613" s="116"/>
      <c r="I613" s="116"/>
      <c r="J613" s="116"/>
      <c r="K613" s="116"/>
      <c r="L613" s="116"/>
      <c r="M613" s="116"/>
      <c r="N613" s="116"/>
      <c r="O613" s="116"/>
      <c r="P613" s="116"/>
      <c r="Q613" s="116"/>
      <c r="R613" s="116"/>
      <c r="S613" s="116"/>
      <c r="T613" s="116"/>
    </row>
    <row r="614" spans="1:20">
      <c r="A614" s="116"/>
      <c r="B614" s="116"/>
      <c r="C614" s="116"/>
      <c r="D614" s="116"/>
      <c r="E614" s="116"/>
      <c r="F614" s="116"/>
      <c r="G614" s="116"/>
      <c r="H614" s="116"/>
      <c r="I614" s="116"/>
      <c r="J614" s="116"/>
      <c r="K614" s="116"/>
      <c r="L614" s="116"/>
      <c r="M614" s="116"/>
      <c r="N614" s="116"/>
      <c r="O614" s="116"/>
      <c r="P614" s="116"/>
      <c r="Q614" s="116"/>
      <c r="R614" s="116"/>
      <c r="S614" s="116"/>
      <c r="T614" s="116"/>
    </row>
    <row r="615" spans="1:20">
      <c r="A615" s="116"/>
      <c r="B615" s="116"/>
      <c r="C615" s="116"/>
      <c r="D615" s="116"/>
      <c r="E615" s="116"/>
      <c r="F615" s="116"/>
      <c r="G615" s="116"/>
      <c r="H615" s="116"/>
      <c r="I615" s="116"/>
      <c r="J615" s="116"/>
      <c r="K615" s="116"/>
      <c r="L615" s="116"/>
      <c r="M615" s="116"/>
      <c r="N615" s="116"/>
      <c r="O615" s="116"/>
      <c r="P615" s="116"/>
      <c r="Q615" s="116"/>
      <c r="R615" s="116"/>
      <c r="S615" s="116"/>
      <c r="T615" s="116"/>
    </row>
    <row r="616" spans="1:20">
      <c r="A616" s="116"/>
      <c r="B616" s="116"/>
      <c r="C616" s="116"/>
      <c r="D616" s="116"/>
      <c r="E616" s="116"/>
      <c r="F616" s="116"/>
      <c r="G616" s="116"/>
      <c r="H616" s="116"/>
      <c r="I616" s="116"/>
      <c r="J616" s="116"/>
      <c r="K616" s="116"/>
      <c r="L616" s="116"/>
      <c r="M616" s="116"/>
      <c r="N616" s="116"/>
      <c r="O616" s="116"/>
      <c r="P616" s="116"/>
      <c r="Q616" s="116"/>
      <c r="R616" s="116"/>
      <c r="S616" s="116"/>
      <c r="T616" s="116"/>
    </row>
    <row r="617" spans="1:20">
      <c r="A617" s="116"/>
      <c r="B617" s="116"/>
      <c r="C617" s="116"/>
      <c r="D617" s="116"/>
      <c r="E617" s="116"/>
      <c r="F617" s="116"/>
      <c r="G617" s="116"/>
      <c r="H617" s="116"/>
      <c r="I617" s="116"/>
      <c r="J617" s="116"/>
      <c r="K617" s="116"/>
      <c r="L617" s="116"/>
      <c r="M617" s="116"/>
      <c r="N617" s="116"/>
      <c r="O617" s="116"/>
      <c r="P617" s="116"/>
      <c r="Q617" s="116"/>
      <c r="R617" s="116"/>
      <c r="S617" s="116"/>
      <c r="T617" s="116"/>
    </row>
    <row r="618" spans="1:20">
      <c r="A618" s="116"/>
      <c r="B618" s="116"/>
      <c r="C618" s="116"/>
      <c r="D618" s="116"/>
      <c r="E618" s="116"/>
      <c r="F618" s="116"/>
      <c r="G618" s="116"/>
      <c r="H618" s="116"/>
      <c r="I618" s="116"/>
      <c r="J618" s="116"/>
      <c r="K618" s="116"/>
      <c r="L618" s="116"/>
      <c r="M618" s="116"/>
      <c r="N618" s="116"/>
      <c r="O618" s="116"/>
      <c r="P618" s="116"/>
      <c r="Q618" s="116"/>
      <c r="R618" s="116"/>
      <c r="S618" s="116"/>
      <c r="T618" s="116"/>
    </row>
    <row r="619" spans="1:20">
      <c r="A619" s="116"/>
      <c r="B619" s="116"/>
      <c r="C619" s="116"/>
      <c r="D619" s="116"/>
      <c r="E619" s="116"/>
      <c r="F619" s="116"/>
      <c r="G619" s="116"/>
      <c r="H619" s="116"/>
      <c r="I619" s="116"/>
      <c r="J619" s="116"/>
      <c r="K619" s="116"/>
      <c r="L619" s="116"/>
      <c r="M619" s="116"/>
      <c r="N619" s="116"/>
      <c r="O619" s="116"/>
      <c r="P619" s="116"/>
      <c r="Q619" s="116"/>
      <c r="R619" s="116"/>
      <c r="S619" s="116"/>
      <c r="T619" s="116"/>
    </row>
    <row r="620" spans="1:20">
      <c r="A620" s="116"/>
      <c r="B620" s="116"/>
      <c r="C620" s="116"/>
      <c r="D620" s="116"/>
      <c r="E620" s="116"/>
      <c r="F620" s="116"/>
      <c r="G620" s="116"/>
      <c r="H620" s="116"/>
      <c r="I620" s="116"/>
      <c r="J620" s="116"/>
      <c r="K620" s="116"/>
      <c r="L620" s="116"/>
      <c r="M620" s="116"/>
      <c r="N620" s="116"/>
      <c r="O620" s="116"/>
      <c r="P620" s="116"/>
      <c r="Q620" s="116"/>
      <c r="R620" s="116"/>
      <c r="S620" s="116"/>
      <c r="T620" s="116"/>
    </row>
    <row r="621" spans="1:20">
      <c r="A621" s="116"/>
      <c r="B621" s="116"/>
      <c r="C621" s="116"/>
      <c r="D621" s="116"/>
      <c r="E621" s="116"/>
      <c r="F621" s="116"/>
      <c r="G621" s="116"/>
      <c r="H621" s="116"/>
      <c r="I621" s="116"/>
      <c r="J621" s="116"/>
      <c r="K621" s="116"/>
      <c r="L621" s="116"/>
      <c r="M621" s="116"/>
      <c r="N621" s="116"/>
      <c r="O621" s="116"/>
      <c r="P621" s="116"/>
      <c r="Q621" s="116"/>
      <c r="R621" s="116"/>
      <c r="S621" s="116"/>
      <c r="T621" s="116"/>
    </row>
    <row r="622" spans="1:20">
      <c r="A622" s="116"/>
      <c r="B622" s="116"/>
      <c r="C622" s="116"/>
      <c r="D622" s="116"/>
      <c r="E622" s="116"/>
      <c r="F622" s="116"/>
      <c r="G622" s="116"/>
      <c r="H622" s="116"/>
      <c r="I622" s="116"/>
      <c r="J622" s="116"/>
      <c r="K622" s="116"/>
      <c r="L622" s="116"/>
      <c r="M622" s="116"/>
      <c r="N622" s="116"/>
      <c r="O622" s="116"/>
      <c r="P622" s="116"/>
      <c r="Q622" s="116"/>
      <c r="R622" s="116"/>
      <c r="S622" s="116"/>
      <c r="T622" s="116"/>
    </row>
    <row r="623" spans="1:20">
      <c r="A623" s="116"/>
      <c r="B623" s="116"/>
      <c r="C623" s="116"/>
      <c r="D623" s="116"/>
      <c r="E623" s="116"/>
      <c r="F623" s="116"/>
      <c r="G623" s="116"/>
      <c r="H623" s="116"/>
      <c r="I623" s="116"/>
      <c r="J623" s="116"/>
      <c r="K623" s="116"/>
      <c r="L623" s="116"/>
      <c r="M623" s="116"/>
      <c r="N623" s="116"/>
      <c r="O623" s="116"/>
      <c r="P623" s="116"/>
      <c r="Q623" s="116"/>
      <c r="R623" s="116"/>
      <c r="S623" s="116"/>
      <c r="T623" s="116"/>
    </row>
    <row r="624" spans="1:20">
      <c r="A624" s="116"/>
      <c r="B624" s="116"/>
      <c r="C624" s="116"/>
      <c r="D624" s="116"/>
      <c r="E624" s="116"/>
      <c r="F624" s="116"/>
      <c r="G624" s="116"/>
      <c r="H624" s="116"/>
      <c r="I624" s="116"/>
      <c r="J624" s="116"/>
      <c r="K624" s="116"/>
      <c r="L624" s="116"/>
      <c r="M624" s="116"/>
      <c r="N624" s="116"/>
      <c r="O624" s="116"/>
      <c r="P624" s="116"/>
      <c r="Q624" s="116"/>
      <c r="R624" s="116"/>
      <c r="S624" s="116"/>
      <c r="T624" s="116"/>
    </row>
    <row r="625" spans="1:20">
      <c r="A625" s="116"/>
      <c r="B625" s="116"/>
      <c r="C625" s="116"/>
      <c r="D625" s="116"/>
      <c r="E625" s="116"/>
      <c r="F625" s="116"/>
      <c r="G625" s="116"/>
      <c r="H625" s="116"/>
      <c r="I625" s="116"/>
      <c r="J625" s="116"/>
      <c r="K625" s="116"/>
      <c r="L625" s="116"/>
      <c r="M625" s="116"/>
      <c r="N625" s="116"/>
      <c r="O625" s="116"/>
      <c r="P625" s="116"/>
      <c r="Q625" s="116"/>
      <c r="R625" s="116"/>
      <c r="S625" s="116"/>
      <c r="T625" s="116"/>
    </row>
    <row r="626" spans="1:20">
      <c r="A626" s="116"/>
      <c r="B626" s="116"/>
      <c r="C626" s="116"/>
      <c r="D626" s="116"/>
      <c r="E626" s="116"/>
      <c r="F626" s="116"/>
      <c r="G626" s="116"/>
      <c r="H626" s="116"/>
      <c r="I626" s="116"/>
      <c r="J626" s="116"/>
      <c r="K626" s="116"/>
      <c r="L626" s="116"/>
      <c r="M626" s="116"/>
      <c r="N626" s="116"/>
      <c r="O626" s="116"/>
      <c r="P626" s="116"/>
      <c r="Q626" s="116"/>
      <c r="R626" s="116"/>
      <c r="S626" s="116"/>
      <c r="T626" s="116"/>
    </row>
    <row r="627" spans="1:20">
      <c r="A627" s="116"/>
      <c r="B627" s="116"/>
      <c r="C627" s="116"/>
      <c r="D627" s="116"/>
      <c r="E627" s="116"/>
      <c r="F627" s="116"/>
      <c r="G627" s="116"/>
      <c r="H627" s="116"/>
      <c r="I627" s="116"/>
      <c r="J627" s="116"/>
      <c r="K627" s="116"/>
      <c r="L627" s="116"/>
      <c r="M627" s="116"/>
      <c r="N627" s="116"/>
      <c r="O627" s="116"/>
      <c r="P627" s="116"/>
      <c r="Q627" s="116"/>
      <c r="R627" s="116"/>
      <c r="S627" s="116"/>
      <c r="T627" s="116"/>
    </row>
    <row r="628" spans="1:20">
      <c r="A628" s="116"/>
      <c r="B628" s="116"/>
      <c r="C628" s="116"/>
      <c r="D628" s="116"/>
      <c r="E628" s="116"/>
      <c r="F628" s="116"/>
      <c r="G628" s="116"/>
      <c r="H628" s="116"/>
      <c r="I628" s="116"/>
      <c r="J628" s="116"/>
      <c r="K628" s="116"/>
      <c r="L628" s="116"/>
      <c r="M628" s="116"/>
      <c r="N628" s="116"/>
      <c r="O628" s="116"/>
      <c r="P628" s="116"/>
      <c r="Q628" s="116"/>
      <c r="R628" s="116"/>
      <c r="S628" s="116"/>
      <c r="T628" s="116"/>
    </row>
    <row r="629" spans="1:20">
      <c r="A629" s="116"/>
      <c r="B629" s="116"/>
      <c r="C629" s="116"/>
      <c r="D629" s="116"/>
      <c r="E629" s="116"/>
      <c r="F629" s="116"/>
      <c r="G629" s="116"/>
      <c r="H629" s="116"/>
      <c r="I629" s="116"/>
      <c r="J629" s="116"/>
      <c r="K629" s="116"/>
      <c r="L629" s="116"/>
      <c r="M629" s="116"/>
      <c r="N629" s="116"/>
      <c r="O629" s="116"/>
      <c r="P629" s="116"/>
      <c r="Q629" s="116"/>
      <c r="R629" s="116"/>
      <c r="S629" s="116"/>
      <c r="T629" s="116"/>
    </row>
    <row r="630" spans="1:20">
      <c r="A630" s="116"/>
      <c r="B630" s="116"/>
      <c r="C630" s="116"/>
      <c r="D630" s="116"/>
      <c r="E630" s="116"/>
      <c r="F630" s="116"/>
      <c r="G630" s="116"/>
      <c r="H630" s="116"/>
      <c r="I630" s="116"/>
      <c r="J630" s="116"/>
      <c r="K630" s="116"/>
      <c r="L630" s="116"/>
      <c r="M630" s="116"/>
      <c r="N630" s="116"/>
      <c r="O630" s="116"/>
      <c r="P630" s="116"/>
      <c r="Q630" s="116"/>
      <c r="R630" s="116"/>
      <c r="S630" s="116"/>
      <c r="T630" s="116"/>
    </row>
    <row r="631" spans="1:20">
      <c r="A631" s="116"/>
      <c r="B631" s="116"/>
      <c r="C631" s="116"/>
      <c r="D631" s="116"/>
      <c r="E631" s="116"/>
      <c r="F631" s="116"/>
      <c r="G631" s="116"/>
      <c r="H631" s="116"/>
      <c r="I631" s="116"/>
      <c r="J631" s="116"/>
      <c r="K631" s="116"/>
      <c r="L631" s="116"/>
      <c r="M631" s="116"/>
      <c r="N631" s="116"/>
      <c r="O631" s="116"/>
      <c r="P631" s="116"/>
      <c r="Q631" s="116"/>
      <c r="R631" s="116"/>
      <c r="S631" s="116"/>
      <c r="T631" s="116"/>
    </row>
  </sheetData>
  <hyperlinks>
    <hyperlink ref="W5" r:id="rId1"/>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forRPM</vt:lpstr>
      <vt:lpstr>7PSourceSummary</vt:lpstr>
      <vt:lpstr>SC-NR</vt:lpstr>
      <vt:lpstr>M_Input(KSF)_Out</vt:lpstr>
      <vt:lpstr>M_Input(KSF)</vt:lpstr>
      <vt:lpstr>M_Input(Fixt)_Out</vt:lpstr>
      <vt:lpstr>M_Input(Fixt)</vt:lpstr>
      <vt:lpstr>MMap</vt:lpstr>
      <vt:lpstr>Sources</vt:lpstr>
      <vt:lpstr>Back of Envelope</vt:lpstr>
      <vt:lpstr>CBSA</vt:lpstr>
      <vt:lpstr>LOG</vt:lpstr>
      <vt:lpstr>MeasOut</vt:lpstr>
      <vt:lpstr>MMap</vt:lpstr>
    </vt:vector>
  </TitlesOfParts>
  <Company>Northwest Power and Conservation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Charlie Grist</dc:creator>
  <cp:lastModifiedBy>Charlie Grist</cp:lastModifiedBy>
  <dcterms:created xsi:type="dcterms:W3CDTF">2014-11-01T20:14:00Z</dcterms:created>
  <dcterms:modified xsi:type="dcterms:W3CDTF">2015-03-19T10:08:33Z</dcterms:modified>
</cp:coreProperties>
</file>