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tabRatio="599"/>
  </bookViews>
  <sheets>
    <sheet name="7PSourceSummary" sheetId="1" r:id="rId1"/>
    <sheet name="forRPM" sheetId="26" r:id="rId2"/>
    <sheet name="SC-NR" sheetId="6" r:id="rId3"/>
    <sheet name="SC-Retro" sheetId="25" r:id="rId4"/>
    <sheet name="M_Input_Out" sheetId="14" r:id="rId5"/>
    <sheet name="M_Input" sheetId="3" r:id="rId6"/>
    <sheet name="MMap" sheetId="12" r:id="rId7"/>
    <sheet name="ToDo7P" sheetId="2" r:id="rId8"/>
    <sheet name="CommercialSummary" sheetId="17" r:id="rId9"/>
    <sheet name="MeasureCost" sheetId="19" r:id="rId10"/>
    <sheet name="EUL" sheetId="20" r:id="rId11"/>
    <sheet name="MeasureSavingsPercentage" sheetId="21" r:id="rId12"/>
    <sheet name="MeasureDefinitions" sheetId="22" r:id="rId13"/>
    <sheet name="CommercialMarket" sheetId="23" r:id="rId14"/>
    <sheet name="SourcesNotes" sheetId="24" r:id="rId15"/>
  </sheets>
  <externalReferences>
    <externalReference r:id="rId16"/>
    <externalReference r:id="rId17"/>
    <externalReference r:id="rId18"/>
    <externalReference r:id="rId19"/>
    <externalReference r:id="rId20"/>
    <externalReference r:id="rId21"/>
    <externalReference r:id="rId22"/>
  </externalReferences>
  <definedNames>
    <definedName name="_xlnm._FilterDatabase" localSheetId="8" hidden="1">CommercialSummary!$A$2:$R$42</definedName>
    <definedName name="BLDGTYP" localSheetId="2">[1]APPLIC!$C$11:$U$11</definedName>
    <definedName name="BLDGTYP" localSheetId="3">[1]APPLIC!$C$11:$U$11</definedName>
    <definedName name="MeasureOutput">M_Input_Out!$A$3:$AM$39</definedName>
    <definedName name="MeasureOutputN">M_Input_Out!$A$4:$AM$40</definedName>
    <definedName name="OutputRange">'[2]ProCost 6th Plan Inputs'!$G$58</definedName>
    <definedName name="OutSCurve">M_Input!$A$121:$AL$148</definedName>
    <definedName name="Population">'[3]Pop Forecast (Base Case)'!$B$5:$BC$10</definedName>
    <definedName name="V_POST2013">[1]CHAR!$B$13:$T$52</definedName>
    <definedName name="V_PRE2013">[1]CHAR!$B$61:$T$100</definedName>
  </definedNames>
  <calcPr calcId="125725"/>
</workbook>
</file>

<file path=xl/calcChain.xml><?xml version="1.0" encoding="utf-8"?>
<calcChain xmlns="http://schemas.openxmlformats.org/spreadsheetml/2006/main">
  <c r="D9" i="6"/>
  <c r="D8"/>
  <c r="D9" i="25"/>
  <c r="D8"/>
  <c r="I7" i="21" l="1"/>
  <c r="I5"/>
  <c r="I4"/>
  <c r="I3"/>
  <c r="C12" i="19"/>
  <c r="H5" i="21"/>
  <c r="H4"/>
  <c r="H3"/>
  <c r="H12" i="19"/>
  <c r="D7"/>
  <c r="D6"/>
  <c r="D5"/>
  <c r="D4"/>
  <c r="B22" i="26"/>
  <c r="B23"/>
  <c r="B24"/>
  <c r="B25"/>
  <c r="B26"/>
  <c r="B27"/>
  <c r="B28"/>
  <c r="B29"/>
  <c r="B30"/>
  <c r="B31"/>
  <c r="B32"/>
  <c r="B33"/>
  <c r="B34"/>
  <c r="B35"/>
  <c r="B36"/>
  <c r="B37"/>
  <c r="B38"/>
  <c r="B21"/>
  <c r="A5" i="23"/>
  <c r="A6"/>
  <c r="A7"/>
  <c r="A8"/>
  <c r="A9"/>
  <c r="A10"/>
  <c r="A11"/>
  <c r="A12"/>
  <c r="A13"/>
  <c r="A14"/>
  <c r="A4"/>
  <c r="H4" i="19" l="1"/>
  <c r="C9" i="25" l="1"/>
  <c r="C9" i="6"/>
  <c r="B37" l="1"/>
  <c r="B38"/>
  <c r="B39"/>
  <c r="B40"/>
  <c r="B41"/>
  <c r="B42"/>
  <c r="B43"/>
  <c r="B44"/>
  <c r="B45"/>
  <c r="B46"/>
  <c r="B47"/>
  <c r="B48"/>
  <c r="B49"/>
  <c r="B50"/>
  <c r="B51"/>
  <c r="B52"/>
  <c r="B53"/>
  <c r="B36"/>
  <c r="C4" i="26"/>
  <c r="C5"/>
  <c r="C6"/>
  <c r="C7"/>
  <c r="C8"/>
  <c r="C9"/>
  <c r="C10"/>
  <c r="C11"/>
  <c r="C12"/>
  <c r="C13"/>
  <c r="C14"/>
  <c r="C15"/>
  <c r="C16"/>
  <c r="C17"/>
  <c r="C18"/>
  <c r="C19"/>
  <c r="C20"/>
  <c r="C21"/>
  <c r="C22"/>
  <c r="C23"/>
  <c r="C24"/>
  <c r="C25"/>
  <c r="C26"/>
  <c r="C27"/>
  <c r="C28"/>
  <c r="C29"/>
  <c r="C30"/>
  <c r="C31"/>
  <c r="C32"/>
  <c r="C33"/>
  <c r="C34"/>
  <c r="C35"/>
  <c r="C36"/>
  <c r="C37"/>
  <c r="C38"/>
  <c r="C3"/>
  <c r="AD2"/>
  <c r="AC2"/>
  <c r="AB2"/>
  <c r="AA2"/>
  <c r="Z2"/>
  <c r="Y2"/>
  <c r="X2"/>
  <c r="W2"/>
  <c r="V2"/>
  <c r="U2"/>
  <c r="T2"/>
  <c r="S2"/>
  <c r="R2"/>
  <c r="Q2"/>
  <c r="P2"/>
  <c r="O2"/>
  <c r="N2"/>
  <c r="M2"/>
  <c r="L2"/>
  <c r="K2"/>
  <c r="C61" i="25" l="1"/>
  <c r="E1" i="12" l="1"/>
  <c r="F1" s="1"/>
  <c r="G1" s="1"/>
  <c r="H1" s="1"/>
  <c r="I1" s="1"/>
  <c r="C1" i="17"/>
  <c r="D1" s="1"/>
  <c r="E1" s="1"/>
  <c r="F1" s="1"/>
  <c r="G1" s="1"/>
  <c r="H1" s="1"/>
  <c r="I1" s="1"/>
  <c r="J1" s="1"/>
  <c r="K1" s="1"/>
  <c r="L1" s="1"/>
  <c r="M1" s="1"/>
  <c r="N1" s="1"/>
  <c r="O1" s="1"/>
  <c r="P1" s="1"/>
  <c r="Q1" s="1"/>
  <c r="R1" s="1"/>
  <c r="B1"/>
  <c r="H82" i="12"/>
  <c r="H81"/>
  <c r="H80"/>
  <c r="H79" s="1"/>
  <c r="H78"/>
  <c r="H77"/>
  <c r="H74"/>
  <c r="H72"/>
  <c r="H73" s="1"/>
  <c r="H64"/>
  <c r="H63"/>
  <c r="H62"/>
  <c r="H61" s="1"/>
  <c r="H60"/>
  <c r="H59"/>
  <c r="H56"/>
  <c r="H54"/>
  <c r="H55" s="1"/>
  <c r="H46"/>
  <c r="H45"/>
  <c r="H44"/>
  <c r="H43"/>
  <c r="H42"/>
  <c r="H41"/>
  <c r="H38"/>
  <c r="H36"/>
  <c r="H37" s="1"/>
  <c r="C8" i="25"/>
  <c r="N84" i="17"/>
  <c r="N83"/>
  <c r="O83"/>
  <c r="N82"/>
  <c r="O82"/>
  <c r="N81"/>
  <c r="N80"/>
  <c r="O80"/>
  <c r="N79"/>
  <c r="O79"/>
  <c r="N78"/>
  <c r="N77"/>
  <c r="O77"/>
  <c r="N76"/>
  <c r="O76"/>
  <c r="N75"/>
  <c r="N74"/>
  <c r="N73"/>
  <c r="O73"/>
  <c r="N72"/>
  <c r="N71"/>
  <c r="N70"/>
  <c r="O70"/>
  <c r="N69"/>
  <c r="N68"/>
  <c r="N67"/>
  <c r="O67"/>
  <c r="N66"/>
  <c r="O66"/>
  <c r="N65"/>
  <c r="N64"/>
  <c r="O64"/>
  <c r="N63"/>
  <c r="O63"/>
  <c r="N62"/>
  <c r="N61"/>
  <c r="O61"/>
  <c r="N60"/>
  <c r="O60"/>
  <c r="N59"/>
  <c r="N58"/>
  <c r="N57"/>
  <c r="O57"/>
  <c r="N56"/>
  <c r="N55"/>
  <c r="N54"/>
  <c r="O54"/>
  <c r="N53"/>
  <c r="N52"/>
  <c r="N51"/>
  <c r="O51"/>
  <c r="N50"/>
  <c r="O50"/>
  <c r="N49"/>
  <c r="N48"/>
  <c r="O48"/>
  <c r="N47"/>
  <c r="O47"/>
  <c r="N46"/>
  <c r="N45"/>
  <c r="O45"/>
  <c r="J1" i="12" l="1"/>
  <c r="K1" s="1"/>
  <c r="L1" s="1"/>
  <c r="M1" s="1"/>
  <c r="N1" s="1"/>
  <c r="O1" s="1"/>
  <c r="P1" s="1"/>
  <c r="Q1" s="1"/>
  <c r="R1" s="1"/>
  <c r="S1" s="1"/>
  <c r="T1" s="1"/>
  <c r="U1" s="1"/>
  <c r="V1" s="1"/>
  <c r="O46" i="17"/>
  <c r="O56"/>
  <c r="O62"/>
  <c r="O69"/>
  <c r="O49"/>
  <c r="O52"/>
  <c r="O55"/>
  <c r="O58"/>
  <c r="O59"/>
  <c r="O65"/>
  <c r="O68"/>
  <c r="O71"/>
  <c r="O72"/>
  <c r="O74"/>
  <c r="O75"/>
  <c r="O78"/>
  <c r="O81"/>
  <c r="O84"/>
  <c r="O53" l="1"/>
  <c r="H28" i="12" l="1"/>
  <c r="H27"/>
  <c r="H26"/>
  <c r="H25" s="1"/>
  <c r="H24"/>
  <c r="H23"/>
  <c r="H20"/>
  <c r="H18"/>
  <c r="H19" s="1"/>
  <c r="B27" i="17"/>
  <c r="C3"/>
  <c r="Y122" i="25" l="1"/>
  <c r="Y121"/>
  <c r="C77"/>
  <c r="C75"/>
  <c r="C71"/>
  <c r="C67"/>
  <c r="C66"/>
  <c r="C63"/>
  <c r="C53"/>
  <c r="C78" s="1"/>
  <c r="C52"/>
  <c r="C51"/>
  <c r="C76" s="1"/>
  <c r="C50"/>
  <c r="C49"/>
  <c r="C74" s="1"/>
  <c r="C48"/>
  <c r="C73" s="1"/>
  <c r="C47"/>
  <c r="C72" s="1"/>
  <c r="C46"/>
  <c r="C45"/>
  <c r="C70" s="1"/>
  <c r="C44"/>
  <c r="C69" s="1"/>
  <c r="C43"/>
  <c r="C68" s="1"/>
  <c r="C42"/>
  <c r="C41"/>
  <c r="C40"/>
  <c r="C65" s="1"/>
  <c r="C39"/>
  <c r="C64" s="1"/>
  <c r="C38"/>
  <c r="C37"/>
  <c r="C62" s="1"/>
  <c r="C36"/>
  <c r="G10"/>
  <c r="H10" s="1"/>
  <c r="I10" s="1"/>
  <c r="J10" s="1"/>
  <c r="K10" s="1"/>
  <c r="L10" s="1"/>
  <c r="M10" s="1"/>
  <c r="N10" s="1"/>
  <c r="O10" s="1"/>
  <c r="P10" s="1"/>
  <c r="Q10" s="1"/>
  <c r="R10" s="1"/>
  <c r="S10" s="1"/>
  <c r="T10" s="1"/>
  <c r="U10" s="1"/>
  <c r="V10" s="1"/>
  <c r="W10" s="1"/>
  <c r="X10" s="1"/>
  <c r="F10"/>
  <c r="E11"/>
  <c r="C8" i="6"/>
  <c r="C145" i="24"/>
  <c r="H80"/>
  <c r="G80"/>
  <c r="F80"/>
  <c r="H79"/>
  <c r="F79"/>
  <c r="G79" s="1"/>
  <c r="H78"/>
  <c r="G78"/>
  <c r="F78"/>
  <c r="H77"/>
  <c r="G77"/>
  <c r="F77"/>
  <c r="H76"/>
  <c r="G76"/>
  <c r="F76"/>
  <c r="H75"/>
  <c r="F75"/>
  <c r="G75" s="1"/>
  <c r="H74"/>
  <c r="G74"/>
  <c r="F74"/>
  <c r="H73"/>
  <c r="G73"/>
  <c r="F73"/>
  <c r="H72"/>
  <c r="G72"/>
  <c r="F72"/>
  <c r="H71"/>
  <c r="F71"/>
  <c r="G71" s="1"/>
  <c r="H69"/>
  <c r="C82" s="1"/>
  <c r="G69"/>
  <c r="F69"/>
  <c r="D26"/>
  <c r="D25"/>
  <c r="D24"/>
  <c r="D23"/>
  <c r="D22"/>
  <c r="D21"/>
  <c r="D20"/>
  <c r="D19"/>
  <c r="D18"/>
  <c r="D17"/>
  <c r="D16"/>
  <c r="C16"/>
  <c r="E14" i="23"/>
  <c r="D14"/>
  <c r="C14"/>
  <c r="G13"/>
  <c r="G12"/>
  <c r="H12" s="1"/>
  <c r="G11"/>
  <c r="H11" s="1"/>
  <c r="G10"/>
  <c r="H10" s="1"/>
  <c r="G9"/>
  <c r="G8"/>
  <c r="H8" s="1"/>
  <c r="G7"/>
  <c r="H7" s="1"/>
  <c r="G6"/>
  <c r="H6" s="1"/>
  <c r="G5"/>
  <c r="G4"/>
  <c r="H4" s="1"/>
  <c r="K38" i="22"/>
  <c r="G8" i="19" s="1"/>
  <c r="I38" i="22"/>
  <c r="G38"/>
  <c r="H38" s="1"/>
  <c r="G4" i="21" s="1"/>
  <c r="D38" i="22"/>
  <c r="K35"/>
  <c r="I35"/>
  <c r="F6" i="19" s="1"/>
  <c r="G35" i="22"/>
  <c r="D35"/>
  <c r="E35" s="1"/>
  <c r="K30"/>
  <c r="I30"/>
  <c r="G30"/>
  <c r="H30" s="1"/>
  <c r="D30"/>
  <c r="C30"/>
  <c r="K29"/>
  <c r="I29"/>
  <c r="D29"/>
  <c r="C29"/>
  <c r="G29" s="1"/>
  <c r="H29" s="1"/>
  <c r="K28"/>
  <c r="I28"/>
  <c r="G28"/>
  <c r="H28" s="1"/>
  <c r="D28"/>
  <c r="K22"/>
  <c r="I22"/>
  <c r="G22"/>
  <c r="D22"/>
  <c r="E22" s="1"/>
  <c r="K21"/>
  <c r="I21"/>
  <c r="G21"/>
  <c r="H21" s="1"/>
  <c r="D21"/>
  <c r="K20"/>
  <c r="I20"/>
  <c r="G20"/>
  <c r="D20"/>
  <c r="E20" s="1"/>
  <c r="K19"/>
  <c r="I19"/>
  <c r="G19"/>
  <c r="H19" s="1"/>
  <c r="D19"/>
  <c r="K18"/>
  <c r="I18"/>
  <c r="G18"/>
  <c r="H18" s="1"/>
  <c r="D18"/>
  <c r="H6" i="21"/>
  <c r="D6"/>
  <c r="C6"/>
  <c r="I6"/>
  <c r="E5"/>
  <c r="E4"/>
  <c r="E3"/>
  <c r="F8" i="19"/>
  <c r="E8"/>
  <c r="G6"/>
  <c r="E6"/>
  <c r="E5"/>
  <c r="E4"/>
  <c r="N42" i="17"/>
  <c r="D42"/>
  <c r="G42" s="1"/>
  <c r="C42"/>
  <c r="B42"/>
  <c r="N41"/>
  <c r="D41"/>
  <c r="G41" s="1"/>
  <c r="C41"/>
  <c r="B41"/>
  <c r="N40"/>
  <c r="D40"/>
  <c r="G40" s="1"/>
  <c r="C40"/>
  <c r="B40"/>
  <c r="N39"/>
  <c r="D39"/>
  <c r="G39" s="1"/>
  <c r="C39"/>
  <c r="B39"/>
  <c r="N38"/>
  <c r="D38"/>
  <c r="G38" s="1"/>
  <c r="C38"/>
  <c r="B38"/>
  <c r="N37"/>
  <c r="D37"/>
  <c r="C37"/>
  <c r="B37"/>
  <c r="N36"/>
  <c r="D36"/>
  <c r="G36" s="1"/>
  <c r="C36"/>
  <c r="B36"/>
  <c r="N35"/>
  <c r="D35"/>
  <c r="C35"/>
  <c r="B35"/>
  <c r="N34"/>
  <c r="D34"/>
  <c r="G34" s="1"/>
  <c r="C34"/>
  <c r="B34"/>
  <c r="N33"/>
  <c r="D33"/>
  <c r="C33"/>
  <c r="B33"/>
  <c r="N32"/>
  <c r="D32"/>
  <c r="C32"/>
  <c r="B32"/>
  <c r="N31"/>
  <c r="D31"/>
  <c r="C31"/>
  <c r="B31"/>
  <c r="N30"/>
  <c r="D30"/>
  <c r="C30"/>
  <c r="B30"/>
  <c r="N29"/>
  <c r="D29"/>
  <c r="C29"/>
  <c r="B29"/>
  <c r="N28"/>
  <c r="D28"/>
  <c r="C28"/>
  <c r="B28"/>
  <c r="N27"/>
  <c r="D27"/>
  <c r="C27"/>
  <c r="N26"/>
  <c r="D26"/>
  <c r="G26" s="1"/>
  <c r="C26"/>
  <c r="A26" s="1"/>
  <c r="B26"/>
  <c r="N25"/>
  <c r="D25"/>
  <c r="G25" s="1"/>
  <c r="C25"/>
  <c r="A25" s="1"/>
  <c r="B25"/>
  <c r="N24"/>
  <c r="D24"/>
  <c r="G24" s="1"/>
  <c r="C24"/>
  <c r="A24" s="1"/>
  <c r="B24"/>
  <c r="N23"/>
  <c r="D23"/>
  <c r="G23" s="1"/>
  <c r="C23"/>
  <c r="B23"/>
  <c r="N22"/>
  <c r="D22"/>
  <c r="G22" s="1"/>
  <c r="C22"/>
  <c r="B22"/>
  <c r="N21"/>
  <c r="D21"/>
  <c r="G21" s="1"/>
  <c r="C21"/>
  <c r="B21"/>
  <c r="N20"/>
  <c r="D20"/>
  <c r="G20" s="1"/>
  <c r="C20"/>
  <c r="B20"/>
  <c r="N19"/>
  <c r="D19"/>
  <c r="G19" s="1"/>
  <c r="C19"/>
  <c r="B19"/>
  <c r="N18"/>
  <c r="G18"/>
  <c r="D18"/>
  <c r="C18"/>
  <c r="B18"/>
  <c r="N17"/>
  <c r="D17"/>
  <c r="G17" s="1"/>
  <c r="C17"/>
  <c r="B17"/>
  <c r="N16"/>
  <c r="D16"/>
  <c r="G16" s="1"/>
  <c r="C16"/>
  <c r="B16"/>
  <c r="N15"/>
  <c r="D15"/>
  <c r="G15" s="1"/>
  <c r="C15"/>
  <c r="B15"/>
  <c r="N14"/>
  <c r="D14"/>
  <c r="C14"/>
  <c r="B14"/>
  <c r="N13"/>
  <c r="D13"/>
  <c r="C13"/>
  <c r="B13"/>
  <c r="N12"/>
  <c r="D12"/>
  <c r="G12" s="1"/>
  <c r="C12"/>
  <c r="B12"/>
  <c r="N11"/>
  <c r="D11"/>
  <c r="G11" s="1"/>
  <c r="C11"/>
  <c r="B11"/>
  <c r="N10"/>
  <c r="D10"/>
  <c r="G10" s="1"/>
  <c r="C10"/>
  <c r="B10"/>
  <c r="N9"/>
  <c r="D9"/>
  <c r="G9" s="1"/>
  <c r="C9"/>
  <c r="B9"/>
  <c r="N8"/>
  <c r="D8"/>
  <c r="G8" s="1"/>
  <c r="C8"/>
  <c r="B8"/>
  <c r="N7"/>
  <c r="G7"/>
  <c r="D7"/>
  <c r="C7"/>
  <c r="B7"/>
  <c r="N6"/>
  <c r="D6"/>
  <c r="G6" s="1"/>
  <c r="C6"/>
  <c r="B6"/>
  <c r="N5"/>
  <c r="D5"/>
  <c r="G5" s="1"/>
  <c r="C5"/>
  <c r="B5"/>
  <c r="N4"/>
  <c r="D4"/>
  <c r="G4" s="1"/>
  <c r="C4"/>
  <c r="B4"/>
  <c r="N3"/>
  <c r="L11" i="12" s="1"/>
  <c r="L12" s="1"/>
  <c r="D3" i="17"/>
  <c r="G3" s="1"/>
  <c r="B3"/>
  <c r="C2"/>
  <c r="A17" l="1"/>
  <c r="A18"/>
  <c r="A3"/>
  <c r="A5"/>
  <c r="A6"/>
  <c r="A7"/>
  <c r="A35"/>
  <c r="A36"/>
  <c r="A37"/>
  <c r="A38"/>
  <c r="A22"/>
  <c r="A4"/>
  <c r="A19"/>
  <c r="A20"/>
  <c r="A21"/>
  <c r="A39"/>
  <c r="A40"/>
  <c r="A41"/>
  <c r="A42"/>
  <c r="H5" i="23"/>
  <c r="H13"/>
  <c r="A8" i="17"/>
  <c r="A9"/>
  <c r="A10"/>
  <c r="A11"/>
  <c r="A12"/>
  <c r="A13"/>
  <c r="A14"/>
  <c r="A15"/>
  <c r="A16"/>
  <c r="A23"/>
  <c r="A27"/>
  <c r="A28"/>
  <c r="A29"/>
  <c r="A30"/>
  <c r="A31"/>
  <c r="A32"/>
  <c r="A33"/>
  <c r="A34"/>
  <c r="L13" i="12"/>
  <c r="D9" i="3"/>
  <c r="H9" i="23"/>
  <c r="G27" i="17"/>
  <c r="J27" s="1"/>
  <c r="G28"/>
  <c r="G35"/>
  <c r="J35" s="1"/>
  <c r="G33"/>
  <c r="I33" s="1"/>
  <c r="G37"/>
  <c r="I37" s="1"/>
  <c r="G31"/>
  <c r="J31" s="1"/>
  <c r="G32"/>
  <c r="I17"/>
  <c r="E5"/>
  <c r="E122" i="25"/>
  <c r="E85"/>
  <c r="E60"/>
  <c r="E59"/>
  <c r="E84" s="1"/>
  <c r="E121" s="1"/>
  <c r="F11"/>
  <c r="E34"/>
  <c r="E12"/>
  <c r="C58"/>
  <c r="D61" s="1"/>
  <c r="J21" i="26" s="1"/>
  <c r="C35" i="25"/>
  <c r="D121"/>
  <c r="G5" i="21"/>
  <c r="G6" s="1"/>
  <c r="J28" i="22"/>
  <c r="F5" i="19" s="1"/>
  <c r="E30" i="22"/>
  <c r="E28"/>
  <c r="H22"/>
  <c r="E21"/>
  <c r="H20"/>
  <c r="E19"/>
  <c r="E38"/>
  <c r="H35"/>
  <c r="G7" i="21" s="1"/>
  <c r="E18" i="22"/>
  <c r="E29"/>
  <c r="L28"/>
  <c r="G5" i="19" s="1"/>
  <c r="J15" i="17"/>
  <c r="J11"/>
  <c r="E3"/>
  <c r="J7"/>
  <c r="I9"/>
  <c r="G13"/>
  <c r="I13" s="1"/>
  <c r="G14"/>
  <c r="J23"/>
  <c r="I25"/>
  <c r="I26"/>
  <c r="G29"/>
  <c r="I29" s="1"/>
  <c r="G30"/>
  <c r="J39"/>
  <c r="I41"/>
  <c r="E6" i="21"/>
  <c r="I38" i="17" s="1"/>
  <c r="E4"/>
  <c r="G14" i="23"/>
  <c r="H14" s="1"/>
  <c r="J3" i="17"/>
  <c r="I5"/>
  <c r="I6"/>
  <c r="J19"/>
  <c r="I21"/>
  <c r="I22"/>
  <c r="G3" i="21" l="1"/>
  <c r="G8" s="1"/>
  <c r="AI21" i="26"/>
  <c r="AM21"/>
  <c r="AQ21"/>
  <c r="AU21"/>
  <c r="AY21"/>
  <c r="BC21"/>
  <c r="AH21"/>
  <c r="AL21"/>
  <c r="AP21"/>
  <c r="AT21"/>
  <c r="AX21"/>
  <c r="BB21"/>
  <c r="AG21"/>
  <c r="AK21"/>
  <c r="AO21"/>
  <c r="AS21"/>
  <c r="AW21"/>
  <c r="BA21"/>
  <c r="AF21"/>
  <c r="AV21"/>
  <c r="AR21"/>
  <c r="AN21"/>
  <c r="BD21"/>
  <c r="AJ21"/>
  <c r="AZ21"/>
  <c r="L14" i="12"/>
  <c r="D10" i="3"/>
  <c r="O5" i="17"/>
  <c r="F122" i="25"/>
  <c r="F85"/>
  <c r="F60"/>
  <c r="F59"/>
  <c r="F84" s="1"/>
  <c r="F121" s="1"/>
  <c r="F34"/>
  <c r="F12"/>
  <c r="G11"/>
  <c r="D78"/>
  <c r="D74"/>
  <c r="D70"/>
  <c r="D66"/>
  <c r="D63"/>
  <c r="D75"/>
  <c r="D71"/>
  <c r="D67"/>
  <c r="D64"/>
  <c r="D77"/>
  <c r="D72"/>
  <c r="D62"/>
  <c r="D76"/>
  <c r="D73"/>
  <c r="D68"/>
  <c r="D69"/>
  <c r="D65"/>
  <c r="I36" i="17"/>
  <c r="I20"/>
  <c r="I4"/>
  <c r="O4" s="1"/>
  <c r="I28"/>
  <c r="I40"/>
  <c r="I24"/>
  <c r="I8"/>
  <c r="I12"/>
  <c r="I32"/>
  <c r="I16"/>
  <c r="E8" i="21"/>
  <c r="I30" i="17"/>
  <c r="I42"/>
  <c r="L18" i="22"/>
  <c r="G4" i="19" s="1"/>
  <c r="J18" i="22"/>
  <c r="F4" i="19" s="1"/>
  <c r="E31" i="17"/>
  <c r="E30"/>
  <c r="E29"/>
  <c r="O29" s="1"/>
  <c r="E28"/>
  <c r="E15"/>
  <c r="E14"/>
  <c r="E13"/>
  <c r="O13" s="1"/>
  <c r="E12"/>
  <c r="E39"/>
  <c r="E38"/>
  <c r="O38" s="1"/>
  <c r="E23"/>
  <c r="E22"/>
  <c r="O22" s="1"/>
  <c r="I34"/>
  <c r="E27"/>
  <c r="E26"/>
  <c r="O26" s="1"/>
  <c r="E11"/>
  <c r="E10"/>
  <c r="E8"/>
  <c r="E35"/>
  <c r="E34"/>
  <c r="E33"/>
  <c r="O33" s="1"/>
  <c r="E32"/>
  <c r="E19"/>
  <c r="E18"/>
  <c r="E17"/>
  <c r="O17" s="1"/>
  <c r="E16"/>
  <c r="E37"/>
  <c r="O37" s="1"/>
  <c r="E36"/>
  <c r="E21"/>
  <c r="O21" s="1"/>
  <c r="E20"/>
  <c r="E7"/>
  <c r="E6"/>
  <c r="F44" s="1"/>
  <c r="F45" s="1"/>
  <c r="E42"/>
  <c r="E41"/>
  <c r="O41" s="1"/>
  <c r="E40"/>
  <c r="E25"/>
  <c r="O25" s="1"/>
  <c r="E24"/>
  <c r="I18"/>
  <c r="E9"/>
  <c r="O9" s="1"/>
  <c r="I10"/>
  <c r="I14"/>
  <c r="F46" l="1"/>
  <c r="P45"/>
  <c r="A67" i="25"/>
  <c r="Y67" s="1"/>
  <c r="AE27" i="26" s="1"/>
  <c r="J27"/>
  <c r="A69" i="25"/>
  <c r="Y69" s="1"/>
  <c r="AE29" i="26" s="1"/>
  <c r="J29"/>
  <c r="A66" i="25"/>
  <c r="Y66" s="1"/>
  <c r="AE26" i="26" s="1"/>
  <c r="J26"/>
  <c r="A68" i="25"/>
  <c r="J28" i="26"/>
  <c r="A72" i="25"/>
  <c r="Y72" s="1"/>
  <c r="AE32" i="26" s="1"/>
  <c r="J32"/>
  <c r="A71" i="25"/>
  <c r="J31" i="26"/>
  <c r="A70" i="25"/>
  <c r="Y70" s="1"/>
  <c r="AE30" i="26" s="1"/>
  <c r="J30"/>
  <c r="A62" i="25"/>
  <c r="J22" i="26"/>
  <c r="A65" i="25"/>
  <c r="J25" i="26"/>
  <c r="A76" i="25"/>
  <c r="J36" i="26"/>
  <c r="A64" i="25"/>
  <c r="Y64" s="1"/>
  <c r="AE24" i="26" s="1"/>
  <c r="J24"/>
  <c r="A63" i="25"/>
  <c r="J23" i="26"/>
  <c r="A78" i="25"/>
  <c r="Y78" s="1"/>
  <c r="AE38" i="26" s="1"/>
  <c r="J38"/>
  <c r="A73" i="25"/>
  <c r="J33" i="26"/>
  <c r="A77" i="25"/>
  <c r="Y77" s="1"/>
  <c r="AE37" i="26" s="1"/>
  <c r="J37"/>
  <c r="A75" i="25"/>
  <c r="J35" i="26"/>
  <c r="A74" i="25"/>
  <c r="Y74" s="1"/>
  <c r="AE34" i="26" s="1"/>
  <c r="J34"/>
  <c r="L15" i="12"/>
  <c r="D11" i="3"/>
  <c r="Y65" i="25"/>
  <c r="AE25" i="26" s="1"/>
  <c r="O10" i="17"/>
  <c r="O32"/>
  <c r="O14"/>
  <c r="O16"/>
  <c r="O24"/>
  <c r="O8"/>
  <c r="B68" i="25"/>
  <c r="H28" i="26" s="1"/>
  <c r="B71" i="25"/>
  <c r="B67"/>
  <c r="B65"/>
  <c r="B64"/>
  <c r="B74"/>
  <c r="B72"/>
  <c r="B66"/>
  <c r="B69"/>
  <c r="H29" i="26" s="1"/>
  <c r="B62" i="25"/>
  <c r="B63"/>
  <c r="B78"/>
  <c r="G122"/>
  <c r="H11"/>
  <c r="G34"/>
  <c r="G85"/>
  <c r="G60"/>
  <c r="G59"/>
  <c r="G84" s="1"/>
  <c r="G121" s="1"/>
  <c r="G12"/>
  <c r="B76"/>
  <c r="A61"/>
  <c r="B61"/>
  <c r="H21" i="26" s="1"/>
  <c r="B73" i="25"/>
  <c r="B77"/>
  <c r="B75"/>
  <c r="H35" i="26" s="1"/>
  <c r="B70" i="25"/>
  <c r="I39" i="17"/>
  <c r="O39" s="1"/>
  <c r="I23"/>
  <c r="O23" s="1"/>
  <c r="I7"/>
  <c r="O7" s="1"/>
  <c r="I31"/>
  <c r="O31" s="1"/>
  <c r="I35"/>
  <c r="O35" s="1"/>
  <c r="I19"/>
  <c r="O19" s="1"/>
  <c r="I3"/>
  <c r="O3" s="1"/>
  <c r="I27"/>
  <c r="O27" s="1"/>
  <c r="I11"/>
  <c r="O11" s="1"/>
  <c r="I15"/>
  <c r="O15" s="1"/>
  <c r="O34"/>
  <c r="O30"/>
  <c r="O6"/>
  <c r="O28"/>
  <c r="O18"/>
  <c r="O12"/>
  <c r="O36"/>
  <c r="O42"/>
  <c r="O40"/>
  <c r="O20"/>
  <c r="H33" i="26" l="1"/>
  <c r="H23"/>
  <c r="H22"/>
  <c r="H31"/>
  <c r="H36"/>
  <c r="G35"/>
  <c r="G33"/>
  <c r="G23"/>
  <c r="G36"/>
  <c r="G22"/>
  <c r="G31"/>
  <c r="G28"/>
  <c r="G21"/>
  <c r="Y61" i="25"/>
  <c r="AE21" i="26" s="1"/>
  <c r="Y63" i="25"/>
  <c r="AE23" i="26" s="1"/>
  <c r="Y62" i="25"/>
  <c r="AE22" i="26" s="1"/>
  <c r="H27"/>
  <c r="H37"/>
  <c r="H38"/>
  <c r="H26"/>
  <c r="H30"/>
  <c r="H34"/>
  <c r="Y68" i="25"/>
  <c r="AE28" i="26" s="1"/>
  <c r="Y75" i="25"/>
  <c r="AE35" i="26" s="1"/>
  <c r="G34"/>
  <c r="G37"/>
  <c r="G38"/>
  <c r="G24"/>
  <c r="G25"/>
  <c r="G30"/>
  <c r="G32"/>
  <c r="G26"/>
  <c r="G27"/>
  <c r="G29"/>
  <c r="AI34"/>
  <c r="AM34"/>
  <c r="AQ34"/>
  <c r="AU34"/>
  <c r="AY34"/>
  <c r="BC34"/>
  <c r="AH34"/>
  <c r="AL34"/>
  <c r="AP34"/>
  <c r="AT34"/>
  <c r="AX34"/>
  <c r="BB34"/>
  <c r="F34"/>
  <c r="AG34"/>
  <c r="AK34"/>
  <c r="AO34"/>
  <c r="AS34"/>
  <c r="AW34"/>
  <c r="BA34"/>
  <c r="AR34"/>
  <c r="AN34"/>
  <c r="BD34"/>
  <c r="AJ34"/>
  <c r="AZ34"/>
  <c r="AF34"/>
  <c r="AV34"/>
  <c r="AF37"/>
  <c r="AJ37"/>
  <c r="AN37"/>
  <c r="AR37"/>
  <c r="AV37"/>
  <c r="AZ37"/>
  <c r="BD37"/>
  <c r="AI37"/>
  <c r="AM37"/>
  <c r="AQ37"/>
  <c r="AU37"/>
  <c r="AY37"/>
  <c r="BC37"/>
  <c r="AH37"/>
  <c r="AL37"/>
  <c r="AP37"/>
  <c r="AT37"/>
  <c r="AX37"/>
  <c r="BB37"/>
  <c r="AG37"/>
  <c r="AW37"/>
  <c r="AS37"/>
  <c r="AO37"/>
  <c r="F37"/>
  <c r="AK37"/>
  <c r="BA37"/>
  <c r="AI38"/>
  <c r="AM38"/>
  <c r="AQ38"/>
  <c r="AU38"/>
  <c r="AY38"/>
  <c r="BC38"/>
  <c r="AH38"/>
  <c r="AL38"/>
  <c r="AP38"/>
  <c r="AT38"/>
  <c r="AX38"/>
  <c r="BB38"/>
  <c r="F38"/>
  <c r="AG38"/>
  <c r="AK38"/>
  <c r="AO38"/>
  <c r="AS38"/>
  <c r="AW38"/>
  <c r="BA38"/>
  <c r="AN38"/>
  <c r="BD38"/>
  <c r="AJ38"/>
  <c r="AZ38"/>
  <c r="AF38"/>
  <c r="AV38"/>
  <c r="AR38"/>
  <c r="AG24"/>
  <c r="AK24"/>
  <c r="AO24"/>
  <c r="AS24"/>
  <c r="AW24"/>
  <c r="BA24"/>
  <c r="AF24"/>
  <c r="AJ24"/>
  <c r="AN24"/>
  <c r="AR24"/>
  <c r="AV24"/>
  <c r="AZ24"/>
  <c r="BD24"/>
  <c r="F24"/>
  <c r="AI24"/>
  <c r="AM24"/>
  <c r="AQ24"/>
  <c r="AU24"/>
  <c r="AY24"/>
  <c r="BC24"/>
  <c r="AL24"/>
  <c r="BB24"/>
  <c r="AH24"/>
  <c r="AX24"/>
  <c r="AT24"/>
  <c r="AP24"/>
  <c r="AF25"/>
  <c r="AJ25"/>
  <c r="AN25"/>
  <c r="AR25"/>
  <c r="AV25"/>
  <c r="AZ25"/>
  <c r="BD25"/>
  <c r="AI25"/>
  <c r="AM25"/>
  <c r="AQ25"/>
  <c r="AU25"/>
  <c r="AY25"/>
  <c r="BC25"/>
  <c r="AH25"/>
  <c r="AL25"/>
  <c r="AP25"/>
  <c r="AT25"/>
  <c r="AX25"/>
  <c r="BB25"/>
  <c r="AS25"/>
  <c r="F25"/>
  <c r="AO25"/>
  <c r="AK25"/>
  <c r="BA25"/>
  <c r="AG25"/>
  <c r="AW25"/>
  <c r="AI30"/>
  <c r="AM30"/>
  <c r="AQ30"/>
  <c r="AU30"/>
  <c r="AY30"/>
  <c r="BC30"/>
  <c r="AH30"/>
  <c r="AL30"/>
  <c r="AP30"/>
  <c r="AT30"/>
  <c r="AX30"/>
  <c r="BB30"/>
  <c r="F30"/>
  <c r="AG30"/>
  <c r="AK30"/>
  <c r="AO30"/>
  <c r="AS30"/>
  <c r="AW30"/>
  <c r="BA30"/>
  <c r="AF30"/>
  <c r="AV30"/>
  <c r="AR30"/>
  <c r="AN30"/>
  <c r="BD30"/>
  <c r="AJ30"/>
  <c r="AZ30"/>
  <c r="AG32"/>
  <c r="AK32"/>
  <c r="AO32"/>
  <c r="AS32"/>
  <c r="AW32"/>
  <c r="BA32"/>
  <c r="AF32"/>
  <c r="AJ32"/>
  <c r="AN32"/>
  <c r="AR32"/>
  <c r="AV32"/>
  <c r="AZ32"/>
  <c r="BD32"/>
  <c r="F32"/>
  <c r="AI32"/>
  <c r="AM32"/>
  <c r="AQ32"/>
  <c r="AU32"/>
  <c r="AY32"/>
  <c r="BC32"/>
  <c r="AT32"/>
  <c r="AP32"/>
  <c r="AL32"/>
  <c r="BB32"/>
  <c r="AH32"/>
  <c r="AX32"/>
  <c r="AI26"/>
  <c r="AM26"/>
  <c r="AQ26"/>
  <c r="AU26"/>
  <c r="AY26"/>
  <c r="BC26"/>
  <c r="AH26"/>
  <c r="AL26"/>
  <c r="AP26"/>
  <c r="AT26"/>
  <c r="AX26"/>
  <c r="BB26"/>
  <c r="F26"/>
  <c r="AG26"/>
  <c r="AK26"/>
  <c r="AO26"/>
  <c r="AS26"/>
  <c r="AW26"/>
  <c r="BA26"/>
  <c r="AJ26"/>
  <c r="AZ26"/>
  <c r="AF26"/>
  <c r="AV26"/>
  <c r="AR26"/>
  <c r="AN26"/>
  <c r="BD26"/>
  <c r="AH27"/>
  <c r="AL27"/>
  <c r="AP27"/>
  <c r="AT27"/>
  <c r="AX27"/>
  <c r="BB27"/>
  <c r="AG27"/>
  <c r="AK27"/>
  <c r="AO27"/>
  <c r="AS27"/>
  <c r="AW27"/>
  <c r="BA27"/>
  <c r="AF27"/>
  <c r="AJ27"/>
  <c r="AN27"/>
  <c r="AR27"/>
  <c r="AV27"/>
  <c r="AZ27"/>
  <c r="BD27"/>
  <c r="AQ27"/>
  <c r="AM27"/>
  <c r="BC27"/>
  <c r="AI27"/>
  <c r="AY27"/>
  <c r="AU27"/>
  <c r="F27"/>
  <c r="AH35"/>
  <c r="AL35"/>
  <c r="AP35"/>
  <c r="AT35"/>
  <c r="AX35"/>
  <c r="BB35"/>
  <c r="AG35"/>
  <c r="AK35"/>
  <c r="AO35"/>
  <c r="AS35"/>
  <c r="AW35"/>
  <c r="BA35"/>
  <c r="AF35"/>
  <c r="AJ35"/>
  <c r="AN35"/>
  <c r="AR35"/>
  <c r="AV35"/>
  <c r="AZ35"/>
  <c r="BD35"/>
  <c r="BC35"/>
  <c r="AI35"/>
  <c r="AY35"/>
  <c r="AU35"/>
  <c r="AQ35"/>
  <c r="AM35"/>
  <c r="F35"/>
  <c r="AF33"/>
  <c r="AJ33"/>
  <c r="AN33"/>
  <c r="AR33"/>
  <c r="AV33"/>
  <c r="AZ33"/>
  <c r="BD33"/>
  <c r="AI33"/>
  <c r="AM33"/>
  <c r="AQ33"/>
  <c r="AU33"/>
  <c r="AY33"/>
  <c r="BC33"/>
  <c r="AH33"/>
  <c r="AL33"/>
  <c r="AP33"/>
  <c r="AT33"/>
  <c r="AX33"/>
  <c r="BB33"/>
  <c r="AK33"/>
  <c r="BA33"/>
  <c r="F33"/>
  <c r="AG33"/>
  <c r="AW33"/>
  <c r="AS33"/>
  <c r="AO33"/>
  <c r="AH23"/>
  <c r="AL23"/>
  <c r="AP23"/>
  <c r="AT23"/>
  <c r="AX23"/>
  <c r="BB23"/>
  <c r="AG23"/>
  <c r="AK23"/>
  <c r="AO23"/>
  <c r="AS23"/>
  <c r="AW23"/>
  <c r="BA23"/>
  <c r="AF23"/>
  <c r="AJ23"/>
  <c r="AN23"/>
  <c r="AR23"/>
  <c r="AV23"/>
  <c r="AZ23"/>
  <c r="BD23"/>
  <c r="AU23"/>
  <c r="AQ23"/>
  <c r="F23"/>
  <c r="AM23"/>
  <c r="BC23"/>
  <c r="AI23"/>
  <c r="AY23"/>
  <c r="AG36"/>
  <c r="AK36"/>
  <c r="AO36"/>
  <c r="AS36"/>
  <c r="AW36"/>
  <c r="BA36"/>
  <c r="AF36"/>
  <c r="AJ36"/>
  <c r="AN36"/>
  <c r="AR36"/>
  <c r="AV36"/>
  <c r="AZ36"/>
  <c r="BD36"/>
  <c r="F36"/>
  <c r="AI36"/>
  <c r="AM36"/>
  <c r="AQ36"/>
  <c r="AU36"/>
  <c r="AY36"/>
  <c r="BC36"/>
  <c r="AP36"/>
  <c r="AL36"/>
  <c r="BB36"/>
  <c r="AH36"/>
  <c r="AX36"/>
  <c r="AT36"/>
  <c r="AI22"/>
  <c r="AM22"/>
  <c r="AQ22"/>
  <c r="AU22"/>
  <c r="AY22"/>
  <c r="BC22"/>
  <c r="AH22"/>
  <c r="AL22"/>
  <c r="AP22"/>
  <c r="AT22"/>
  <c r="AX22"/>
  <c r="BB22"/>
  <c r="F22"/>
  <c r="AG22"/>
  <c r="AK22"/>
  <c r="AO22"/>
  <c r="AS22"/>
  <c r="AW22"/>
  <c r="BA22"/>
  <c r="AN22"/>
  <c r="BD22"/>
  <c r="AJ22"/>
  <c r="AZ22"/>
  <c r="AF22"/>
  <c r="AV22"/>
  <c r="AR22"/>
  <c r="AH31"/>
  <c r="AL31"/>
  <c r="AP31"/>
  <c r="AT31"/>
  <c r="AX31"/>
  <c r="BB31"/>
  <c r="AG31"/>
  <c r="AK31"/>
  <c r="AO31"/>
  <c r="AS31"/>
  <c r="AW31"/>
  <c r="BA31"/>
  <c r="AF31"/>
  <c r="AJ31"/>
  <c r="AN31"/>
  <c r="AR31"/>
  <c r="AV31"/>
  <c r="AZ31"/>
  <c r="BD31"/>
  <c r="AM31"/>
  <c r="BC31"/>
  <c r="AI31"/>
  <c r="AY31"/>
  <c r="F31"/>
  <c r="AU31"/>
  <c r="AQ31"/>
  <c r="AG28"/>
  <c r="AK28"/>
  <c r="AO28"/>
  <c r="AS28"/>
  <c r="AW28"/>
  <c r="BA28"/>
  <c r="AF28"/>
  <c r="AJ28"/>
  <c r="AN28"/>
  <c r="AR28"/>
  <c r="AV28"/>
  <c r="AZ28"/>
  <c r="BD28"/>
  <c r="F28"/>
  <c r="AI28"/>
  <c r="AM28"/>
  <c r="AQ28"/>
  <c r="AU28"/>
  <c r="AY28"/>
  <c r="BC28"/>
  <c r="AH28"/>
  <c r="AX28"/>
  <c r="AT28"/>
  <c r="AP28"/>
  <c r="AL28"/>
  <c r="BB28"/>
  <c r="AF29"/>
  <c r="AJ29"/>
  <c r="AN29"/>
  <c r="AR29"/>
  <c r="AV29"/>
  <c r="AZ29"/>
  <c r="BD29"/>
  <c r="AI29"/>
  <c r="AM29"/>
  <c r="AQ29"/>
  <c r="AU29"/>
  <c r="AY29"/>
  <c r="BC29"/>
  <c r="AH29"/>
  <c r="AL29"/>
  <c r="AP29"/>
  <c r="AT29"/>
  <c r="AX29"/>
  <c r="BB29"/>
  <c r="AO29"/>
  <c r="AK29"/>
  <c r="BA29"/>
  <c r="AG29"/>
  <c r="AW29"/>
  <c r="F29"/>
  <c r="AS29"/>
  <c r="H25"/>
  <c r="H32"/>
  <c r="H24"/>
  <c r="Y71" i="25"/>
  <c r="AE31" i="26" s="1"/>
  <c r="Y76" i="25"/>
  <c r="AE36" i="26" s="1"/>
  <c r="Y73" i="25"/>
  <c r="AE33" i="26" s="1"/>
  <c r="L16" i="12"/>
  <c r="D12" i="3"/>
  <c r="H122" i="25"/>
  <c r="H85"/>
  <c r="H60"/>
  <c r="H59"/>
  <c r="H84" s="1"/>
  <c r="H121" s="1"/>
  <c r="H34"/>
  <c r="H12"/>
  <c r="I11"/>
  <c r="L17" i="12" l="1"/>
  <c r="D13" i="3"/>
  <c r="Y80" i="25"/>
  <c r="I122"/>
  <c r="I60"/>
  <c r="I59"/>
  <c r="I84" s="1"/>
  <c r="I121" s="1"/>
  <c r="I85"/>
  <c r="J11"/>
  <c r="I34"/>
  <c r="I12"/>
  <c r="D8" i="3"/>
  <c r="L18" i="12" l="1"/>
  <c r="D14" i="3"/>
  <c r="J122" i="25"/>
  <c r="J85"/>
  <c r="J59"/>
  <c r="J84" s="1"/>
  <c r="J121" s="1"/>
  <c r="J34"/>
  <c r="J12"/>
  <c r="J60"/>
  <c r="K11"/>
  <c r="L19" i="12" l="1"/>
  <c r="D15" i="3"/>
  <c r="K122" i="25"/>
  <c r="K85"/>
  <c r="L11"/>
  <c r="K59"/>
  <c r="K84" s="1"/>
  <c r="K121" s="1"/>
  <c r="K60"/>
  <c r="K34"/>
  <c r="K12"/>
  <c r="B12" i="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11"/>
  <c r="L20" l="1"/>
  <c r="D16" i="3"/>
  <c r="L122" i="25"/>
  <c r="L85"/>
  <c r="L60"/>
  <c r="L59"/>
  <c r="L84" s="1"/>
  <c r="L121" s="1"/>
  <c r="L34"/>
  <c r="L12"/>
  <c r="M11"/>
  <c r="Y122" i="6"/>
  <c r="Y121"/>
  <c r="C70"/>
  <c r="C69"/>
  <c r="C53"/>
  <c r="C78" s="1"/>
  <c r="C52"/>
  <c r="C77" s="1"/>
  <c r="C51"/>
  <c r="C76" s="1"/>
  <c r="C50"/>
  <c r="C75" s="1"/>
  <c r="C49"/>
  <c r="C74" s="1"/>
  <c r="C48"/>
  <c r="C73" s="1"/>
  <c r="C47"/>
  <c r="C72" s="1"/>
  <c r="C46"/>
  <c r="C71" s="1"/>
  <c r="C45"/>
  <c r="C44"/>
  <c r="C43"/>
  <c r="C68" s="1"/>
  <c r="C42"/>
  <c r="C67" s="1"/>
  <c r="C41"/>
  <c r="C66" s="1"/>
  <c r="C40"/>
  <c r="C65" s="1"/>
  <c r="C39"/>
  <c r="C64" s="1"/>
  <c r="C38"/>
  <c r="C63" s="1"/>
  <c r="C37"/>
  <c r="C62" s="1"/>
  <c r="C36"/>
  <c r="C61" s="1"/>
  <c r="C35"/>
  <c r="M10"/>
  <c r="N10" s="1"/>
  <c r="O10" s="1"/>
  <c r="P10" s="1"/>
  <c r="Q10" s="1"/>
  <c r="R10" s="1"/>
  <c r="S10" s="1"/>
  <c r="T10" s="1"/>
  <c r="U10" s="1"/>
  <c r="V10" s="1"/>
  <c r="W10" s="1"/>
  <c r="X10" s="1"/>
  <c r="I10"/>
  <c r="J10" s="1"/>
  <c r="K10" s="1"/>
  <c r="L10" s="1"/>
  <c r="H10"/>
  <c r="G10"/>
  <c r="F10"/>
  <c r="E11"/>
  <c r="C58"/>
  <c r="L21" i="12" l="1"/>
  <c r="D17" i="3"/>
  <c r="E12" i="6"/>
  <c r="M122" i="25"/>
  <c r="M60"/>
  <c r="M59"/>
  <c r="M84" s="1"/>
  <c r="M121" s="1"/>
  <c r="M34"/>
  <c r="M12"/>
  <c r="N11"/>
  <c r="M85"/>
  <c r="D77" i="6"/>
  <c r="J19" i="26" s="1"/>
  <c r="E122" i="6"/>
  <c r="E85"/>
  <c r="E59"/>
  <c r="E84" s="1"/>
  <c r="E121" s="1"/>
  <c r="F11"/>
  <c r="E60"/>
  <c r="D78"/>
  <c r="J20" i="26" s="1"/>
  <c r="D74" i="6"/>
  <c r="J16" i="26" s="1"/>
  <c r="D70" i="6"/>
  <c r="J12" i="26" s="1"/>
  <c r="D66" i="6"/>
  <c r="J8" i="26" s="1"/>
  <c r="D63" i="6"/>
  <c r="J5" i="26" s="1"/>
  <c r="D75" i="6"/>
  <c r="J17" i="26" s="1"/>
  <c r="D71" i="6"/>
  <c r="J13" i="26" s="1"/>
  <c r="D67" i="6"/>
  <c r="J9" i="26" s="1"/>
  <c r="D64" i="6"/>
  <c r="J6" i="26" s="1"/>
  <c r="D73" i="6"/>
  <c r="J15" i="26" s="1"/>
  <c r="D61" i="6"/>
  <c r="J3" i="26" s="1"/>
  <c r="D62" i="6"/>
  <c r="J4" i="26" s="1"/>
  <c r="D72" i="6"/>
  <c r="J14" i="26" s="1"/>
  <c r="D65" i="6"/>
  <c r="J7" i="26" s="1"/>
  <c r="D76" i="6"/>
  <c r="J18" i="26" s="1"/>
  <c r="D68" i="6"/>
  <c r="J10" i="26" s="1"/>
  <c r="E34" i="6"/>
  <c r="D69"/>
  <c r="J11" i="26" s="1"/>
  <c r="D121" i="6"/>
  <c r="AH18" i="26" l="1"/>
  <c r="AL18"/>
  <c r="AP18"/>
  <c r="AT18"/>
  <c r="AX18"/>
  <c r="BB18"/>
  <c r="AG18"/>
  <c r="AK18"/>
  <c r="AO18"/>
  <c r="AS18"/>
  <c r="AW18"/>
  <c r="BA18"/>
  <c r="AF18"/>
  <c r="AJ18"/>
  <c r="AN18"/>
  <c r="AR18"/>
  <c r="AV18"/>
  <c r="AZ18"/>
  <c r="BD18"/>
  <c r="AM18"/>
  <c r="AI18"/>
  <c r="AY18"/>
  <c r="AU18"/>
  <c r="AQ18"/>
  <c r="BC18"/>
  <c r="AJ3"/>
  <c r="AN3"/>
  <c r="AR3"/>
  <c r="AV3"/>
  <c r="AZ3"/>
  <c r="BD3"/>
  <c r="AI3"/>
  <c r="AM3"/>
  <c r="AQ3"/>
  <c r="AU3"/>
  <c r="AY3"/>
  <c r="BC3"/>
  <c r="AH3"/>
  <c r="AL3"/>
  <c r="AP3"/>
  <c r="AT3"/>
  <c r="AX3"/>
  <c r="BB3"/>
  <c r="AO3"/>
  <c r="AK3"/>
  <c r="BA3"/>
  <c r="AG3"/>
  <c r="AW3"/>
  <c r="AS3"/>
  <c r="AI13"/>
  <c r="AM13"/>
  <c r="AQ13"/>
  <c r="AU13"/>
  <c r="AY13"/>
  <c r="BC13"/>
  <c r="AH13"/>
  <c r="AL13"/>
  <c r="AP13"/>
  <c r="AT13"/>
  <c r="AX13"/>
  <c r="BB13"/>
  <c r="AG13"/>
  <c r="AK13"/>
  <c r="AO13"/>
  <c r="AS13"/>
  <c r="AW13"/>
  <c r="BA13"/>
  <c r="AF13"/>
  <c r="AV13"/>
  <c r="AR13"/>
  <c r="AN13"/>
  <c r="BD13"/>
  <c r="AJ13"/>
  <c r="AZ13"/>
  <c r="AF12"/>
  <c r="AJ12"/>
  <c r="AN12"/>
  <c r="AR12"/>
  <c r="AV12"/>
  <c r="AZ12"/>
  <c r="BD12"/>
  <c r="AI12"/>
  <c r="AM12"/>
  <c r="AQ12"/>
  <c r="AU12"/>
  <c r="AY12"/>
  <c r="BC12"/>
  <c r="AH12"/>
  <c r="AL12"/>
  <c r="AP12"/>
  <c r="AT12"/>
  <c r="AX12"/>
  <c r="BB12"/>
  <c r="AO12"/>
  <c r="AK12"/>
  <c r="BA12"/>
  <c r="AG12"/>
  <c r="AW12"/>
  <c r="AS12"/>
  <c r="AG11"/>
  <c r="AK11"/>
  <c r="AO11"/>
  <c r="AS11"/>
  <c r="AW11"/>
  <c r="BA11"/>
  <c r="AF11"/>
  <c r="AJ11"/>
  <c r="AN11"/>
  <c r="AR11"/>
  <c r="AV11"/>
  <c r="AZ11"/>
  <c r="BD11"/>
  <c r="AI11"/>
  <c r="AM11"/>
  <c r="AQ11"/>
  <c r="AU11"/>
  <c r="AY11"/>
  <c r="BC11"/>
  <c r="AH11"/>
  <c r="AX11"/>
  <c r="AT11"/>
  <c r="AP11"/>
  <c r="AL11"/>
  <c r="BB11"/>
  <c r="AH10"/>
  <c r="AL10"/>
  <c r="AP10"/>
  <c r="AT10"/>
  <c r="AX10"/>
  <c r="BB10"/>
  <c r="AG10"/>
  <c r="AK10"/>
  <c r="AO10"/>
  <c r="AS10"/>
  <c r="AW10"/>
  <c r="BA10"/>
  <c r="AF10"/>
  <c r="AJ10"/>
  <c r="AN10"/>
  <c r="AR10"/>
  <c r="AV10"/>
  <c r="AZ10"/>
  <c r="BD10"/>
  <c r="AU10"/>
  <c r="AQ10"/>
  <c r="AM10"/>
  <c r="BC10"/>
  <c r="AI10"/>
  <c r="AY10"/>
  <c r="AF4"/>
  <c r="AJ4"/>
  <c r="AN4"/>
  <c r="AR4"/>
  <c r="AV4"/>
  <c r="AZ4"/>
  <c r="BD4"/>
  <c r="AI4"/>
  <c r="AM4"/>
  <c r="AQ4"/>
  <c r="AU4"/>
  <c r="AY4"/>
  <c r="BC4"/>
  <c r="AH4"/>
  <c r="AL4"/>
  <c r="AP4"/>
  <c r="AT4"/>
  <c r="AX4"/>
  <c r="BB4"/>
  <c r="AG4"/>
  <c r="AW4"/>
  <c r="AS4"/>
  <c r="AO4"/>
  <c r="AK4"/>
  <c r="BA4"/>
  <c r="AI9"/>
  <c r="AM9"/>
  <c r="AQ9"/>
  <c r="AU9"/>
  <c r="AY9"/>
  <c r="BC9"/>
  <c r="AH9"/>
  <c r="AL9"/>
  <c r="AP9"/>
  <c r="AT9"/>
  <c r="AX9"/>
  <c r="BB9"/>
  <c r="AG9"/>
  <c r="AK9"/>
  <c r="AO9"/>
  <c r="AS9"/>
  <c r="AW9"/>
  <c r="BA9"/>
  <c r="AJ9"/>
  <c r="AZ9"/>
  <c r="AF9"/>
  <c r="AV9"/>
  <c r="AR9"/>
  <c r="AN9"/>
  <c r="BD9"/>
  <c r="AF8"/>
  <c r="AJ8"/>
  <c r="AN8"/>
  <c r="AR8"/>
  <c r="AV8"/>
  <c r="AZ8"/>
  <c r="BD8"/>
  <c r="AI8"/>
  <c r="AM8"/>
  <c r="AQ8"/>
  <c r="AU8"/>
  <c r="AY8"/>
  <c r="BC8"/>
  <c r="AH8"/>
  <c r="AL8"/>
  <c r="AP8"/>
  <c r="AT8"/>
  <c r="AX8"/>
  <c r="BB8"/>
  <c r="AS8"/>
  <c r="AO8"/>
  <c r="AK8"/>
  <c r="BA8"/>
  <c r="AG8"/>
  <c r="AW8"/>
  <c r="AH14"/>
  <c r="AL14"/>
  <c r="AP14"/>
  <c r="AT14"/>
  <c r="AX14"/>
  <c r="BB14"/>
  <c r="AG14"/>
  <c r="AK14"/>
  <c r="AO14"/>
  <c r="AS14"/>
  <c r="AW14"/>
  <c r="BA14"/>
  <c r="AF14"/>
  <c r="AJ14"/>
  <c r="AN14"/>
  <c r="AR14"/>
  <c r="AV14"/>
  <c r="AZ14"/>
  <c r="BD14"/>
  <c r="AM14"/>
  <c r="BC14"/>
  <c r="AI14"/>
  <c r="AY14"/>
  <c r="AU14"/>
  <c r="AQ14"/>
  <c r="AI5"/>
  <c r="AM5"/>
  <c r="AQ5"/>
  <c r="AU5"/>
  <c r="AY5"/>
  <c r="BC5"/>
  <c r="AH5"/>
  <c r="AL5"/>
  <c r="AP5"/>
  <c r="AT5"/>
  <c r="AX5"/>
  <c r="BB5"/>
  <c r="AG5"/>
  <c r="AK5"/>
  <c r="AO5"/>
  <c r="AS5"/>
  <c r="AW5"/>
  <c r="BA5"/>
  <c r="AN5"/>
  <c r="BD5"/>
  <c r="AJ5"/>
  <c r="AZ5"/>
  <c r="AF5"/>
  <c r="AV5"/>
  <c r="AR5"/>
  <c r="AH6"/>
  <c r="AL6"/>
  <c r="AP6"/>
  <c r="AT6"/>
  <c r="AX6"/>
  <c r="BB6"/>
  <c r="AG6"/>
  <c r="AK6"/>
  <c r="AO6"/>
  <c r="AS6"/>
  <c r="AW6"/>
  <c r="BA6"/>
  <c r="AF6"/>
  <c r="AJ6"/>
  <c r="AN6"/>
  <c r="AR6"/>
  <c r="AV6"/>
  <c r="AZ6"/>
  <c r="BD6"/>
  <c r="AU6"/>
  <c r="AQ6"/>
  <c r="AM6"/>
  <c r="BC6"/>
  <c r="AI6"/>
  <c r="AY6"/>
  <c r="AF20"/>
  <c r="AJ20"/>
  <c r="AN20"/>
  <c r="AR20"/>
  <c r="AV20"/>
  <c r="AZ20"/>
  <c r="BD20"/>
  <c r="AI20"/>
  <c r="AM20"/>
  <c r="AQ20"/>
  <c r="AU20"/>
  <c r="AY20"/>
  <c r="BC20"/>
  <c r="AH20"/>
  <c r="AL20"/>
  <c r="AP20"/>
  <c r="AT20"/>
  <c r="AX20"/>
  <c r="BB20"/>
  <c r="AG20"/>
  <c r="AW20"/>
  <c r="AS20"/>
  <c r="AO20"/>
  <c r="AK20"/>
  <c r="BA20"/>
  <c r="AG19"/>
  <c r="AK19"/>
  <c r="AO19"/>
  <c r="AS19"/>
  <c r="AW19"/>
  <c r="BA19"/>
  <c r="AF19"/>
  <c r="AJ19"/>
  <c r="AN19"/>
  <c r="AR19"/>
  <c r="AV19"/>
  <c r="AZ19"/>
  <c r="BD19"/>
  <c r="AI19"/>
  <c r="AM19"/>
  <c r="AQ19"/>
  <c r="AU19"/>
  <c r="AY19"/>
  <c r="BC19"/>
  <c r="AP19"/>
  <c r="AL19"/>
  <c r="BB19"/>
  <c r="AH19"/>
  <c r="AX19"/>
  <c r="AT19"/>
  <c r="AG7"/>
  <c r="AK7"/>
  <c r="AO7"/>
  <c r="AS7"/>
  <c r="AW7"/>
  <c r="BA7"/>
  <c r="AF7"/>
  <c r="AJ7"/>
  <c r="AN7"/>
  <c r="AR7"/>
  <c r="AV7"/>
  <c r="AZ7"/>
  <c r="BD7"/>
  <c r="AI7"/>
  <c r="AM7"/>
  <c r="AQ7"/>
  <c r="AU7"/>
  <c r="AY7"/>
  <c r="BC7"/>
  <c r="AL7"/>
  <c r="BB7"/>
  <c r="AH7"/>
  <c r="AX7"/>
  <c r="AT7"/>
  <c r="AP7"/>
  <c r="AG15"/>
  <c r="AK15"/>
  <c r="AO15"/>
  <c r="AS15"/>
  <c r="AW15"/>
  <c r="BA15"/>
  <c r="AF15"/>
  <c r="AJ15"/>
  <c r="AN15"/>
  <c r="AR15"/>
  <c r="AV15"/>
  <c r="AZ15"/>
  <c r="BD15"/>
  <c r="AI15"/>
  <c r="AM15"/>
  <c r="AQ15"/>
  <c r="AU15"/>
  <c r="AY15"/>
  <c r="BC15"/>
  <c r="AT15"/>
  <c r="AP15"/>
  <c r="AL15"/>
  <c r="BB15"/>
  <c r="AH15"/>
  <c r="AX15"/>
  <c r="AI17"/>
  <c r="AM17"/>
  <c r="AQ17"/>
  <c r="AU17"/>
  <c r="AY17"/>
  <c r="BC17"/>
  <c r="AH17"/>
  <c r="AL17"/>
  <c r="AP17"/>
  <c r="AT17"/>
  <c r="AX17"/>
  <c r="BB17"/>
  <c r="AG17"/>
  <c r="AK17"/>
  <c r="AO17"/>
  <c r="AS17"/>
  <c r="AW17"/>
  <c r="BA17"/>
  <c r="AR17"/>
  <c r="AN17"/>
  <c r="BD17"/>
  <c r="AJ17"/>
  <c r="AZ17"/>
  <c r="AF17"/>
  <c r="AV17"/>
  <c r="AF16"/>
  <c r="AJ16"/>
  <c r="AN16"/>
  <c r="AR16"/>
  <c r="AV16"/>
  <c r="AZ16"/>
  <c r="BD16"/>
  <c r="AI16"/>
  <c r="AM16"/>
  <c r="AQ16"/>
  <c r="AU16"/>
  <c r="AY16"/>
  <c r="BC16"/>
  <c r="AH16"/>
  <c r="AL16"/>
  <c r="AP16"/>
  <c r="AT16"/>
  <c r="AX16"/>
  <c r="BB16"/>
  <c r="AK16"/>
  <c r="BA16"/>
  <c r="AG16"/>
  <c r="AW16"/>
  <c r="AS16"/>
  <c r="AO16"/>
  <c r="L22" i="12"/>
  <c r="D18" i="3"/>
  <c r="F19" i="26"/>
  <c r="F11"/>
  <c r="F4"/>
  <c r="F8"/>
  <c r="F14"/>
  <c r="F6"/>
  <c r="F5"/>
  <c r="F20"/>
  <c r="F18"/>
  <c r="F3"/>
  <c r="F13"/>
  <c r="F12"/>
  <c r="F10"/>
  <c r="F9"/>
  <c r="F7"/>
  <c r="F15"/>
  <c r="F17"/>
  <c r="F16"/>
  <c r="N85" i="25"/>
  <c r="N60"/>
  <c r="N122"/>
  <c r="N59"/>
  <c r="N84" s="1"/>
  <c r="N121" s="1"/>
  <c r="N34"/>
  <c r="N12"/>
  <c r="O11"/>
  <c r="A64" i="6"/>
  <c r="B64"/>
  <c r="H6" i="26" s="1"/>
  <c r="B78" i="6"/>
  <c r="H20" i="26" s="1"/>
  <c r="A78" i="6"/>
  <c r="B65"/>
  <c r="H7" i="26" s="1"/>
  <c r="A65" i="6"/>
  <c r="B73"/>
  <c r="H15" i="26" s="1"/>
  <c r="A73" i="6"/>
  <c r="B74"/>
  <c r="H16" i="26" s="1"/>
  <c r="A74" i="6"/>
  <c r="A76"/>
  <c r="B76"/>
  <c r="H18" i="26" s="1"/>
  <c r="B61" i="6"/>
  <c r="H3" i="26" s="1"/>
  <c r="A61" i="6"/>
  <c r="A71"/>
  <c r="B71"/>
  <c r="H13" i="26" s="1"/>
  <c r="B70" i="6"/>
  <c r="H12" i="26" s="1"/>
  <c r="A70" i="6"/>
  <c r="A72"/>
  <c r="B72"/>
  <c r="H14" i="26" s="1"/>
  <c r="A63" i="6"/>
  <c r="B63"/>
  <c r="H5" i="26" s="1"/>
  <c r="B77" i="6"/>
  <c r="H19" i="26" s="1"/>
  <c r="A77" i="6"/>
  <c r="A75"/>
  <c r="B75"/>
  <c r="H17" i="26" s="1"/>
  <c r="B69" i="6"/>
  <c r="H11" i="26" s="1"/>
  <c r="A69" i="6"/>
  <c r="A68"/>
  <c r="B68"/>
  <c r="H10" i="26" s="1"/>
  <c r="B62" i="6"/>
  <c r="H4" i="26" s="1"/>
  <c r="A62" i="6"/>
  <c r="A67"/>
  <c r="B67"/>
  <c r="H9" i="26" s="1"/>
  <c r="B66" i="6"/>
  <c r="H8" i="26" s="1"/>
  <c r="A66" i="6"/>
  <c r="F85"/>
  <c r="F122"/>
  <c r="F34"/>
  <c r="F12"/>
  <c r="G11"/>
  <c r="F59"/>
  <c r="F84" s="1"/>
  <c r="F121" s="1"/>
  <c r="F60"/>
  <c r="Y70" l="1"/>
  <c r="AE12" i="26" s="1"/>
  <c r="Y72" i="6"/>
  <c r="AE14" i="26" s="1"/>
  <c r="Y71" i="6"/>
  <c r="AE13" i="26" s="1"/>
  <c r="Y76" i="6"/>
  <c r="AE18" i="26" s="1"/>
  <c r="Y67" i="6"/>
  <c r="AE9" i="26" s="1"/>
  <c r="Y68" i="6"/>
  <c r="AE10" i="26" s="1"/>
  <c r="Y75" i="6"/>
  <c r="AE17" i="26" s="1"/>
  <c r="Y63" i="6"/>
  <c r="AE5" i="26" s="1"/>
  <c r="Y64" i="6"/>
  <c r="AE6" i="26" s="1"/>
  <c r="Y61" i="6"/>
  <c r="AE3" i="26" s="1"/>
  <c r="Y74" i="6"/>
  <c r="AE16" i="26" s="1"/>
  <c r="Y65" i="6"/>
  <c r="AE7" i="26" s="1"/>
  <c r="Y66" i="6"/>
  <c r="AE8" i="26" s="1"/>
  <c r="Y62" i="6"/>
  <c r="AE4" i="26" s="1"/>
  <c r="Y69" i="6"/>
  <c r="AE11" i="26" s="1"/>
  <c r="Y77" i="6"/>
  <c r="AE19" i="26" s="1"/>
  <c r="Y73" i="6"/>
  <c r="AE15" i="26" s="1"/>
  <c r="Y78" i="6"/>
  <c r="AE20" i="26" s="1"/>
  <c r="L23" i="12"/>
  <c r="D19" i="3"/>
  <c r="G16" i="26"/>
  <c r="G12"/>
  <c r="G3"/>
  <c r="G10"/>
  <c r="G13"/>
  <c r="G18"/>
  <c r="G14"/>
  <c r="G20"/>
  <c r="G5"/>
  <c r="G17"/>
  <c r="G7"/>
  <c r="G6"/>
  <c r="G4"/>
  <c r="G19"/>
  <c r="G15"/>
  <c r="G9"/>
  <c r="G8"/>
  <c r="G11"/>
  <c r="O122" i="25"/>
  <c r="O85"/>
  <c r="P11"/>
  <c r="O34"/>
  <c r="O60"/>
  <c r="O59"/>
  <c r="O84" s="1"/>
  <c r="O121" s="1"/>
  <c r="O12"/>
  <c r="G85" i="6"/>
  <c r="G122"/>
  <c r="G34"/>
  <c r="H11"/>
  <c r="G60"/>
  <c r="G59"/>
  <c r="G84" s="1"/>
  <c r="G121" s="1"/>
  <c r="G12"/>
  <c r="Y80" l="1"/>
  <c r="L24" i="12"/>
  <c r="D20" i="3"/>
  <c r="P122" i="25"/>
  <c r="P85"/>
  <c r="P60"/>
  <c r="P59"/>
  <c r="P84" s="1"/>
  <c r="P121" s="1"/>
  <c r="P34"/>
  <c r="P12"/>
  <c r="Q11"/>
  <c r="H122" i="6"/>
  <c r="H60"/>
  <c r="H59"/>
  <c r="H84" s="1"/>
  <c r="H121" s="1"/>
  <c r="H34"/>
  <c r="H85"/>
  <c r="H12"/>
  <c r="I11"/>
  <c r="L25" i="12" l="1"/>
  <c r="D21" i="3"/>
  <c r="Q122" i="25"/>
  <c r="Q85"/>
  <c r="Q60"/>
  <c r="Q59"/>
  <c r="Q84" s="1"/>
  <c r="Q121" s="1"/>
  <c r="R11"/>
  <c r="Q34"/>
  <c r="Q12"/>
  <c r="I122" i="6"/>
  <c r="I85"/>
  <c r="J11"/>
  <c r="I60"/>
  <c r="I59"/>
  <c r="I84" s="1"/>
  <c r="I121" s="1"/>
  <c r="I12"/>
  <c r="I34"/>
  <c r="L26" i="12" l="1"/>
  <c r="D22" i="3"/>
  <c r="R122" i="25"/>
  <c r="R59"/>
  <c r="R84" s="1"/>
  <c r="R121" s="1"/>
  <c r="R60"/>
  <c r="R34"/>
  <c r="R12"/>
  <c r="R85"/>
  <c r="S11"/>
  <c r="J122" i="6"/>
  <c r="J85"/>
  <c r="J34"/>
  <c r="J12"/>
  <c r="K11"/>
  <c r="J59"/>
  <c r="J84" s="1"/>
  <c r="J121" s="1"/>
  <c r="J60"/>
  <c r="L27" i="12" l="1"/>
  <c r="D23" i="3"/>
  <c r="S122" i="25"/>
  <c r="T11"/>
  <c r="S59"/>
  <c r="S84" s="1"/>
  <c r="S121" s="1"/>
  <c r="S85"/>
  <c r="S60"/>
  <c r="S34"/>
  <c r="S12"/>
  <c r="K122" i="6"/>
  <c r="K85"/>
  <c r="K34"/>
  <c r="K60"/>
  <c r="K59"/>
  <c r="K84" s="1"/>
  <c r="K121" s="1"/>
  <c r="K12"/>
  <c r="L11"/>
  <c r="L28" i="12" l="1"/>
  <c r="D24" i="3"/>
  <c r="T122" i="25"/>
  <c r="T85"/>
  <c r="T60"/>
  <c r="T59"/>
  <c r="T84" s="1"/>
  <c r="T121" s="1"/>
  <c r="T34"/>
  <c r="T12"/>
  <c r="U11"/>
  <c r="L122" i="6"/>
  <c r="L85"/>
  <c r="L60"/>
  <c r="L59"/>
  <c r="L84" s="1"/>
  <c r="L121" s="1"/>
  <c r="L12"/>
  <c r="L34"/>
  <c r="M11"/>
  <c r="L29" i="12" l="1"/>
  <c r="D25" i="3"/>
  <c r="U122" i="25"/>
  <c r="U85"/>
  <c r="U60"/>
  <c r="U59"/>
  <c r="U84" s="1"/>
  <c r="U121" s="1"/>
  <c r="V11"/>
  <c r="U34"/>
  <c r="U12"/>
  <c r="M122" i="6"/>
  <c r="M85"/>
  <c r="M60"/>
  <c r="M59"/>
  <c r="M84" s="1"/>
  <c r="M121" s="1"/>
  <c r="N11"/>
  <c r="M12"/>
  <c r="M34"/>
  <c r="L30" i="12" l="1"/>
  <c r="D26" i="3"/>
  <c r="V122" i="25"/>
  <c r="V85"/>
  <c r="V60"/>
  <c r="V59"/>
  <c r="V84" s="1"/>
  <c r="V121" s="1"/>
  <c r="V12"/>
  <c r="V34"/>
  <c r="W11"/>
  <c r="N34" i="6"/>
  <c r="N12"/>
  <c r="O11"/>
  <c r="N122"/>
  <c r="N85"/>
  <c r="N59"/>
  <c r="N84" s="1"/>
  <c r="N121" s="1"/>
  <c r="N60"/>
  <c r="L31" i="12" l="1"/>
  <c r="D27" i="3"/>
  <c r="X11" i="25"/>
  <c r="W85"/>
  <c r="W34"/>
  <c r="W60"/>
  <c r="W122"/>
  <c r="W59"/>
  <c r="W84" s="1"/>
  <c r="W121" s="1"/>
  <c r="W12"/>
  <c r="O122" i="6"/>
  <c r="O34"/>
  <c r="P11"/>
  <c r="O60"/>
  <c r="O59"/>
  <c r="O84" s="1"/>
  <c r="O121" s="1"/>
  <c r="O12"/>
  <c r="O85"/>
  <c r="L32" i="12" l="1"/>
  <c r="D28" i="3"/>
  <c r="X122" i="25"/>
  <c r="X85"/>
  <c r="X60"/>
  <c r="X59"/>
  <c r="X84" s="1"/>
  <c r="X121" s="1"/>
  <c r="X34"/>
  <c r="X12"/>
  <c r="P122" i="6"/>
  <c r="P85"/>
  <c r="P60"/>
  <c r="P59"/>
  <c r="P84" s="1"/>
  <c r="P121" s="1"/>
  <c r="P34"/>
  <c r="P12"/>
  <c r="Q11"/>
  <c r="L33" i="12" l="1"/>
  <c r="D29" i="3"/>
  <c r="Q122" i="6"/>
  <c r="Q85"/>
  <c r="R11"/>
  <c r="Q60"/>
  <c r="Q59"/>
  <c r="Q84" s="1"/>
  <c r="Q121" s="1"/>
  <c r="Q34"/>
  <c r="Q12"/>
  <c r="L34" i="12" l="1"/>
  <c r="D30" i="3"/>
  <c r="Y91" i="25"/>
  <c r="Y112"/>
  <c r="Y117"/>
  <c r="Y101"/>
  <c r="Y90"/>
  <c r="Y96"/>
  <c r="Y92"/>
  <c r="Y86"/>
  <c r="Y123" s="1"/>
  <c r="Y99"/>
  <c r="Y107"/>
  <c r="Y98"/>
  <c r="Y104"/>
  <c r="Y108"/>
  <c r="Y93"/>
  <c r="Y95"/>
  <c r="Y100"/>
  <c r="Y114"/>
  <c r="Y97"/>
  <c r="Y134" s="1"/>
  <c r="Y111"/>
  <c r="Y89"/>
  <c r="Y110"/>
  <c r="Y106"/>
  <c r="Y103"/>
  <c r="Y88"/>
  <c r="Y94"/>
  <c r="Y109"/>
  <c r="Y105"/>
  <c r="Y113"/>
  <c r="Y115"/>
  <c r="Y152" s="1"/>
  <c r="Y87"/>
  <c r="Y102"/>
  <c r="Y116"/>
  <c r="R122" i="6"/>
  <c r="R85"/>
  <c r="R34"/>
  <c r="R12"/>
  <c r="S11"/>
  <c r="R60"/>
  <c r="R59"/>
  <c r="R84" s="1"/>
  <c r="R121" s="1"/>
  <c r="L35" i="12" l="1"/>
  <c r="D31" i="3"/>
  <c r="Y139" i="25"/>
  <c r="Y142"/>
  <c r="Y146"/>
  <c r="Y129"/>
  <c r="Y137"/>
  <c r="Y148"/>
  <c r="Y132"/>
  <c r="Y153"/>
  <c r="Y124"/>
  <c r="Y143"/>
  <c r="Y130"/>
  <c r="Y133"/>
  <c r="Y149"/>
  <c r="Y154"/>
  <c r="Y119"/>
  <c r="Y144"/>
  <c r="Y131"/>
  <c r="Y147"/>
  <c r="Y151"/>
  <c r="Y145"/>
  <c r="Y136"/>
  <c r="Y127"/>
  <c r="Y128"/>
  <c r="Y140"/>
  <c r="Y135"/>
  <c r="Y150"/>
  <c r="Y125"/>
  <c r="Y126"/>
  <c r="Y141"/>
  <c r="Y138"/>
  <c r="S122" i="6"/>
  <c r="S34"/>
  <c r="S85"/>
  <c r="S60"/>
  <c r="S59"/>
  <c r="S84" s="1"/>
  <c r="S121" s="1"/>
  <c r="S12"/>
  <c r="T11"/>
  <c r="L36" i="12" l="1"/>
  <c r="D32" i="3"/>
  <c r="Y157" i="25"/>
  <c r="C10" s="1"/>
  <c r="T122" i="6"/>
  <c r="T85"/>
  <c r="T60"/>
  <c r="T59"/>
  <c r="T84" s="1"/>
  <c r="T121" s="1"/>
  <c r="T12"/>
  <c r="T34"/>
  <c r="U11"/>
  <c r="L37" i="12" l="1"/>
  <c r="D33" i="3"/>
  <c r="U122" i="6"/>
  <c r="U85"/>
  <c r="U59"/>
  <c r="U84" s="1"/>
  <c r="U121" s="1"/>
  <c r="V11"/>
  <c r="U60"/>
  <c r="U34"/>
  <c r="U12"/>
  <c r="L38" i="12" l="1"/>
  <c r="D34" i="3"/>
  <c r="V85" i="6"/>
  <c r="V122"/>
  <c r="V34"/>
  <c r="V12"/>
  <c r="W11"/>
  <c r="V59"/>
  <c r="V84" s="1"/>
  <c r="V121" s="1"/>
  <c r="V60"/>
  <c r="L39" i="12" l="1"/>
  <c r="D35" i="3"/>
  <c r="W85" i="6"/>
  <c r="W34"/>
  <c r="X11"/>
  <c r="W122"/>
  <c r="W60"/>
  <c r="W59"/>
  <c r="W84" s="1"/>
  <c r="W121" s="1"/>
  <c r="W12"/>
  <c r="L40" i="12" l="1"/>
  <c r="D36" i="3"/>
  <c r="X122" i="6"/>
  <c r="X60"/>
  <c r="X59"/>
  <c r="X84" s="1"/>
  <c r="X121" s="1"/>
  <c r="X34"/>
  <c r="X85"/>
  <c r="X12"/>
  <c r="L41" i="12" l="1"/>
  <c r="D37" i="3"/>
  <c r="L42" i="12" l="1"/>
  <c r="D38" i="3"/>
  <c r="Y90" i="6"/>
  <c r="Y113"/>
  <c r="Y111"/>
  <c r="Y114"/>
  <c r="Y89"/>
  <c r="Y101"/>
  <c r="Y97"/>
  <c r="Y86"/>
  <c r="Y123" s="1"/>
  <c r="Y95"/>
  <c r="Y117"/>
  <c r="Y96"/>
  <c r="Y112"/>
  <c r="Y108"/>
  <c r="Y105"/>
  <c r="Y102"/>
  <c r="Y99"/>
  <c r="Y115"/>
  <c r="Y106"/>
  <c r="Y116"/>
  <c r="Y92"/>
  <c r="Y93"/>
  <c r="Y100"/>
  <c r="Y98"/>
  <c r="Y135" s="1"/>
  <c r="Y110"/>
  <c r="Y104"/>
  <c r="Y94"/>
  <c r="Y107"/>
  <c r="Y109"/>
  <c r="Y91"/>
  <c r="Y128" s="1"/>
  <c r="Y103"/>
  <c r="Y88"/>
  <c r="Y87"/>
  <c r="Y124" s="1"/>
  <c r="Y143" l="1"/>
  <c r="L43" i="12"/>
  <c r="D39" i="3"/>
  <c r="Y140" i="6"/>
  <c r="Y149"/>
  <c r="Y141"/>
  <c r="Y145"/>
  <c r="Y132"/>
  <c r="Y126"/>
  <c r="Y130"/>
  <c r="Y152"/>
  <c r="Y125"/>
  <c r="Y144"/>
  <c r="Y139"/>
  <c r="Y151"/>
  <c r="Y154"/>
  <c r="Y119"/>
  <c r="Y127"/>
  <c r="Y131"/>
  <c r="Y137"/>
  <c r="Y142"/>
  <c r="Y138"/>
  <c r="Y150"/>
  <c r="Y153"/>
  <c r="Y133"/>
  <c r="Y134"/>
  <c r="Y148"/>
  <c r="Y146"/>
  <c r="Y147"/>
  <c r="Y129"/>
  <c r="Y136"/>
  <c r="L44" i="12" l="1"/>
  <c r="D40" i="3"/>
  <c r="Y157" i="6"/>
  <c r="C10" s="1"/>
  <c r="L45" i="12" l="1"/>
  <c r="D41" i="3"/>
  <c r="C47" i="12"/>
  <c r="C48"/>
  <c r="C49"/>
  <c r="C50"/>
  <c r="E50" s="1"/>
  <c r="C51"/>
  <c r="C52"/>
  <c r="E52" s="1"/>
  <c r="C53"/>
  <c r="E53" s="1"/>
  <c r="C54"/>
  <c r="C55"/>
  <c r="C56"/>
  <c r="E56" s="1"/>
  <c r="C57"/>
  <c r="E57" s="1"/>
  <c r="C58"/>
  <c r="E58" s="1"/>
  <c r="C59"/>
  <c r="C60"/>
  <c r="C61"/>
  <c r="C62"/>
  <c r="E62" s="1"/>
  <c r="C63"/>
  <c r="E63" s="1"/>
  <c r="C64"/>
  <c r="E64" s="1"/>
  <c r="C65"/>
  <c r="E65" s="1"/>
  <c r="C66"/>
  <c r="E66" s="1"/>
  <c r="C67"/>
  <c r="C68"/>
  <c r="E68" s="1"/>
  <c r="C69"/>
  <c r="E69" s="1"/>
  <c r="C70"/>
  <c r="C71"/>
  <c r="C72"/>
  <c r="E72" s="1"/>
  <c r="C73"/>
  <c r="E73" s="1"/>
  <c r="C74"/>
  <c r="E74" s="1"/>
  <c r="C75"/>
  <c r="E75" s="1"/>
  <c r="C76"/>
  <c r="C77"/>
  <c r="C78"/>
  <c r="C79"/>
  <c r="E79" s="1"/>
  <c r="C80"/>
  <c r="E80" s="1"/>
  <c r="C81"/>
  <c r="A81" s="1"/>
  <c r="A78" i="3" s="1"/>
  <c r="C82" i="12"/>
  <c r="E82" s="1"/>
  <c r="A47"/>
  <c r="A44" i="3" s="1"/>
  <c r="A48" i="12"/>
  <c r="A45" i="3" s="1"/>
  <c r="A49" i="12"/>
  <c r="A46" i="3" s="1"/>
  <c r="L46" i="12" l="1"/>
  <c r="D42" i="3"/>
  <c r="S80" i="12"/>
  <c r="O80"/>
  <c r="P80"/>
  <c r="Q80"/>
  <c r="R80"/>
  <c r="D76"/>
  <c r="B73" i="3" s="1"/>
  <c r="E76" i="12"/>
  <c r="R68"/>
  <c r="O68"/>
  <c r="S68"/>
  <c r="Q68"/>
  <c r="P68"/>
  <c r="D60"/>
  <c r="B57" i="3" s="1"/>
  <c r="E60" i="12"/>
  <c r="Q52"/>
  <c r="P52"/>
  <c r="R52"/>
  <c r="S52"/>
  <c r="O52"/>
  <c r="R73"/>
  <c r="S73"/>
  <c r="O73"/>
  <c r="Q73"/>
  <c r="P73"/>
  <c r="M73" s="1"/>
  <c r="R69"/>
  <c r="S69"/>
  <c r="O69"/>
  <c r="P69"/>
  <c r="Q69"/>
  <c r="N69" s="1"/>
  <c r="P65"/>
  <c r="R65"/>
  <c r="S65"/>
  <c r="O65"/>
  <c r="Q65"/>
  <c r="R57"/>
  <c r="S57"/>
  <c r="O57"/>
  <c r="Q57"/>
  <c r="P57"/>
  <c r="M57" s="1"/>
  <c r="D49"/>
  <c r="B46" i="3" s="1"/>
  <c r="E49" i="12"/>
  <c r="O79"/>
  <c r="R79"/>
  <c r="Q79"/>
  <c r="P79"/>
  <c r="S79"/>
  <c r="O75"/>
  <c r="S75"/>
  <c r="P75"/>
  <c r="Q75"/>
  <c r="R75"/>
  <c r="D71"/>
  <c r="B68" i="3" s="1"/>
  <c r="E71" i="12"/>
  <c r="D67"/>
  <c r="B64" i="3" s="1"/>
  <c r="E67" i="12"/>
  <c r="R63"/>
  <c r="P63"/>
  <c r="O63"/>
  <c r="S63"/>
  <c r="Q63"/>
  <c r="N63" s="1"/>
  <c r="D59"/>
  <c r="B56" i="3" s="1"/>
  <c r="E59" i="12"/>
  <c r="D55"/>
  <c r="B52" i="3" s="1"/>
  <c r="E55" i="12"/>
  <c r="D51"/>
  <c r="B48" i="3" s="1"/>
  <c r="E51" i="12"/>
  <c r="D47"/>
  <c r="B44" i="3" s="1"/>
  <c r="E47" i="12"/>
  <c r="S72"/>
  <c r="P72"/>
  <c r="Q72"/>
  <c r="R72"/>
  <c r="O72"/>
  <c r="Q64"/>
  <c r="P64"/>
  <c r="S64"/>
  <c r="O64"/>
  <c r="R64"/>
  <c r="Q56"/>
  <c r="P56"/>
  <c r="O56"/>
  <c r="R56"/>
  <c r="S56"/>
  <c r="D48"/>
  <c r="B45" i="3" s="1"/>
  <c r="E48" i="12"/>
  <c r="D81"/>
  <c r="B78" i="3" s="1"/>
  <c r="E81" i="12"/>
  <c r="D77"/>
  <c r="B74" i="3" s="1"/>
  <c r="E77" i="12"/>
  <c r="D61"/>
  <c r="B58" i="3" s="1"/>
  <c r="E61" i="12"/>
  <c r="R53"/>
  <c r="S53"/>
  <c r="P53"/>
  <c r="O53"/>
  <c r="Q53"/>
  <c r="N53" s="1"/>
  <c r="O82"/>
  <c r="S82"/>
  <c r="R82"/>
  <c r="P82"/>
  <c r="Q82"/>
  <c r="D78"/>
  <c r="B75" i="3" s="1"/>
  <c r="E78" i="12"/>
  <c r="O74"/>
  <c r="S74"/>
  <c r="Q74"/>
  <c r="R74"/>
  <c r="P74"/>
  <c r="D70"/>
  <c r="B67" i="3" s="1"/>
  <c r="E70" i="12"/>
  <c r="O66"/>
  <c r="S66"/>
  <c r="P66"/>
  <c r="Q66"/>
  <c r="R66"/>
  <c r="S62"/>
  <c r="O62"/>
  <c r="Q62"/>
  <c r="R62"/>
  <c r="P62"/>
  <c r="S58"/>
  <c r="O58"/>
  <c r="R58"/>
  <c r="P58"/>
  <c r="Q58"/>
  <c r="D54"/>
  <c r="B51" i="3" s="1"/>
  <c r="E54" i="12"/>
  <c r="S50"/>
  <c r="O50"/>
  <c r="Q50"/>
  <c r="P50"/>
  <c r="R50"/>
  <c r="A75"/>
  <c r="A72" i="3" s="1"/>
  <c r="D75" i="12"/>
  <c r="B72" i="3" s="1"/>
  <c r="A63" i="12"/>
  <c r="A60" i="3" s="1"/>
  <c r="D63" i="12"/>
  <c r="B60" i="3" s="1"/>
  <c r="A73" i="12"/>
  <c r="A70" i="3" s="1"/>
  <c r="D73" i="12"/>
  <c r="B70" i="3" s="1"/>
  <c r="A69" i="12"/>
  <c r="A66" i="3" s="1"/>
  <c r="D69" i="12"/>
  <c r="B66" i="3" s="1"/>
  <c r="A65" i="12"/>
  <c r="A62" i="3" s="1"/>
  <c r="D65" i="12"/>
  <c r="B62" i="3" s="1"/>
  <c r="A57" i="12"/>
  <c r="A54" i="3" s="1"/>
  <c r="D57" i="12"/>
  <c r="B54" i="3" s="1"/>
  <c r="A53" i="12"/>
  <c r="A50" i="3" s="1"/>
  <c r="D53" i="12"/>
  <c r="B50" i="3" s="1"/>
  <c r="A72" i="12"/>
  <c r="A69" i="3" s="1"/>
  <c r="D72" i="12"/>
  <c r="B69" i="3" s="1"/>
  <c r="A68" i="12"/>
  <c r="A65" i="3" s="1"/>
  <c r="D68" i="12"/>
  <c r="B65" i="3" s="1"/>
  <c r="A64" i="12"/>
  <c r="A61" i="3" s="1"/>
  <c r="D64" i="12"/>
  <c r="B61" i="3" s="1"/>
  <c r="A56" i="12"/>
  <c r="A53" i="3" s="1"/>
  <c r="D56" i="12"/>
  <c r="B53" i="3" s="1"/>
  <c r="A52" i="12"/>
  <c r="A49" i="3" s="1"/>
  <c r="D52" i="12"/>
  <c r="B49" i="3" s="1"/>
  <c r="A74" i="12"/>
  <c r="A71" i="3" s="1"/>
  <c r="D74" i="12"/>
  <c r="B71" i="3" s="1"/>
  <c r="A66" i="12"/>
  <c r="A63" i="3" s="1"/>
  <c r="D66" i="12"/>
  <c r="B63" i="3" s="1"/>
  <c r="A62" i="12"/>
  <c r="A59" i="3" s="1"/>
  <c r="D62" i="12"/>
  <c r="B59" i="3" s="1"/>
  <c r="A58" i="12"/>
  <c r="A55" i="3" s="1"/>
  <c r="D58" i="12"/>
  <c r="B55" i="3" s="1"/>
  <c r="A50" i="12"/>
  <c r="A47" i="3" s="1"/>
  <c r="D50" i="12"/>
  <c r="B47" i="3" s="1"/>
  <c r="A59" i="12"/>
  <c r="A56" i="3" s="1"/>
  <c r="A79" i="12"/>
  <c r="A76" i="3" s="1"/>
  <c r="D79" i="12"/>
  <c r="B76" i="3" s="1"/>
  <c r="A80" i="12"/>
  <c r="A77" i="3" s="1"/>
  <c r="D80" i="12"/>
  <c r="B77" i="3" s="1"/>
  <c r="A82" i="12"/>
  <c r="A79" i="3" s="1"/>
  <c r="D82" i="12"/>
  <c r="B79" i="3" s="1"/>
  <c r="A60" i="12"/>
  <c r="A57" i="3" s="1"/>
  <c r="A55" i="12"/>
  <c r="A52" i="3" s="1"/>
  <c r="A77" i="12"/>
  <c r="A74" i="3" s="1"/>
  <c r="A67" i="12"/>
  <c r="A64" i="3" s="1"/>
  <c r="A61" i="12"/>
  <c r="A58" i="3" s="1"/>
  <c r="A51" i="12"/>
  <c r="A48" i="3" s="1"/>
  <c r="A76" i="12"/>
  <c r="A73" i="3" s="1"/>
  <c r="A71" i="12"/>
  <c r="A68" i="3" s="1"/>
  <c r="A78" i="12"/>
  <c r="A75" i="3" s="1"/>
  <c r="A70" i="12"/>
  <c r="A67" i="3" s="1"/>
  <c r="A54" i="12"/>
  <c r="A51" i="3" s="1"/>
  <c r="M68" i="12" l="1"/>
  <c r="L47"/>
  <c r="D43" i="3"/>
  <c r="U53" i="12"/>
  <c r="M63"/>
  <c r="N50"/>
  <c r="N62"/>
  <c r="N66"/>
  <c r="N74"/>
  <c r="U82"/>
  <c r="M53"/>
  <c r="M72"/>
  <c r="N75"/>
  <c r="U79"/>
  <c r="N57"/>
  <c r="N65"/>
  <c r="M65"/>
  <c r="U68"/>
  <c r="N73"/>
  <c r="N68"/>
  <c r="U63"/>
  <c r="N72"/>
  <c r="M50"/>
  <c r="N52"/>
  <c r="M80"/>
  <c r="U69"/>
  <c r="U52"/>
  <c r="M69"/>
  <c r="S54"/>
  <c r="O54"/>
  <c r="P54"/>
  <c r="R54"/>
  <c r="Q54"/>
  <c r="R78"/>
  <c r="S78"/>
  <c r="O78"/>
  <c r="P78"/>
  <c r="Q78"/>
  <c r="N78" s="1"/>
  <c r="R61"/>
  <c r="S61"/>
  <c r="O61"/>
  <c r="P61"/>
  <c r="Q61"/>
  <c r="N61" s="1"/>
  <c r="R81"/>
  <c r="O81"/>
  <c r="S81"/>
  <c r="P81"/>
  <c r="Q81"/>
  <c r="N81" s="1"/>
  <c r="R76"/>
  <c r="S76"/>
  <c r="O76"/>
  <c r="Q76"/>
  <c r="P76"/>
  <c r="M76" s="1"/>
  <c r="R77"/>
  <c r="S77"/>
  <c r="P77"/>
  <c r="O77"/>
  <c r="Q77"/>
  <c r="N77" s="1"/>
  <c r="Q48"/>
  <c r="P48"/>
  <c r="S48"/>
  <c r="R48"/>
  <c r="O48"/>
  <c r="O71"/>
  <c r="S71"/>
  <c r="P71"/>
  <c r="Q71"/>
  <c r="R71"/>
  <c r="R49"/>
  <c r="S49"/>
  <c r="O49"/>
  <c r="Q49"/>
  <c r="P49"/>
  <c r="N64"/>
  <c r="N56"/>
  <c r="N58"/>
  <c r="U58"/>
  <c r="M66"/>
  <c r="U74"/>
  <c r="N82"/>
  <c r="U72"/>
  <c r="M75"/>
  <c r="M79"/>
  <c r="U73"/>
  <c r="U80"/>
  <c r="O70"/>
  <c r="S70"/>
  <c r="R70"/>
  <c r="P70"/>
  <c r="Q70"/>
  <c r="S51"/>
  <c r="O51"/>
  <c r="Q51"/>
  <c r="R51"/>
  <c r="P51"/>
  <c r="S59"/>
  <c r="Q59"/>
  <c r="R59"/>
  <c r="P59"/>
  <c r="O59"/>
  <c r="Q60"/>
  <c r="P60"/>
  <c r="O60"/>
  <c r="S60"/>
  <c r="R60"/>
  <c r="O67"/>
  <c r="S67"/>
  <c r="Q67"/>
  <c r="R67"/>
  <c r="P67"/>
  <c r="R47"/>
  <c r="O47"/>
  <c r="P47"/>
  <c r="S47"/>
  <c r="Q47"/>
  <c r="P55"/>
  <c r="Q55"/>
  <c r="O55"/>
  <c r="S55"/>
  <c r="R55"/>
  <c r="U56"/>
  <c r="M64"/>
  <c r="U50"/>
  <c r="M58"/>
  <c r="M62"/>
  <c r="U62"/>
  <c r="U66"/>
  <c r="M74"/>
  <c r="M82"/>
  <c r="M56"/>
  <c r="U64"/>
  <c r="U75"/>
  <c r="N79"/>
  <c r="U57"/>
  <c r="U65"/>
  <c r="M52"/>
  <c r="N80"/>
  <c r="C46"/>
  <c r="C45"/>
  <c r="C44"/>
  <c r="C43"/>
  <c r="C42"/>
  <c r="C41"/>
  <c r="C40"/>
  <c r="C39"/>
  <c r="C38"/>
  <c r="C37"/>
  <c r="C36"/>
  <c r="C35"/>
  <c r="C34"/>
  <c r="E34" s="1"/>
  <c r="C33"/>
  <c r="C32"/>
  <c r="C31"/>
  <c r="C30"/>
  <c r="C29"/>
  <c r="C28"/>
  <c r="C27"/>
  <c r="C26"/>
  <c r="C25"/>
  <c r="C24"/>
  <c r="C23"/>
  <c r="E23" s="1"/>
  <c r="C22"/>
  <c r="C21"/>
  <c r="C20"/>
  <c r="C19"/>
  <c r="C18"/>
  <c r="C17"/>
  <c r="C16"/>
  <c r="C15"/>
  <c r="C14"/>
  <c r="C13"/>
  <c r="C12"/>
  <c r="C11"/>
  <c r="N47" l="1"/>
  <c r="M49"/>
  <c r="L48"/>
  <c r="D44" i="3"/>
  <c r="M81" i="12"/>
  <c r="M54"/>
  <c r="U70"/>
  <c r="U67"/>
  <c r="M67"/>
  <c r="M51"/>
  <c r="N48"/>
  <c r="U77"/>
  <c r="U59"/>
  <c r="M48"/>
  <c r="M77"/>
  <c r="N76"/>
  <c r="M59"/>
  <c r="U51"/>
  <c r="M47"/>
  <c r="N59"/>
  <c r="N51"/>
  <c r="U71"/>
  <c r="N54"/>
  <c r="U54"/>
  <c r="M71"/>
  <c r="U81"/>
  <c r="M61"/>
  <c r="E11"/>
  <c r="D11"/>
  <c r="D12"/>
  <c r="B9" i="3" s="1"/>
  <c r="E12" i="12"/>
  <c r="D13"/>
  <c r="B10" i="3" s="1"/>
  <c r="E13" i="12"/>
  <c r="D14"/>
  <c r="B11" i="3" s="1"/>
  <c r="E14" i="12"/>
  <c r="D15"/>
  <c r="B12" i="3" s="1"/>
  <c r="E15" i="12"/>
  <c r="D16"/>
  <c r="E16"/>
  <c r="D17"/>
  <c r="B14" i="3" s="1"/>
  <c r="E17" i="12"/>
  <c r="D18"/>
  <c r="B15" i="3" s="1"/>
  <c r="E18" i="12"/>
  <c r="D19"/>
  <c r="B16" i="3" s="1"/>
  <c r="E19" i="12"/>
  <c r="D20"/>
  <c r="B17" i="3" s="1"/>
  <c r="E20" i="12"/>
  <c r="D21"/>
  <c r="B18" i="3" s="1"/>
  <c r="E21" i="12"/>
  <c r="D22"/>
  <c r="B19" i="3" s="1"/>
  <c r="E22" i="12"/>
  <c r="R23"/>
  <c r="O23"/>
  <c r="Q23"/>
  <c r="S23"/>
  <c r="P23"/>
  <c r="D24"/>
  <c r="E24"/>
  <c r="D25"/>
  <c r="B22" i="3" s="1"/>
  <c r="E25" i="12"/>
  <c r="D26"/>
  <c r="E26"/>
  <c r="D27"/>
  <c r="B24" i="3" s="1"/>
  <c r="E27" i="12"/>
  <c r="D28"/>
  <c r="B25" i="3" s="1"/>
  <c r="E28" i="12"/>
  <c r="D29"/>
  <c r="B26" i="3" s="1"/>
  <c r="E29" i="12"/>
  <c r="D30"/>
  <c r="E30"/>
  <c r="D31"/>
  <c r="B28" i="3" s="1"/>
  <c r="E31" i="12"/>
  <c r="D32"/>
  <c r="B29" i="3" s="1"/>
  <c r="E32" i="12"/>
  <c r="D33"/>
  <c r="B30" i="3" s="1"/>
  <c r="E33" i="12"/>
  <c r="S34"/>
  <c r="O34"/>
  <c r="R34"/>
  <c r="P34"/>
  <c r="Q34"/>
  <c r="D35"/>
  <c r="E35"/>
  <c r="D36"/>
  <c r="B33" i="3" s="1"/>
  <c r="E36" i="12"/>
  <c r="D37"/>
  <c r="B34" i="3" s="1"/>
  <c r="E37" i="12"/>
  <c r="D38"/>
  <c r="B35" i="3" s="1"/>
  <c r="E38" i="12"/>
  <c r="D39"/>
  <c r="E39"/>
  <c r="D40"/>
  <c r="B37" i="3" s="1"/>
  <c r="E40" i="12"/>
  <c r="D41"/>
  <c r="E41"/>
  <c r="D42"/>
  <c r="E42"/>
  <c r="D43"/>
  <c r="B40" i="3" s="1"/>
  <c r="E43" i="12"/>
  <c r="D44"/>
  <c r="B41" i="3" s="1"/>
  <c r="E44" i="12"/>
  <c r="D45"/>
  <c r="E45"/>
  <c r="D46"/>
  <c r="E46"/>
  <c r="N60"/>
  <c r="M60"/>
  <c r="U49"/>
  <c r="U55"/>
  <c r="U60"/>
  <c r="N70"/>
  <c r="N49"/>
  <c r="M78"/>
  <c r="M55"/>
  <c r="N55"/>
  <c r="U78"/>
  <c r="U47"/>
  <c r="N67"/>
  <c r="M70"/>
  <c r="N71"/>
  <c r="U48"/>
  <c r="U76"/>
  <c r="U61"/>
  <c r="B8" i="3"/>
  <c r="B20"/>
  <c r="B13"/>
  <c r="B21"/>
  <c r="A34" i="12"/>
  <c r="D34"/>
  <c r="A42"/>
  <c r="A30"/>
  <c r="A14"/>
  <c r="A26"/>
  <c r="A38"/>
  <c r="A46"/>
  <c r="A18"/>
  <c r="A22"/>
  <c r="A13"/>
  <c r="A29"/>
  <c r="A33"/>
  <c r="A37"/>
  <c r="A41"/>
  <c r="A12"/>
  <c r="A16"/>
  <c r="A20"/>
  <c r="A24"/>
  <c r="A28"/>
  <c r="A32"/>
  <c r="A36"/>
  <c r="A40"/>
  <c r="A44"/>
  <c r="A17"/>
  <c r="A21"/>
  <c r="A25"/>
  <c r="A45"/>
  <c r="A11"/>
  <c r="A15"/>
  <c r="A19"/>
  <c r="A23"/>
  <c r="A27"/>
  <c r="A31"/>
  <c r="A35"/>
  <c r="A39"/>
  <c r="A43"/>
  <c r="L49" l="1"/>
  <c r="D45" i="3"/>
  <c r="M34" i="12"/>
  <c r="U34"/>
  <c r="U23"/>
  <c r="F20" i="3" s="1"/>
  <c r="S46" i="12"/>
  <c r="O46"/>
  <c r="R46"/>
  <c r="Q46"/>
  <c r="P46"/>
  <c r="Q44"/>
  <c r="P44"/>
  <c r="S44"/>
  <c r="O44"/>
  <c r="R44"/>
  <c r="S42"/>
  <c r="O42"/>
  <c r="R42"/>
  <c r="P42"/>
  <c r="Q42"/>
  <c r="Q40"/>
  <c r="P40"/>
  <c r="O40"/>
  <c r="S40"/>
  <c r="R40"/>
  <c r="S38"/>
  <c r="O38"/>
  <c r="Q38"/>
  <c r="R38"/>
  <c r="P38"/>
  <c r="Q36"/>
  <c r="P36"/>
  <c r="R36"/>
  <c r="S36"/>
  <c r="O36"/>
  <c r="R21"/>
  <c r="S21"/>
  <c r="O21"/>
  <c r="P21"/>
  <c r="Q21"/>
  <c r="R15"/>
  <c r="O15"/>
  <c r="P15"/>
  <c r="S15"/>
  <c r="Q15"/>
  <c r="E75" i="3"/>
  <c r="F78"/>
  <c r="F73"/>
  <c r="C52"/>
  <c r="E79"/>
  <c r="F76"/>
  <c r="C67"/>
  <c r="F48"/>
  <c r="E56"/>
  <c r="F57"/>
  <c r="C47"/>
  <c r="E71"/>
  <c r="F53"/>
  <c r="E65"/>
  <c r="C62"/>
  <c r="F70"/>
  <c r="E72"/>
  <c r="E58"/>
  <c r="F64"/>
  <c r="E77"/>
  <c r="F55"/>
  <c r="C63"/>
  <c r="C61"/>
  <c r="F69"/>
  <c r="E54"/>
  <c r="C60"/>
  <c r="E74"/>
  <c r="E45"/>
  <c r="F68"/>
  <c r="E46"/>
  <c r="C51"/>
  <c r="E78"/>
  <c r="E73"/>
  <c r="E44"/>
  <c r="E76"/>
  <c r="F67"/>
  <c r="C48"/>
  <c r="F56"/>
  <c r="C57"/>
  <c r="F47"/>
  <c r="C59"/>
  <c r="C53"/>
  <c r="F65"/>
  <c r="E50"/>
  <c r="C70"/>
  <c r="F72"/>
  <c r="C77"/>
  <c r="F44"/>
  <c r="E52"/>
  <c r="C56"/>
  <c r="C58"/>
  <c r="C46"/>
  <c r="E51"/>
  <c r="F75"/>
  <c r="C78"/>
  <c r="C44"/>
  <c r="F52"/>
  <c r="F79"/>
  <c r="C76"/>
  <c r="E48"/>
  <c r="E57"/>
  <c r="E59"/>
  <c r="F71"/>
  <c r="E53"/>
  <c r="C50"/>
  <c r="F62"/>
  <c r="E70"/>
  <c r="E64"/>
  <c r="F77"/>
  <c r="C55"/>
  <c r="C49"/>
  <c r="F61"/>
  <c r="E69"/>
  <c r="C66"/>
  <c r="F60"/>
  <c r="F74"/>
  <c r="E68"/>
  <c r="F58"/>
  <c r="C64"/>
  <c r="E55"/>
  <c r="F63"/>
  <c r="E49"/>
  <c r="C69"/>
  <c r="F54"/>
  <c r="E66"/>
  <c r="C74"/>
  <c r="F45"/>
  <c r="C68"/>
  <c r="F46"/>
  <c r="F51"/>
  <c r="C75"/>
  <c r="C73"/>
  <c r="C79"/>
  <c r="E67"/>
  <c r="E47"/>
  <c r="F59"/>
  <c r="C71"/>
  <c r="C65"/>
  <c r="F50"/>
  <c r="E62"/>
  <c r="C72"/>
  <c r="E63"/>
  <c r="F49"/>
  <c r="E61"/>
  <c r="C54"/>
  <c r="F66"/>
  <c r="E60"/>
  <c r="C45"/>
  <c r="Q24" i="12"/>
  <c r="P24"/>
  <c r="S24"/>
  <c r="R24"/>
  <c r="O24"/>
  <c r="R33"/>
  <c r="S33"/>
  <c r="P33"/>
  <c r="O33"/>
  <c r="Q33"/>
  <c r="R31"/>
  <c r="O31"/>
  <c r="P31"/>
  <c r="S31"/>
  <c r="Q31"/>
  <c r="R29"/>
  <c r="S29"/>
  <c r="O29"/>
  <c r="Q29"/>
  <c r="P29"/>
  <c r="S27"/>
  <c r="O27"/>
  <c r="Q27"/>
  <c r="R27"/>
  <c r="P27"/>
  <c r="R25"/>
  <c r="S25"/>
  <c r="O25"/>
  <c r="P25"/>
  <c r="Q25"/>
  <c r="M23"/>
  <c r="P11"/>
  <c r="S11"/>
  <c r="O11"/>
  <c r="Q11"/>
  <c r="R11"/>
  <c r="B23" i="3"/>
  <c r="B36"/>
  <c r="B32"/>
  <c r="N34" i="12"/>
  <c r="S19"/>
  <c r="Q19"/>
  <c r="O19"/>
  <c r="R19"/>
  <c r="P19"/>
  <c r="R17"/>
  <c r="S17"/>
  <c r="O17"/>
  <c r="Q17"/>
  <c r="P17"/>
  <c r="M17" s="1"/>
  <c r="R13"/>
  <c r="S13"/>
  <c r="O13"/>
  <c r="Q13"/>
  <c r="P13"/>
  <c r="M13" s="1"/>
  <c r="Q32"/>
  <c r="P32"/>
  <c r="R32"/>
  <c r="S32"/>
  <c r="O32"/>
  <c r="S30"/>
  <c r="O30"/>
  <c r="Q30"/>
  <c r="R30"/>
  <c r="P30"/>
  <c r="Q28"/>
  <c r="P28"/>
  <c r="O28"/>
  <c r="S28"/>
  <c r="R28"/>
  <c r="S26"/>
  <c r="O26"/>
  <c r="R26"/>
  <c r="P26"/>
  <c r="Q26"/>
  <c r="N23"/>
  <c r="E20" i="3" s="1"/>
  <c r="R45" i="12"/>
  <c r="S45"/>
  <c r="O45"/>
  <c r="P45"/>
  <c r="Q45"/>
  <c r="S43"/>
  <c r="R43"/>
  <c r="P43"/>
  <c r="Q43"/>
  <c r="O43"/>
  <c r="R41"/>
  <c r="S41"/>
  <c r="O41"/>
  <c r="Q41"/>
  <c r="P41"/>
  <c r="M41" s="1"/>
  <c r="O39"/>
  <c r="P39"/>
  <c r="Q39"/>
  <c r="S39"/>
  <c r="R39"/>
  <c r="R37"/>
  <c r="S37"/>
  <c r="P37"/>
  <c r="O37"/>
  <c r="Q37"/>
  <c r="S35"/>
  <c r="O35"/>
  <c r="R35"/>
  <c r="Q35"/>
  <c r="P35"/>
  <c r="S22"/>
  <c r="O22"/>
  <c r="R22"/>
  <c r="P22"/>
  <c r="Q22"/>
  <c r="Q20"/>
  <c r="P20"/>
  <c r="O20"/>
  <c r="R20"/>
  <c r="S20"/>
  <c r="S18"/>
  <c r="O18"/>
  <c r="Q18"/>
  <c r="R18"/>
  <c r="P18"/>
  <c r="Q16"/>
  <c r="P16"/>
  <c r="R16"/>
  <c r="S16"/>
  <c r="O16"/>
  <c r="S14"/>
  <c r="O14"/>
  <c r="R14"/>
  <c r="Q14"/>
  <c r="P14"/>
  <c r="Q12"/>
  <c r="P12"/>
  <c r="O12"/>
  <c r="R12"/>
  <c r="S12"/>
  <c r="B43" i="3"/>
  <c r="B39"/>
  <c r="B27"/>
  <c r="B42"/>
  <c r="B38"/>
  <c r="A36"/>
  <c r="A25"/>
  <c r="A26"/>
  <c r="A8"/>
  <c r="A29"/>
  <c r="A30"/>
  <c r="A11"/>
  <c r="A28"/>
  <c r="A12"/>
  <c r="A33"/>
  <c r="A34"/>
  <c r="A19"/>
  <c r="A32"/>
  <c r="A16"/>
  <c r="A22"/>
  <c r="A37"/>
  <c r="A21"/>
  <c r="A38"/>
  <c r="A10"/>
  <c r="A35"/>
  <c r="A39"/>
  <c r="A20"/>
  <c r="A9"/>
  <c r="A27"/>
  <c r="A24"/>
  <c r="A14"/>
  <c r="A13"/>
  <c r="A15"/>
  <c r="A31"/>
  <c r="A18"/>
  <c r="A17"/>
  <c r="A23"/>
  <c r="B31"/>
  <c r="A41"/>
  <c r="A42"/>
  <c r="A40"/>
  <c r="A43"/>
  <c r="B4" i="2"/>
  <c r="B5"/>
  <c r="B6"/>
  <c r="B3"/>
  <c r="M29" i="12" l="1"/>
  <c r="C26" i="3" s="1"/>
  <c r="C14"/>
  <c r="C20"/>
  <c r="M15" i="12"/>
  <c r="C12" i="3" s="1"/>
  <c r="L50" i="12"/>
  <c r="D46" i="3"/>
  <c r="M43" i="12"/>
  <c r="M30"/>
  <c r="C27" i="3" s="1"/>
  <c r="U19" i="12"/>
  <c r="F16" i="3" s="1"/>
  <c r="U12" i="12"/>
  <c r="F9" i="3" s="1"/>
  <c r="U20" i="12"/>
  <c r="F17" i="3" s="1"/>
  <c r="U41" i="12"/>
  <c r="F38" i="3" s="1"/>
  <c r="U30" i="12"/>
  <c r="F27" i="3" s="1"/>
  <c r="M19" i="12"/>
  <c r="U43"/>
  <c r="F40" i="3" s="1"/>
  <c r="U36" i="12"/>
  <c r="F33" i="3" s="1"/>
  <c r="M38" i="12"/>
  <c r="C35" i="3" s="1"/>
  <c r="U15" i="12"/>
  <c r="F12" i="3" s="1"/>
  <c r="F31"/>
  <c r="U31" i="12"/>
  <c r="F28" i="3" s="1"/>
  <c r="M24" i="12"/>
  <c r="M36"/>
  <c r="U40"/>
  <c r="F37" i="3" s="1"/>
  <c r="U42" i="12"/>
  <c r="F39" i="3" s="1"/>
  <c r="M45" i="12"/>
  <c r="C42" i="3" s="1"/>
  <c r="U28" i="12"/>
  <c r="F25" i="3" s="1"/>
  <c r="M32" i="12"/>
  <c r="U24"/>
  <c r="F21" i="3" s="1"/>
  <c r="M12" i="12"/>
  <c r="C9" i="3" s="1"/>
  <c r="M20" i="12"/>
  <c r="M25"/>
  <c r="M27"/>
  <c r="U27"/>
  <c r="F24" i="3" s="1"/>
  <c r="U29" i="12"/>
  <c r="F26" i="3" s="1"/>
  <c r="M31" i="12"/>
  <c r="M21"/>
  <c r="C18" i="3" s="1"/>
  <c r="M42" i="12"/>
  <c r="N20"/>
  <c r="E17" i="3" s="1"/>
  <c r="N17" i="12"/>
  <c r="E14" i="3" s="1"/>
  <c r="M11" i="12"/>
  <c r="C8" i="3" s="1"/>
  <c r="N36" i="12"/>
  <c r="E33" i="3" s="1"/>
  <c r="N37" i="12"/>
  <c r="E34" i="3" s="1"/>
  <c r="N43" i="12"/>
  <c r="E40" i="3" s="1"/>
  <c r="N19" i="12"/>
  <c r="E16" i="3" s="1"/>
  <c r="N33" i="12"/>
  <c r="E30" i="3" s="1"/>
  <c r="N21" i="12"/>
  <c r="E18" i="3" s="1"/>
  <c r="N38" i="12"/>
  <c r="E35" i="3" s="1"/>
  <c r="N42" i="12"/>
  <c r="E39" i="3" s="1"/>
  <c r="N14" i="12"/>
  <c r="E11" i="3" s="1"/>
  <c r="N18" i="12"/>
  <c r="E15" i="3" s="1"/>
  <c r="N22" i="12"/>
  <c r="E19" i="3" s="1"/>
  <c r="N32" i="12"/>
  <c r="E29" i="3" s="1"/>
  <c r="N11" i="12"/>
  <c r="E8" i="3" s="1"/>
  <c r="U16" i="12"/>
  <c r="F13" i="3" s="1"/>
  <c r="U18" i="12"/>
  <c r="F15" i="3" s="1"/>
  <c r="M39" i="12"/>
  <c r="U11"/>
  <c r="F8" i="3" s="1"/>
  <c r="M14" i="12"/>
  <c r="U14"/>
  <c r="F11" i="3" s="1"/>
  <c r="M16" i="12"/>
  <c r="C13" i="3" s="1"/>
  <c r="U22" i="12"/>
  <c r="F19" i="3" s="1"/>
  <c r="M37" i="12"/>
  <c r="C34" i="3" s="1"/>
  <c r="U39" i="12"/>
  <c r="F36" i="3" s="1"/>
  <c r="U13" i="12"/>
  <c r="F10" i="3" s="1"/>
  <c r="M33" i="12"/>
  <c r="U38"/>
  <c r="F35" i="3" s="1"/>
  <c r="M40" i="12"/>
  <c r="M46"/>
  <c r="U46"/>
  <c r="F43" i="3" s="1"/>
  <c r="N12" i="12"/>
  <c r="E9" i="3" s="1"/>
  <c r="N24" i="12"/>
  <c r="E21" i="3" s="1"/>
  <c r="N44" i="12"/>
  <c r="E41" i="3" s="1"/>
  <c r="N35" i="12"/>
  <c r="E32" i="3" s="1"/>
  <c r="N45" i="12"/>
  <c r="E42" i="3" s="1"/>
  <c r="N28" i="12"/>
  <c r="E25" i="3" s="1"/>
  <c r="N13" i="12"/>
  <c r="E10" i="3" s="1"/>
  <c r="N25" i="12"/>
  <c r="E22" i="3" s="1"/>
  <c r="N16" i="12"/>
  <c r="E13" i="3" s="1"/>
  <c r="N39" i="12"/>
  <c r="E36" i="3" s="1"/>
  <c r="N41" i="12"/>
  <c r="E38" i="3" s="1"/>
  <c r="N26" i="12"/>
  <c r="E23" i="3" s="1"/>
  <c r="N30" i="12"/>
  <c r="E27" i="3" s="1"/>
  <c r="N27" i="12"/>
  <c r="E24" i="3" s="1"/>
  <c r="N29" i="12"/>
  <c r="E26" i="3" s="1"/>
  <c r="N31" i="12"/>
  <c r="E28" i="3" s="1"/>
  <c r="N15" i="12"/>
  <c r="E12" i="3" s="1"/>
  <c r="N40" i="12"/>
  <c r="E37" i="3" s="1"/>
  <c r="N46" i="12"/>
  <c r="E43" i="3" s="1"/>
  <c r="M18" i="12"/>
  <c r="C15" i="3" s="1"/>
  <c r="M26" i="12"/>
  <c r="C23" i="3" s="1"/>
  <c r="M44" i="12"/>
  <c r="C41" i="3" s="1"/>
  <c r="M22" i="12"/>
  <c r="C19" i="3" s="1"/>
  <c r="M35" i="12"/>
  <c r="C32" i="3" s="1"/>
  <c r="U35" i="12"/>
  <c r="F32" i="3" s="1"/>
  <c r="U37" i="12"/>
  <c r="F34" i="3" s="1"/>
  <c r="U45" i="12"/>
  <c r="F42" i="3" s="1"/>
  <c r="U26" i="12"/>
  <c r="F23" i="3" s="1"/>
  <c r="M28" i="12"/>
  <c r="U32"/>
  <c r="F29" i="3" s="1"/>
  <c r="U17" i="12"/>
  <c r="F14" i="3" s="1"/>
  <c r="U25" i="12"/>
  <c r="F22" i="3" s="1"/>
  <c r="U33" i="12"/>
  <c r="F30" i="3" s="1"/>
  <c r="U21" i="12"/>
  <c r="F18" i="3" s="1"/>
  <c r="U44" i="12"/>
  <c r="F41" i="3" s="1"/>
  <c r="C31"/>
  <c r="E31"/>
  <c r="B2"/>
  <c r="C24" l="1"/>
  <c r="C39"/>
  <c r="C21"/>
  <c r="C30"/>
  <c r="C38"/>
  <c r="C17"/>
  <c r="C33"/>
  <c r="C16"/>
  <c r="C10"/>
  <c r="C37"/>
  <c r="C36"/>
  <c r="C43"/>
  <c r="C25"/>
  <c r="C11"/>
  <c r="C28"/>
  <c r="C22"/>
  <c r="C29"/>
  <c r="C40"/>
  <c r="L51" i="12"/>
  <c r="D47" i="3"/>
  <c r="L52" i="12" l="1"/>
  <c r="D48" i="3"/>
  <c r="O86" i="6"/>
  <c r="O123" s="1"/>
  <c r="T86"/>
  <c r="T123" s="1"/>
  <c r="U86"/>
  <c r="U123" s="1"/>
  <c r="E86"/>
  <c r="E123" s="1"/>
  <c r="R86"/>
  <c r="R123" s="1"/>
  <c r="W86"/>
  <c r="W123" s="1"/>
  <c r="G86"/>
  <c r="G123" s="1"/>
  <c r="L86"/>
  <c r="L123" s="1"/>
  <c r="M86"/>
  <c r="M123" s="1"/>
  <c r="X86"/>
  <c r="X123" s="1"/>
  <c r="H86"/>
  <c r="H123" s="1"/>
  <c r="K86"/>
  <c r="K123" s="1"/>
  <c r="P86"/>
  <c r="P123" s="1"/>
  <c r="S86"/>
  <c r="S123" s="1"/>
  <c r="J86"/>
  <c r="J123" s="1"/>
  <c r="N86"/>
  <c r="N123" s="1"/>
  <c r="Q86"/>
  <c r="Q123" s="1"/>
  <c r="F86"/>
  <c r="F123" s="1"/>
  <c r="V86"/>
  <c r="V123" s="1"/>
  <c r="I86"/>
  <c r="I123" s="1"/>
  <c r="L53" i="12" l="1"/>
  <c r="D49" i="3"/>
  <c r="L54" i="12" l="1"/>
  <c r="D50" i="3"/>
  <c r="L55" i="12" l="1"/>
  <c r="D51" i="3"/>
  <c r="L56" i="12" l="1"/>
  <c r="D52" i="3"/>
  <c r="L57" i="12" l="1"/>
  <c r="D53" i="3"/>
  <c r="AF3" i="26"/>
  <c r="L58" i="12" l="1"/>
  <c r="D54" i="3"/>
  <c r="F21" i="26"/>
  <c r="L59" i="12" l="1"/>
  <c r="D55" i="3"/>
  <c r="L60" i="12" l="1"/>
  <c r="D56" i="3"/>
  <c r="L61" i="12" l="1"/>
  <c r="D57" i="3"/>
  <c r="L62" i="12" l="1"/>
  <c r="D58" i="3"/>
  <c r="L63" i="12" l="1"/>
  <c r="D59" i="3"/>
  <c r="L64" i="12" l="1"/>
  <c r="D60" i="3"/>
  <c r="L65" i="12" l="1"/>
  <c r="D61" i="3"/>
  <c r="L66" i="12" l="1"/>
  <c r="D62" i="3"/>
  <c r="L67" i="12" l="1"/>
  <c r="D63" i="3"/>
  <c r="L68" i="12" l="1"/>
  <c r="D64" i="3"/>
  <c r="L69" i="12" l="1"/>
  <c r="D65" i="3"/>
  <c r="L70" i="12" l="1"/>
  <c r="D66" i="3"/>
  <c r="L71" i="12" l="1"/>
  <c r="D67" i="3"/>
  <c r="L72" i="12" l="1"/>
  <c r="D68" i="3"/>
  <c r="L73" i="12" l="1"/>
  <c r="D69" i="3"/>
  <c r="L74" i="12" l="1"/>
  <c r="D70" i="3"/>
  <c r="L75" i="12" l="1"/>
  <c r="D71" i="3"/>
  <c r="L76" i="12" l="1"/>
  <c r="D72" i="3"/>
  <c r="L77" i="12" l="1"/>
  <c r="D73" i="3"/>
  <c r="L78" i="12" l="1"/>
  <c r="D74" i="3"/>
  <c r="L79" i="12" l="1"/>
  <c r="D75" i="3"/>
  <c r="L80" i="12" l="1"/>
  <c r="D76" i="3"/>
  <c r="L81" i="12" l="1"/>
  <c r="D77" i="3"/>
  <c r="L82" i="12" l="1"/>
  <c r="D79" i="3" s="1"/>
  <c r="D78"/>
  <c r="A14" i="26" l="1"/>
  <c r="A6"/>
  <c r="A10"/>
  <c r="A4"/>
  <c r="A16"/>
  <c r="A7"/>
  <c r="A18"/>
  <c r="A11"/>
  <c r="A15"/>
  <c r="A34"/>
  <c r="A8"/>
  <c r="A31"/>
  <c r="A24"/>
  <c r="A13"/>
  <c r="A29"/>
  <c r="A30"/>
  <c r="A37"/>
  <c r="A9"/>
  <c r="A3"/>
  <c r="A26"/>
  <c r="A35"/>
  <c r="A5"/>
  <c r="A23"/>
  <c r="A22"/>
  <c r="A38"/>
  <c r="A27"/>
  <c r="A36"/>
  <c r="A25"/>
  <c r="A17"/>
  <c r="A19"/>
  <c r="A12"/>
  <c r="A28"/>
  <c r="A33"/>
  <c r="A20"/>
  <c r="A32"/>
  <c r="A21"/>
  <c r="A9" i="25"/>
  <c r="A9" i="6"/>
  <c r="D35" i="25"/>
  <c r="D159" s="1"/>
  <c r="D35" i="6"/>
  <c r="D159" s="1"/>
  <c r="E28" i="26" l="1"/>
  <c r="E27"/>
  <c r="E26"/>
  <c r="E25"/>
  <c r="E32"/>
  <c r="E31"/>
  <c r="E30"/>
  <c r="E24"/>
  <c r="E23"/>
  <c r="E22"/>
  <c r="E38"/>
  <c r="E29"/>
  <c r="E21"/>
  <c r="E36"/>
  <c r="E35"/>
  <c r="E34"/>
  <c r="E33"/>
  <c r="E37"/>
  <c r="E6"/>
  <c r="E8"/>
  <c r="E13"/>
  <c r="E12"/>
  <c r="E15"/>
  <c r="E14"/>
  <c r="E7"/>
  <c r="E18"/>
  <c r="E9"/>
  <c r="E4"/>
  <c r="E11"/>
  <c r="E5"/>
  <c r="E3"/>
  <c r="E10"/>
  <c r="E16"/>
  <c r="E17"/>
  <c r="E20"/>
  <c r="E19"/>
  <c r="E35" i="6" l="1"/>
  <c r="E35" i="25"/>
  <c r="F35" i="6" l="1"/>
  <c r="F35" i="25"/>
  <c r="E159" i="6"/>
  <c r="E159" i="25"/>
  <c r="G35" i="6" l="1"/>
  <c r="G35" i="25"/>
  <c r="F159" i="6"/>
  <c r="E86" i="25"/>
  <c r="E123" s="1"/>
  <c r="F159"/>
  <c r="E87" i="6" l="1"/>
  <c r="E124" s="1"/>
  <c r="G159" i="25"/>
  <c r="G159" i="6"/>
  <c r="H35"/>
  <c r="H35" i="25"/>
  <c r="F86"/>
  <c r="F123" s="1"/>
  <c r="G86" l="1"/>
  <c r="G123" s="1"/>
  <c r="I35"/>
  <c r="I35" i="6"/>
  <c r="H159" i="25"/>
  <c r="H159" i="6"/>
  <c r="F87"/>
  <c r="F124" s="1"/>
  <c r="I159" i="25" l="1"/>
  <c r="J35" i="6"/>
  <c r="J35" i="25"/>
  <c r="H86"/>
  <c r="H123" s="1"/>
  <c r="I159" i="6"/>
  <c r="G87"/>
  <c r="G124" s="1"/>
  <c r="J159" l="1"/>
  <c r="I86" i="25"/>
  <c r="I123" s="1"/>
  <c r="K35" i="6"/>
  <c r="K35" i="25"/>
  <c r="J159"/>
  <c r="H87" i="6"/>
  <c r="H124" s="1"/>
  <c r="K159" l="1"/>
  <c r="J86" i="25"/>
  <c r="J123" s="1"/>
  <c r="L35"/>
  <c r="L35" i="6"/>
  <c r="K159" i="25"/>
  <c r="I87" i="6"/>
  <c r="I124" s="1"/>
  <c r="L159" i="25" l="1"/>
  <c r="M35"/>
  <c r="M35" i="6"/>
  <c r="L159"/>
  <c r="K86" i="25"/>
  <c r="K123" s="1"/>
  <c r="J87" i="6"/>
  <c r="J124" s="1"/>
  <c r="N35" l="1"/>
  <c r="N35" i="25"/>
  <c r="L86"/>
  <c r="L123" s="1"/>
  <c r="M159" i="6"/>
  <c r="M159" i="25"/>
  <c r="K87" i="6"/>
  <c r="K124" s="1"/>
  <c r="L87" l="1"/>
  <c r="L124" s="1"/>
  <c r="N159"/>
  <c r="N159" i="25"/>
  <c r="O35" i="6"/>
  <c r="O35" i="25"/>
  <c r="M86"/>
  <c r="M123" s="1"/>
  <c r="M87" i="6" l="1"/>
  <c r="M124" s="1"/>
  <c r="P35" i="25"/>
  <c r="P35" i="6"/>
  <c r="O159"/>
  <c r="O159" i="25"/>
  <c r="N86"/>
  <c r="N123" s="1"/>
  <c r="O86" l="1"/>
  <c r="O123" s="1"/>
  <c r="P159"/>
  <c r="Q35"/>
  <c r="Q35" i="6"/>
  <c r="N87"/>
  <c r="N124" s="1"/>
  <c r="P159"/>
  <c r="Q159" i="25" l="1"/>
  <c r="R35" i="6"/>
  <c r="R35" i="25"/>
  <c r="P86"/>
  <c r="P123" s="1"/>
  <c r="Q159" i="6"/>
  <c r="O87"/>
  <c r="O124" s="1"/>
  <c r="R159" l="1"/>
  <c r="S35"/>
  <c r="S35" i="25"/>
  <c r="R159"/>
  <c r="Q86"/>
  <c r="Q123" s="1"/>
  <c r="P87" i="6"/>
  <c r="P124" s="1"/>
  <c r="R86" i="25" l="1"/>
  <c r="R123" s="1"/>
  <c r="T35"/>
  <c r="T35" i="6"/>
  <c r="S159" i="25"/>
  <c r="S159" i="6"/>
  <c r="Q87"/>
  <c r="Q124" s="1"/>
  <c r="R87" l="1"/>
  <c r="R124" s="1"/>
  <c r="T159" i="25"/>
  <c r="U35"/>
  <c r="U35" i="6"/>
  <c r="S86" i="25"/>
  <c r="S123" s="1"/>
  <c r="T159" i="6"/>
  <c r="S87" l="1"/>
  <c r="S124" s="1"/>
  <c r="V35"/>
  <c r="V35" i="25"/>
  <c r="U159" i="6"/>
  <c r="U159" i="25"/>
  <c r="T86"/>
  <c r="T123" s="1"/>
  <c r="U86" l="1"/>
  <c r="U123" s="1"/>
  <c r="V159" i="6"/>
  <c r="V159" i="25"/>
  <c r="T87" i="6"/>
  <c r="T124" s="1"/>
  <c r="W35"/>
  <c r="W35" i="25"/>
  <c r="X35" l="1"/>
  <c r="X35" i="6"/>
  <c r="W159" i="25"/>
  <c r="V86"/>
  <c r="V123" s="1"/>
  <c r="W159" i="6"/>
  <c r="V87"/>
  <c r="V124" s="1"/>
  <c r="U87"/>
  <c r="U124" s="1"/>
  <c r="X159" l="1"/>
  <c r="W87"/>
  <c r="W124" s="1"/>
  <c r="X87"/>
  <c r="X124" s="1"/>
  <c r="W86" i="25"/>
  <c r="W123" s="1"/>
  <c r="X159"/>
  <c r="X86" l="1"/>
  <c r="X123" s="1"/>
  <c r="T11" i="12" l="1"/>
  <c r="T65"/>
  <c r="T47"/>
  <c r="T29"/>
  <c r="T17"/>
  <c r="T24"/>
  <c r="T44"/>
  <c r="T75"/>
  <c r="T53"/>
  <c r="T58"/>
  <c r="T61"/>
  <c r="T35"/>
  <c r="T31"/>
  <c r="T25"/>
  <c r="T50"/>
  <c r="T56"/>
  <c r="T81"/>
  <c r="T16"/>
  <c r="T19"/>
  <c r="T27"/>
  <c r="T59"/>
  <c r="T38"/>
  <c r="T22"/>
  <c r="T46"/>
  <c r="T49"/>
  <c r="T33"/>
  <c r="T70"/>
  <c r="T60"/>
  <c r="T71"/>
  <c r="T30"/>
  <c r="T41"/>
  <c r="T36"/>
  <c r="T32"/>
  <c r="T42"/>
  <c r="T20"/>
  <c r="T28"/>
  <c r="T13"/>
  <c r="T74"/>
  <c r="T45"/>
  <c r="T15"/>
  <c r="T18"/>
  <c r="T23"/>
  <c r="T67"/>
  <c r="T43"/>
  <c r="T48"/>
  <c r="T57"/>
  <c r="T79"/>
  <c r="T63"/>
  <c r="T69"/>
  <c r="T72"/>
  <c r="T52"/>
  <c r="T73"/>
  <c r="T34"/>
  <c r="T37"/>
  <c r="T82"/>
  <c r="T68"/>
  <c r="T12"/>
  <c r="T80"/>
  <c r="T62"/>
  <c r="T51"/>
  <c r="T54"/>
  <c r="T55"/>
  <c r="T66"/>
  <c r="T76"/>
  <c r="T77"/>
  <c r="T78"/>
  <c r="T40"/>
  <c r="T26"/>
  <c r="T21"/>
  <c r="T64"/>
  <c r="T14"/>
  <c r="T39"/>
  <c r="L14" i="6" l="1"/>
  <c r="W28"/>
  <c r="K18"/>
  <c r="S26"/>
  <c r="K24"/>
  <c r="X25"/>
  <c r="V13"/>
  <c r="S29"/>
  <c r="I14"/>
  <c r="F28"/>
  <c r="P17"/>
  <c r="T16"/>
  <c r="I25"/>
  <c r="R27"/>
  <c r="M27"/>
  <c r="V18"/>
  <c r="T29"/>
  <c r="T52" s="1"/>
  <c r="T77" s="1"/>
  <c r="Z19" i="26" s="1"/>
  <c r="S19" i="6"/>
  <c r="M25"/>
  <c r="R25"/>
  <c r="R28"/>
  <c r="I13"/>
  <c r="X21"/>
  <c r="Q17"/>
  <c r="M21"/>
  <c r="T13"/>
  <c r="V17"/>
  <c r="V30"/>
  <c r="T25"/>
  <c r="H25"/>
  <c r="Q26"/>
  <c r="F26"/>
  <c r="X16"/>
  <c r="W15"/>
  <c r="R15"/>
  <c r="F14"/>
  <c r="T26"/>
  <c r="T49" s="1"/>
  <c r="T74" s="1"/>
  <c r="Z16" i="26" s="1"/>
  <c r="S14" i="6"/>
  <c r="W29"/>
  <c r="J16"/>
  <c r="J29"/>
  <c r="V20"/>
  <c r="U21"/>
  <c r="W20"/>
  <c r="I30"/>
  <c r="N25"/>
  <c r="G19"/>
  <c r="Q18"/>
  <c r="P22"/>
  <c r="V19"/>
  <c r="S24"/>
  <c r="O14"/>
  <c r="T22"/>
  <c r="K19"/>
  <c r="N30"/>
  <c r="N13"/>
  <c r="J28"/>
  <c r="V29"/>
  <c r="K27"/>
  <c r="W17"/>
  <c r="X14"/>
  <c r="H26"/>
  <c r="R22"/>
  <c r="Q19"/>
  <c r="G30"/>
  <c r="L26"/>
  <c r="L25"/>
  <c r="U19"/>
  <c r="I19"/>
  <c r="F29"/>
  <c r="Q24"/>
  <c r="G20"/>
  <c r="L21"/>
  <c r="G15"/>
  <c r="H13"/>
  <c r="R23"/>
  <c r="O27"/>
  <c r="M16"/>
  <c r="J25"/>
  <c r="T14"/>
  <c r="P20"/>
  <c r="T18"/>
  <c r="N17"/>
  <c r="Q21"/>
  <c r="F15"/>
  <c r="I21"/>
  <c r="W22"/>
  <c r="L27"/>
  <c r="K28"/>
  <c r="K51" s="1"/>
  <c r="K76" s="1"/>
  <c r="Q18" i="26" s="1"/>
  <c r="U30" i="6"/>
  <c r="S28"/>
  <c r="I28"/>
  <c r="T17"/>
  <c r="P23"/>
  <c r="M29"/>
  <c r="W24"/>
  <c r="Q15"/>
  <c r="K25"/>
  <c r="V15"/>
  <c r="P18"/>
  <c r="R26"/>
  <c r="N24"/>
  <c r="J20"/>
  <c r="K20"/>
  <c r="X27"/>
  <c r="G21"/>
  <c r="Q22"/>
  <c r="U18"/>
  <c r="N22"/>
  <c r="L18"/>
  <c r="G22"/>
  <c r="N23"/>
  <c r="H18"/>
  <c r="S20"/>
  <c r="N21"/>
  <c r="U22"/>
  <c r="P28"/>
  <c r="T27"/>
  <c r="L16"/>
  <c r="K23"/>
  <c r="S21"/>
  <c r="P24"/>
  <c r="T24"/>
  <c r="T47" s="1"/>
  <c r="T72" s="1"/>
  <c r="Z14" i="26" s="1"/>
  <c r="H14" i="6"/>
  <c r="J27"/>
  <c r="X13"/>
  <c r="M17"/>
  <c r="T23"/>
  <c r="F25"/>
  <c r="J23"/>
  <c r="J26"/>
  <c r="O18"/>
  <c r="M22"/>
  <c r="U25"/>
  <c r="F23"/>
  <c r="M20"/>
  <c r="K29"/>
  <c r="K52" s="1"/>
  <c r="K77" s="1"/>
  <c r="Q19" i="26" s="1"/>
  <c r="Q16" i="6"/>
  <c r="V25"/>
  <c r="H29"/>
  <c r="L19"/>
  <c r="J30"/>
  <c r="S23"/>
  <c r="S46" s="1"/>
  <c r="S71" s="1"/>
  <c r="Y13" i="26" s="1"/>
  <c r="G16" i="6"/>
  <c r="X20"/>
  <c r="M14"/>
  <c r="L22"/>
  <c r="X29"/>
  <c r="F19"/>
  <c r="L24"/>
  <c r="G18"/>
  <c r="O16"/>
  <c r="O24"/>
  <c r="T28"/>
  <c r="L29"/>
  <c r="W30"/>
  <c r="W53" s="1"/>
  <c r="W78" s="1"/>
  <c r="AC20" i="26" s="1"/>
  <c r="T20" i="6"/>
  <c r="J21"/>
  <c r="J44" s="1"/>
  <c r="J69" s="1"/>
  <c r="P11" i="26" s="1"/>
  <c r="R29" i="6"/>
  <c r="F20"/>
  <c r="L15"/>
  <c r="P16"/>
  <c r="I29"/>
  <c r="I52" s="1"/>
  <c r="I77" s="1"/>
  <c r="O19" i="26" s="1"/>
  <c r="F13" i="6"/>
  <c r="K30"/>
  <c r="R13"/>
  <c r="N14"/>
  <c r="V16"/>
  <c r="S25"/>
  <c r="S48" s="1"/>
  <c r="S73" s="1"/>
  <c r="Y15" i="26" s="1"/>
  <c r="H21" i="6"/>
  <c r="H44" s="1"/>
  <c r="H69" s="1"/>
  <c r="N11" i="26" s="1"/>
  <c r="K26" i="6"/>
  <c r="K49" s="1"/>
  <c r="K74" s="1"/>
  <c r="Q16" i="26" s="1"/>
  <c r="U26" i="6"/>
  <c r="O20"/>
  <c r="S16"/>
  <c r="F27"/>
  <c r="T30"/>
  <c r="J13"/>
  <c r="P13"/>
  <c r="F30"/>
  <c r="U27"/>
  <c r="R20"/>
  <c r="V21"/>
  <c r="J18"/>
  <c r="F16"/>
  <c r="K16"/>
  <c r="K39" s="1"/>
  <c r="K64" s="1"/>
  <c r="Q6" i="26" s="1"/>
  <c r="U15" i="6"/>
  <c r="G14"/>
  <c r="G37" s="1"/>
  <c r="G62" s="1"/>
  <c r="M4" i="26" s="1"/>
  <c r="W26" i="6"/>
  <c r="X24"/>
  <c r="V26"/>
  <c r="V28"/>
  <c r="X18"/>
  <c r="F21"/>
  <c r="I23"/>
  <c r="N28"/>
  <c r="I24"/>
  <c r="I18"/>
  <c r="I41" s="1"/>
  <c r="I66" s="1"/>
  <c r="O8" i="26" s="1"/>
  <c r="X28" i="6"/>
  <c r="R16"/>
  <c r="H28"/>
  <c r="G27"/>
  <c r="P14"/>
  <c r="P37" s="1"/>
  <c r="P62" s="1"/>
  <c r="V4" i="26" s="1"/>
  <c r="K17" i="6"/>
  <c r="L30"/>
  <c r="K22"/>
  <c r="R17"/>
  <c r="R40" s="1"/>
  <c r="R65" s="1"/>
  <c r="X7" i="26" s="1"/>
  <c r="J14" i="6"/>
  <c r="W18"/>
  <c r="W41" s="1"/>
  <c r="W66" s="1"/>
  <c r="AC8" i="26" s="1"/>
  <c r="J22" i="6"/>
  <c r="Q14"/>
  <c r="Q37" s="1"/>
  <c r="Q62" s="1"/>
  <c r="W4" i="26" s="1"/>
  <c r="P26" i="6"/>
  <c r="P15"/>
  <c r="W27"/>
  <c r="R30"/>
  <c r="L17"/>
  <c r="L40" s="1"/>
  <c r="L65" s="1"/>
  <c r="R7" i="26" s="1"/>
  <c r="J19" i="6"/>
  <c r="M23"/>
  <c r="Q13"/>
  <c r="P27"/>
  <c r="N18"/>
  <c r="V22"/>
  <c r="V45" s="1"/>
  <c r="V70" s="1"/>
  <c r="AB12" i="26" s="1"/>
  <c r="P19" i="6"/>
  <c r="U16"/>
  <c r="U39" s="1"/>
  <c r="U64" s="1"/>
  <c r="AA6" i="26" s="1"/>
  <c r="F22" i="6"/>
  <c r="S13"/>
  <c r="U24"/>
  <c r="O19"/>
  <c r="W16"/>
  <c r="W39" s="1"/>
  <c r="W64" s="1"/>
  <c r="AC6" i="26" s="1"/>
  <c r="I15" i="6"/>
  <c r="N27"/>
  <c r="K13"/>
  <c r="L20"/>
  <c r="L43" s="1"/>
  <c r="L68" s="1"/>
  <c r="R10" i="26" s="1"/>
  <c r="W13" i="6"/>
  <c r="Q23"/>
  <c r="Q46" s="1"/>
  <c r="Q71" s="1"/>
  <c r="W13" i="26" s="1"/>
  <c r="N19" i="6"/>
  <c r="W21"/>
  <c r="V14"/>
  <c r="M19"/>
  <c r="Q28"/>
  <c r="Q30"/>
  <c r="G23"/>
  <c r="H16"/>
  <c r="X26"/>
  <c r="Q25"/>
  <c r="N20"/>
  <c r="N43" s="1"/>
  <c r="N68" s="1"/>
  <c r="T10" i="26" s="1"/>
  <c r="S17" i="6"/>
  <c r="S40" s="1"/>
  <c r="S65" s="1"/>
  <c r="Y7" i="26" s="1"/>
  <c r="O17" i="6"/>
  <c r="O40" s="1"/>
  <c r="O65" s="1"/>
  <c r="U7" i="26" s="1"/>
  <c r="H24" i="6"/>
  <c r="M24"/>
  <c r="I16"/>
  <c r="I39" s="1"/>
  <c r="I64" s="1"/>
  <c r="O6" i="26" s="1"/>
  <c r="L28" i="6"/>
  <c r="H30"/>
  <c r="R21"/>
  <c r="R44" s="1"/>
  <c r="R69" s="1"/>
  <c r="X11" i="26" s="1"/>
  <c r="J15" i="6"/>
  <c r="U23"/>
  <c r="U46" s="1"/>
  <c r="U71" s="1"/>
  <c r="AA13" i="26" s="1"/>
  <c r="F18" i="6"/>
  <c r="R19"/>
  <c r="R42" s="1"/>
  <c r="R67" s="1"/>
  <c r="X9" i="26" s="1"/>
  <c r="G24" i="6"/>
  <c r="I20"/>
  <c r="X15"/>
  <c r="N15"/>
  <c r="R24"/>
  <c r="O21"/>
  <c r="O44" s="1"/>
  <c r="O69" s="1"/>
  <c r="U11" i="26" s="1"/>
  <c r="I26" i="6"/>
  <c r="G25"/>
  <c r="G48" s="1"/>
  <c r="G73" s="1"/>
  <c r="M15" i="26" s="1"/>
  <c r="U13" i="6"/>
  <c r="W14"/>
  <c r="J17"/>
  <c r="L23"/>
  <c r="L46" s="1"/>
  <c r="L71" s="1"/>
  <c r="R13" i="26" s="1"/>
  <c r="Q29" i="6"/>
  <c r="U28"/>
  <c r="F24"/>
  <c r="M18"/>
  <c r="R18"/>
  <c r="R41" s="1"/>
  <c r="R66" s="1"/>
  <c r="X8" i="26" s="1"/>
  <c r="G26" i="6"/>
  <c r="G49" s="1"/>
  <c r="G74" s="1"/>
  <c r="M16" i="26" s="1"/>
  <c r="M28" i="6"/>
  <c r="O29"/>
  <c r="O23"/>
  <c r="O46" s="1"/>
  <c r="O71" s="1"/>
  <c r="U13" i="26" s="1"/>
  <c r="M15" i="6"/>
  <c r="U20"/>
  <c r="F17"/>
  <c r="M13"/>
  <c r="U14"/>
  <c r="U37" s="1"/>
  <c r="U62" s="1"/>
  <c r="AA4" i="26" s="1"/>
  <c r="N16" i="6"/>
  <c r="P21"/>
  <c r="H23"/>
  <c r="V24"/>
  <c r="U29"/>
  <c r="S27"/>
  <c r="P30"/>
  <c r="M26"/>
  <c r="N29"/>
  <c r="K15"/>
  <c r="H20"/>
  <c r="H43" s="1"/>
  <c r="H68" s="1"/>
  <c r="N10" i="26" s="1"/>
  <c r="P25" i="6"/>
  <c r="X23"/>
  <c r="S15"/>
  <c r="H27"/>
  <c r="W19"/>
  <c r="I27"/>
  <c r="S30"/>
  <c r="X30"/>
  <c r="K14"/>
  <c r="K37" s="1"/>
  <c r="K62" s="1"/>
  <c r="Q4" i="26" s="1"/>
  <c r="U17" i="6"/>
  <c r="G29"/>
  <c r="H19"/>
  <c r="X19"/>
  <c r="T21"/>
  <c r="J24"/>
  <c r="J47" s="1"/>
  <c r="J72" s="1"/>
  <c r="P14" i="26" s="1"/>
  <c r="X22" i="6"/>
  <c r="G28"/>
  <c r="V27"/>
  <c r="V50" s="1"/>
  <c r="V75" s="1"/>
  <c r="AB17" i="26" s="1"/>
  <c r="O26" i="6"/>
  <c r="S22"/>
  <c r="O28"/>
  <c r="O51" s="1"/>
  <c r="O76" s="1"/>
  <c r="U18" i="26" s="1"/>
  <c r="H22" i="6"/>
  <c r="V23"/>
  <c r="I22"/>
  <c r="R14"/>
  <c r="I17"/>
  <c r="O22"/>
  <c r="O45" s="1"/>
  <c r="O70" s="1"/>
  <c r="U12" i="26" s="1"/>
  <c r="G13" i="6"/>
  <c r="N26"/>
  <c r="N49" s="1"/>
  <c r="N74" s="1"/>
  <c r="T16" i="26" s="1"/>
  <c r="Q27" i="6"/>
  <c r="O15"/>
  <c r="O38" s="1"/>
  <c r="O63" s="1"/>
  <c r="U5" i="26" s="1"/>
  <c r="O30" i="6"/>
  <c r="M30"/>
  <c r="M53" s="1"/>
  <c r="M78" s="1"/>
  <c r="S20" i="26" s="1"/>
  <c r="H15" i="6"/>
  <c r="H17"/>
  <c r="S18"/>
  <c r="S41" s="1"/>
  <c r="S66" s="1"/>
  <c r="Y8" i="26" s="1"/>
  <c r="P29" i="6"/>
  <c r="G17"/>
  <c r="T19"/>
  <c r="O25"/>
  <c r="O48" s="1"/>
  <c r="O73" s="1"/>
  <c r="U15" i="26" s="1"/>
  <c r="X17" i="6"/>
  <c r="K21"/>
  <c r="L13"/>
  <c r="O13"/>
  <c r="Q20"/>
  <c r="W25"/>
  <c r="W23"/>
  <c r="W46" s="1"/>
  <c r="W71" s="1"/>
  <c r="AC13" i="26" s="1"/>
  <c r="T15" i="6"/>
  <c r="E17"/>
  <c r="E20"/>
  <c r="E22"/>
  <c r="E19"/>
  <c r="E27"/>
  <c r="E16"/>
  <c r="E30"/>
  <c r="E25"/>
  <c r="E24"/>
  <c r="E28"/>
  <c r="E15"/>
  <c r="E14"/>
  <c r="E23"/>
  <c r="E18"/>
  <c r="E21"/>
  <c r="E29"/>
  <c r="E26"/>
  <c r="E13"/>
  <c r="L14" i="25"/>
  <c r="W28"/>
  <c r="K18"/>
  <c r="S26"/>
  <c r="K24"/>
  <c r="X25"/>
  <c r="V13"/>
  <c r="S29"/>
  <c r="I14"/>
  <c r="F28"/>
  <c r="P17"/>
  <c r="T16"/>
  <c r="I25"/>
  <c r="R27"/>
  <c r="M27"/>
  <c r="V18"/>
  <c r="T29"/>
  <c r="S19"/>
  <c r="M25"/>
  <c r="R25"/>
  <c r="R28"/>
  <c r="I13"/>
  <c r="X21"/>
  <c r="Q17"/>
  <c r="M21"/>
  <c r="T13"/>
  <c r="V17"/>
  <c r="V30"/>
  <c r="T25"/>
  <c r="H25"/>
  <c r="Q26"/>
  <c r="F26"/>
  <c r="X16"/>
  <c r="W15"/>
  <c r="R15"/>
  <c r="F14"/>
  <c r="T26"/>
  <c r="S14"/>
  <c r="W29"/>
  <c r="J16"/>
  <c r="J29"/>
  <c r="V20"/>
  <c r="U21"/>
  <c r="W20"/>
  <c r="I30"/>
  <c r="N25"/>
  <c r="G19"/>
  <c r="Q18"/>
  <c r="P22"/>
  <c r="V19"/>
  <c r="S24"/>
  <c r="O14"/>
  <c r="T22"/>
  <c r="K19"/>
  <c r="N30"/>
  <c r="N13"/>
  <c r="J28"/>
  <c r="V29"/>
  <c r="K27"/>
  <c r="W17"/>
  <c r="X14"/>
  <c r="H26"/>
  <c r="R22"/>
  <c r="Q19"/>
  <c r="G30"/>
  <c r="L26"/>
  <c r="L25"/>
  <c r="U19"/>
  <c r="I19"/>
  <c r="F29"/>
  <c r="Q24"/>
  <c r="G20"/>
  <c r="L21"/>
  <c r="G15"/>
  <c r="H13"/>
  <c r="R23"/>
  <c r="O27"/>
  <c r="M16"/>
  <c r="J25"/>
  <c r="T14"/>
  <c r="P20"/>
  <c r="T18"/>
  <c r="N17"/>
  <c r="Q21"/>
  <c r="F15"/>
  <c r="I21"/>
  <c r="W22"/>
  <c r="L27"/>
  <c r="K28"/>
  <c r="K51" s="1"/>
  <c r="K76" s="1"/>
  <c r="Q36" i="26" s="1"/>
  <c r="U30" i="25"/>
  <c r="S28"/>
  <c r="I28"/>
  <c r="T17"/>
  <c r="P23"/>
  <c r="M29"/>
  <c r="W24"/>
  <c r="Q15"/>
  <c r="K25"/>
  <c r="V15"/>
  <c r="P18"/>
  <c r="R26"/>
  <c r="N24"/>
  <c r="J20"/>
  <c r="K20"/>
  <c r="X27"/>
  <c r="G21"/>
  <c r="Q22"/>
  <c r="U18"/>
  <c r="N22"/>
  <c r="L18"/>
  <c r="G22"/>
  <c r="N23"/>
  <c r="H18"/>
  <c r="S20"/>
  <c r="N21"/>
  <c r="U22"/>
  <c r="P28"/>
  <c r="T27"/>
  <c r="L16"/>
  <c r="K23"/>
  <c r="S21"/>
  <c r="P24"/>
  <c r="T24"/>
  <c r="T47" s="1"/>
  <c r="T72" s="1"/>
  <c r="Z32" i="26" s="1"/>
  <c r="H14" i="25"/>
  <c r="J27"/>
  <c r="X13"/>
  <c r="M17"/>
  <c r="T23"/>
  <c r="F25"/>
  <c r="J23"/>
  <c r="J26"/>
  <c r="O18"/>
  <c r="M22"/>
  <c r="U25"/>
  <c r="F23"/>
  <c r="M20"/>
  <c r="K29"/>
  <c r="K52" s="1"/>
  <c r="K77" s="1"/>
  <c r="Q16"/>
  <c r="V25"/>
  <c r="H29"/>
  <c r="L19"/>
  <c r="J30"/>
  <c r="S23"/>
  <c r="G16"/>
  <c r="X20"/>
  <c r="M14"/>
  <c r="L22"/>
  <c r="X29"/>
  <c r="F19"/>
  <c r="L24"/>
  <c r="G18"/>
  <c r="O16"/>
  <c r="O24"/>
  <c r="T28"/>
  <c r="L29"/>
  <c r="W30"/>
  <c r="W53" s="1"/>
  <c r="W78" s="1"/>
  <c r="AC38" i="26" s="1"/>
  <c r="T20" i="25"/>
  <c r="J21"/>
  <c r="J44" s="1"/>
  <c r="J69" s="1"/>
  <c r="P29" i="26" s="1"/>
  <c r="R29" i="25"/>
  <c r="F20"/>
  <c r="L15"/>
  <c r="P16"/>
  <c r="I29"/>
  <c r="F13"/>
  <c r="K30"/>
  <c r="R13"/>
  <c r="N14"/>
  <c r="V16"/>
  <c r="S25"/>
  <c r="H21"/>
  <c r="H44" s="1"/>
  <c r="H69" s="1"/>
  <c r="N29" i="26" s="1"/>
  <c r="K26" i="25"/>
  <c r="K49" s="1"/>
  <c r="K74" s="1"/>
  <c r="Q34" i="26" s="1"/>
  <c r="U26" i="25"/>
  <c r="O20"/>
  <c r="S16"/>
  <c r="F27"/>
  <c r="T30"/>
  <c r="J13"/>
  <c r="P13"/>
  <c r="F30"/>
  <c r="U27"/>
  <c r="R20"/>
  <c r="V21"/>
  <c r="J18"/>
  <c r="F16"/>
  <c r="K16"/>
  <c r="U15"/>
  <c r="G14"/>
  <c r="W26"/>
  <c r="X24"/>
  <c r="V26"/>
  <c r="V28"/>
  <c r="X18"/>
  <c r="F21"/>
  <c r="I23"/>
  <c r="N28"/>
  <c r="I24"/>
  <c r="I18"/>
  <c r="I41" s="1"/>
  <c r="I66" s="1"/>
  <c r="O26" i="26" s="1"/>
  <c r="X28" i="25"/>
  <c r="X51" s="1"/>
  <c r="R16"/>
  <c r="H28"/>
  <c r="G27"/>
  <c r="P14"/>
  <c r="K17"/>
  <c r="L30"/>
  <c r="K22"/>
  <c r="R17"/>
  <c r="J14"/>
  <c r="W18"/>
  <c r="W41" s="1"/>
  <c r="W66" s="1"/>
  <c r="AC26" i="26" s="1"/>
  <c r="J22" i="25"/>
  <c r="Q14"/>
  <c r="Q37" s="1"/>
  <c r="Q62" s="1"/>
  <c r="W22" i="26" s="1"/>
  <c r="P26" i="25"/>
  <c r="P15"/>
  <c r="W27"/>
  <c r="R30"/>
  <c r="L17"/>
  <c r="L40" s="1"/>
  <c r="L65" s="1"/>
  <c r="R25" i="26" s="1"/>
  <c r="J19" i="25"/>
  <c r="M23"/>
  <c r="Q13"/>
  <c r="P27"/>
  <c r="N18"/>
  <c r="V22"/>
  <c r="P19"/>
  <c r="U16"/>
  <c r="F22"/>
  <c r="S13"/>
  <c r="U24"/>
  <c r="O19"/>
  <c r="W16"/>
  <c r="W39" s="1"/>
  <c r="W64" s="1"/>
  <c r="AC24" i="26" s="1"/>
  <c r="I15" i="25"/>
  <c r="N27"/>
  <c r="K13"/>
  <c r="L20"/>
  <c r="L43" s="1"/>
  <c r="L68" s="1"/>
  <c r="R28" i="26" s="1"/>
  <c r="W13" i="25"/>
  <c r="Q23"/>
  <c r="Q46" s="1"/>
  <c r="Q71" s="1"/>
  <c r="W31" i="26" s="1"/>
  <c r="N19" i="25"/>
  <c r="W21"/>
  <c r="V14"/>
  <c r="M19"/>
  <c r="Q28"/>
  <c r="Q30"/>
  <c r="G23"/>
  <c r="H16"/>
  <c r="X26"/>
  <c r="Q25"/>
  <c r="N20"/>
  <c r="S17"/>
  <c r="S40" s="1"/>
  <c r="S65" s="1"/>
  <c r="Y25" i="26" s="1"/>
  <c r="O17" i="25"/>
  <c r="O40" s="1"/>
  <c r="O65" s="1"/>
  <c r="U25" i="26" s="1"/>
  <c r="H24" i="25"/>
  <c r="M24"/>
  <c r="I16"/>
  <c r="I39" s="1"/>
  <c r="I64" s="1"/>
  <c r="O24" i="26" s="1"/>
  <c r="L28" i="25"/>
  <c r="H30"/>
  <c r="R21"/>
  <c r="J15"/>
  <c r="U23"/>
  <c r="F18"/>
  <c r="R19"/>
  <c r="G24"/>
  <c r="I20"/>
  <c r="X15"/>
  <c r="N15"/>
  <c r="R24"/>
  <c r="O21"/>
  <c r="O44" s="1"/>
  <c r="O69" s="1"/>
  <c r="U29" i="26" s="1"/>
  <c r="I26" i="25"/>
  <c r="G25"/>
  <c r="G48" s="1"/>
  <c r="G73" s="1"/>
  <c r="M33" i="26" s="1"/>
  <c r="U13" i="25"/>
  <c r="W14"/>
  <c r="J17"/>
  <c r="L23"/>
  <c r="Q29"/>
  <c r="U28"/>
  <c r="F24"/>
  <c r="M18"/>
  <c r="R18"/>
  <c r="G26"/>
  <c r="M28"/>
  <c r="O29"/>
  <c r="O23"/>
  <c r="M15"/>
  <c r="U20"/>
  <c r="F17"/>
  <c r="M13"/>
  <c r="U14"/>
  <c r="N16"/>
  <c r="P21"/>
  <c r="H23"/>
  <c r="V24"/>
  <c r="U29"/>
  <c r="S27"/>
  <c r="P30"/>
  <c r="M26"/>
  <c r="N29"/>
  <c r="K15"/>
  <c r="H20"/>
  <c r="P25"/>
  <c r="X23"/>
  <c r="S15"/>
  <c r="H27"/>
  <c r="W19"/>
  <c r="I27"/>
  <c r="S30"/>
  <c r="X30"/>
  <c r="K14"/>
  <c r="K37" s="1"/>
  <c r="K62" s="1"/>
  <c r="Q22" i="26" s="1"/>
  <c r="U17" i="25"/>
  <c r="G29"/>
  <c r="H19"/>
  <c r="X19"/>
  <c r="X42" s="1"/>
  <c r="T21"/>
  <c r="J24"/>
  <c r="X22"/>
  <c r="G28"/>
  <c r="V27"/>
  <c r="V50" s="1"/>
  <c r="V75" s="1"/>
  <c r="AB35" i="26" s="1"/>
  <c r="O26" i="25"/>
  <c r="S22"/>
  <c r="O28"/>
  <c r="O51" s="1"/>
  <c r="O76" s="1"/>
  <c r="U36" i="26" s="1"/>
  <c r="H22" i="25"/>
  <c r="V23"/>
  <c r="I22"/>
  <c r="R14"/>
  <c r="I17"/>
  <c r="O22"/>
  <c r="O45" s="1"/>
  <c r="O70" s="1"/>
  <c r="U30" i="26" s="1"/>
  <c r="G13" i="25"/>
  <c r="N26"/>
  <c r="N49" s="1"/>
  <c r="N74" s="1"/>
  <c r="T34" i="26" s="1"/>
  <c r="Q27" i="25"/>
  <c r="O15"/>
  <c r="O38" s="1"/>
  <c r="O63" s="1"/>
  <c r="U23" i="26" s="1"/>
  <c r="O30" i="25"/>
  <c r="M30"/>
  <c r="H15"/>
  <c r="H17"/>
  <c r="S18"/>
  <c r="S41" s="1"/>
  <c r="S66" s="1"/>
  <c r="Y26" i="26" s="1"/>
  <c r="P29" i="25"/>
  <c r="G17"/>
  <c r="T19"/>
  <c r="O25"/>
  <c r="O48" s="1"/>
  <c r="O73" s="1"/>
  <c r="U33" i="26" s="1"/>
  <c r="X17" i="25"/>
  <c r="K21"/>
  <c r="L13"/>
  <c r="O13"/>
  <c r="Q20"/>
  <c r="W25"/>
  <c r="W23"/>
  <c r="W46" s="1"/>
  <c r="W71" s="1"/>
  <c r="AC31" i="26" s="1"/>
  <c r="T15" i="25"/>
  <c r="E17"/>
  <c r="E20"/>
  <c r="E22"/>
  <c r="E19"/>
  <c r="E27"/>
  <c r="E16"/>
  <c r="E30"/>
  <c r="E25"/>
  <c r="E24"/>
  <c r="E28"/>
  <c r="E15"/>
  <c r="E14"/>
  <c r="E23"/>
  <c r="E18"/>
  <c r="E21"/>
  <c r="E29"/>
  <c r="E26"/>
  <c r="E13"/>
  <c r="H39" i="6" l="1"/>
  <c r="H64" s="1"/>
  <c r="N6" i="26" s="1"/>
  <c r="H40" i="6"/>
  <c r="H65" s="1"/>
  <c r="N7" i="26" s="1"/>
  <c r="S38" i="6"/>
  <c r="S63" s="1"/>
  <c r="Y5" i="26" s="1"/>
  <c r="G46" i="6"/>
  <c r="G71" s="1"/>
  <c r="M13" i="26" s="1"/>
  <c r="V46" i="6"/>
  <c r="V71" s="1"/>
  <c r="AB13" i="26" s="1"/>
  <c r="G50" i="6"/>
  <c r="G75" s="1"/>
  <c r="M17" i="26" s="1"/>
  <c r="R49" i="6"/>
  <c r="R74" s="1"/>
  <c r="X16" i="26" s="1"/>
  <c r="I45" i="6"/>
  <c r="I70" s="1"/>
  <c r="O12" i="26" s="1"/>
  <c r="V49" i="6"/>
  <c r="V74" s="1"/>
  <c r="AB16" i="26" s="1"/>
  <c r="P39" i="6"/>
  <c r="P64" s="1"/>
  <c r="V6" i="26" s="1"/>
  <c r="P44" i="6"/>
  <c r="P69" s="1"/>
  <c r="V11" i="26" s="1"/>
  <c r="O53" i="6"/>
  <c r="O78" s="1"/>
  <c r="U20" i="26" s="1"/>
  <c r="S45" i="6"/>
  <c r="S70" s="1"/>
  <c r="Y12" i="26" s="1"/>
  <c r="H42" i="6"/>
  <c r="H67" s="1"/>
  <c r="N9" i="26" s="1"/>
  <c r="R47" i="6"/>
  <c r="R72" s="1"/>
  <c r="X14" i="26" s="1"/>
  <c r="N50" i="6"/>
  <c r="N75" s="1"/>
  <c r="T17" i="26" s="1"/>
  <c r="U47" i="6"/>
  <c r="U72" s="1"/>
  <c r="AA14" i="26" s="1"/>
  <c r="V44" i="6"/>
  <c r="V69" s="1"/>
  <c r="AB11" i="26" s="1"/>
  <c r="T51" i="6"/>
  <c r="T76" s="1"/>
  <c r="Z18" i="26" s="1"/>
  <c r="L41" i="6"/>
  <c r="L66" s="1"/>
  <c r="R8" i="26" s="1"/>
  <c r="K48" i="6"/>
  <c r="K73" s="1"/>
  <c r="Q15" i="26" s="1"/>
  <c r="N48" i="6"/>
  <c r="N73" s="1"/>
  <c r="T15" i="26" s="1"/>
  <c r="W48" i="6"/>
  <c r="W73" s="1"/>
  <c r="AC15" i="26" s="1"/>
  <c r="H45" i="6"/>
  <c r="H70" s="1"/>
  <c r="N12" i="26" s="1"/>
  <c r="N52" i="6"/>
  <c r="N77" s="1"/>
  <c r="T19" i="26" s="1"/>
  <c r="W40" i="6"/>
  <c r="W65" s="1"/>
  <c r="AC7" i="26" s="1"/>
  <c r="Q40" i="6"/>
  <c r="Q65" s="1"/>
  <c r="W7" i="26" s="1"/>
  <c r="O49" i="6"/>
  <c r="O74" s="1"/>
  <c r="U16" i="26" s="1"/>
  <c r="O52" i="6"/>
  <c r="O77" s="1"/>
  <c r="U19" i="26" s="1"/>
  <c r="N38" i="6"/>
  <c r="N63" s="1"/>
  <c r="T5" i="26" s="1"/>
  <c r="V37" i="6"/>
  <c r="V62" s="1"/>
  <c r="AB4" i="26" s="1"/>
  <c r="I38" i="6"/>
  <c r="I63" s="1"/>
  <c r="O5" i="26" s="1"/>
  <c r="W50" i="6"/>
  <c r="W75" s="1"/>
  <c r="AC17" i="26" s="1"/>
  <c r="R43" i="6"/>
  <c r="R68" s="1"/>
  <c r="X10" i="26" s="1"/>
  <c r="M45" i="6"/>
  <c r="M70" s="1"/>
  <c r="S12" i="26" s="1"/>
  <c r="J50" i="6"/>
  <c r="J75" s="1"/>
  <c r="P17" i="26" s="1"/>
  <c r="P51" i="6"/>
  <c r="P76" s="1"/>
  <c r="V18" i="26" s="1"/>
  <c r="H41" i="6"/>
  <c r="H66" s="1"/>
  <c r="N8" i="26" s="1"/>
  <c r="Q38" i="6"/>
  <c r="Q63" s="1"/>
  <c r="W5" i="26" s="1"/>
  <c r="L44" i="6"/>
  <c r="L69" s="1"/>
  <c r="R11" i="26" s="1"/>
  <c r="G53" i="6"/>
  <c r="G78" s="1"/>
  <c r="M20" i="26" s="1"/>
  <c r="J51" i="6"/>
  <c r="J76" s="1"/>
  <c r="P18" i="26" s="1"/>
  <c r="I53" i="6"/>
  <c r="I78" s="1"/>
  <c r="O20" i="26" s="1"/>
  <c r="J52" i="6"/>
  <c r="J77" s="1"/>
  <c r="P19" i="26" s="1"/>
  <c r="R51" i="6"/>
  <c r="R76" s="1"/>
  <c r="X18" i="26" s="1"/>
  <c r="I37" i="6"/>
  <c r="I62" s="1"/>
  <c r="O4" i="26" s="1"/>
  <c r="L37" i="6"/>
  <c r="L62" s="1"/>
  <c r="R4" i="26" s="1"/>
  <c r="G47" i="6"/>
  <c r="G72" s="1"/>
  <c r="M14" i="26" s="1"/>
  <c r="R53" i="6"/>
  <c r="R78" s="1"/>
  <c r="X20" i="26" s="1"/>
  <c r="V42" i="6"/>
  <c r="V67" s="1"/>
  <c r="AB9" i="26" s="1"/>
  <c r="T42" i="6"/>
  <c r="T67" s="1"/>
  <c r="Z9" i="26" s="1"/>
  <c r="G52" i="6"/>
  <c r="G77" s="1"/>
  <c r="M19" i="26" s="1"/>
  <c r="S53" i="6"/>
  <c r="S78" s="1"/>
  <c r="Y20" i="26" s="1"/>
  <c r="K38" i="6"/>
  <c r="K63" s="1"/>
  <c r="Q5" i="26" s="1"/>
  <c r="S50" i="6"/>
  <c r="S75" s="1"/>
  <c r="Y17" i="26" s="1"/>
  <c r="M41" i="6"/>
  <c r="M66" s="1"/>
  <c r="S8" i="26" s="1"/>
  <c r="M47" i="6"/>
  <c r="M72" s="1"/>
  <c r="S14" i="26" s="1"/>
  <c r="J45" i="6"/>
  <c r="J70" s="1"/>
  <c r="P12" i="26" s="1"/>
  <c r="K53" i="6"/>
  <c r="K78" s="1"/>
  <c r="Q20" i="26" s="1"/>
  <c r="T43" i="6"/>
  <c r="T68" s="1"/>
  <c r="Z10" i="26" s="1"/>
  <c r="O47" i="6"/>
  <c r="O72" s="1"/>
  <c r="U14" i="26" s="1"/>
  <c r="L42" i="6"/>
  <c r="L67" s="1"/>
  <c r="R9" i="26" s="1"/>
  <c r="T40" i="6"/>
  <c r="T65" s="1"/>
  <c r="Z7" i="26" s="1"/>
  <c r="O50" i="6"/>
  <c r="O75" s="1"/>
  <c r="U17" i="26" s="1"/>
  <c r="I42" i="6"/>
  <c r="I67" s="1"/>
  <c r="O9" i="26" s="1"/>
  <c r="T45" i="6"/>
  <c r="T70" s="1"/>
  <c r="Z12" i="26" s="1"/>
  <c r="I48" i="6"/>
  <c r="I73" s="1"/>
  <c r="O15" i="26" s="1"/>
  <c r="Q52" i="6"/>
  <c r="Q77" s="1"/>
  <c r="W19" i="26" s="1"/>
  <c r="P42" i="6"/>
  <c r="P67" s="1"/>
  <c r="V9" i="26" s="1"/>
  <c r="S39" i="6"/>
  <c r="S64" s="1"/>
  <c r="Y6" i="26" s="1"/>
  <c r="U53" i="6"/>
  <c r="U78" s="1"/>
  <c r="AA20" i="26" s="1"/>
  <c r="M39" i="6"/>
  <c r="M64" s="1"/>
  <c r="S6" i="26" s="1"/>
  <c r="L49" i="6"/>
  <c r="L74" s="1"/>
  <c r="R16" i="26" s="1"/>
  <c r="H49" i="6"/>
  <c r="H74" s="1"/>
  <c r="N16" i="26" s="1"/>
  <c r="V52" i="6"/>
  <c r="V77" s="1"/>
  <c r="AB19" i="26" s="1"/>
  <c r="K42" i="6"/>
  <c r="K67" s="1"/>
  <c r="Q9" i="26" s="1"/>
  <c r="V43" i="6"/>
  <c r="V68" s="1"/>
  <c r="AB10" i="26" s="1"/>
  <c r="S37" i="6"/>
  <c r="S62" s="1"/>
  <c r="Y4" i="26" s="1"/>
  <c r="W38" i="6"/>
  <c r="W63" s="1"/>
  <c r="AC5" i="26" s="1"/>
  <c r="R50" i="6"/>
  <c r="R75" s="1"/>
  <c r="X17" i="26" s="1"/>
  <c r="W51" i="6"/>
  <c r="W76" s="1"/>
  <c r="AC18" i="26" s="1"/>
  <c r="Q50" i="6"/>
  <c r="Q75" s="1"/>
  <c r="W17" i="26" s="1"/>
  <c r="M51" i="6"/>
  <c r="M76" s="1"/>
  <c r="S18" i="26" s="1"/>
  <c r="K43" i="6"/>
  <c r="K68" s="1"/>
  <c r="Q10" i="26" s="1"/>
  <c r="L50" i="6"/>
  <c r="L75" s="1"/>
  <c r="R17" i="26" s="1"/>
  <c r="S31" i="6"/>
  <c r="S36"/>
  <c r="S61" s="1"/>
  <c r="J31"/>
  <c r="J36"/>
  <c r="J61" s="1"/>
  <c r="Y43"/>
  <c r="X43"/>
  <c r="X68" s="1"/>
  <c r="AD10" i="26" s="1"/>
  <c r="Y50" i="6"/>
  <c r="X50"/>
  <c r="X75" s="1"/>
  <c r="AD17" i="26" s="1"/>
  <c r="G31" i="6"/>
  <c r="G36"/>
  <c r="G61" s="1"/>
  <c r="U31"/>
  <c r="U36"/>
  <c r="U61" s="1"/>
  <c r="P31"/>
  <c r="P36"/>
  <c r="P61" s="1"/>
  <c r="T31"/>
  <c r="T36"/>
  <c r="T61" s="1"/>
  <c r="I31"/>
  <c r="I36"/>
  <c r="I61" s="1"/>
  <c r="Y48"/>
  <c r="X48"/>
  <c r="X73" s="1"/>
  <c r="AD15" i="26" s="1"/>
  <c r="Y40" i="6"/>
  <c r="X40"/>
  <c r="X65" s="1"/>
  <c r="AD7" i="26" s="1"/>
  <c r="Y42" i="6"/>
  <c r="X42"/>
  <c r="X67" s="1"/>
  <c r="AD9" i="26" s="1"/>
  <c r="Y49" i="6"/>
  <c r="X49"/>
  <c r="X74" s="1"/>
  <c r="AD16" i="26" s="1"/>
  <c r="K31" i="6"/>
  <c r="K36"/>
  <c r="K61" s="1"/>
  <c r="H31"/>
  <c r="H36"/>
  <c r="H61" s="1"/>
  <c r="Y44"/>
  <c r="X44"/>
  <c r="X69" s="1"/>
  <c r="AD11" i="26" s="1"/>
  <c r="V31" i="6"/>
  <c r="V36"/>
  <c r="V61" s="1"/>
  <c r="M46"/>
  <c r="M71" s="1"/>
  <c r="S13" i="26" s="1"/>
  <c r="L38" i="6"/>
  <c r="L63" s="1"/>
  <c r="R5" i="26" s="1"/>
  <c r="S44" i="6"/>
  <c r="S69" s="1"/>
  <c r="Y11" i="26" s="1"/>
  <c r="P43" i="6"/>
  <c r="P68" s="1"/>
  <c r="V10" i="26" s="1"/>
  <c r="P45" i="6"/>
  <c r="P70" s="1"/>
  <c r="V12" i="26" s="1"/>
  <c r="T48" i="6"/>
  <c r="T73" s="1"/>
  <c r="Z15" i="26" s="1"/>
  <c r="K47" i="6"/>
  <c r="K72" s="1"/>
  <c r="Q14" i="26" s="1"/>
  <c r="H50" i="6"/>
  <c r="H75" s="1"/>
  <c r="N17" i="26" s="1"/>
  <c r="P53" i="6"/>
  <c r="P78" s="1"/>
  <c r="V20" i="26" s="1"/>
  <c r="I46" i="6"/>
  <c r="I71" s="1"/>
  <c r="O13" i="26" s="1"/>
  <c r="U38" i="6"/>
  <c r="U63" s="1"/>
  <c r="AA5" i="26" s="1"/>
  <c r="M37" i="6"/>
  <c r="M62" s="1"/>
  <c r="S4" i="26" s="1"/>
  <c r="Q39" i="6"/>
  <c r="Q64" s="1"/>
  <c r="W6" i="26" s="1"/>
  <c r="J46" i="6"/>
  <c r="J71" s="1"/>
  <c r="P13" i="26" s="1"/>
  <c r="P47" i="6"/>
  <c r="P72" s="1"/>
  <c r="V14" i="26" s="1"/>
  <c r="S43" i="6"/>
  <c r="S68" s="1"/>
  <c r="Y10" i="26" s="1"/>
  <c r="G44" i="6"/>
  <c r="G69" s="1"/>
  <c r="M11" i="26" s="1"/>
  <c r="T41" i="6"/>
  <c r="T66" s="1"/>
  <c r="Z8" i="26" s="1"/>
  <c r="G38" i="6"/>
  <c r="G63" s="1"/>
  <c r="M5" i="26" s="1"/>
  <c r="Q43" i="6"/>
  <c r="Q68" s="1"/>
  <c r="W10" i="26" s="1"/>
  <c r="P52" i="6"/>
  <c r="P77" s="1"/>
  <c r="V19" i="26" s="1"/>
  <c r="R37" i="6"/>
  <c r="R62" s="1"/>
  <c r="X4" i="26" s="1"/>
  <c r="G51" i="6"/>
  <c r="G76" s="1"/>
  <c r="M18" i="26" s="1"/>
  <c r="W42" i="6"/>
  <c r="W67" s="1"/>
  <c r="AC9" i="26" s="1"/>
  <c r="P48" i="6"/>
  <c r="P73" s="1"/>
  <c r="V15" i="26" s="1"/>
  <c r="M49" i="6"/>
  <c r="M74" s="1"/>
  <c r="S16" i="26" s="1"/>
  <c r="V47" i="6"/>
  <c r="V72" s="1"/>
  <c r="AB14" i="26" s="1"/>
  <c r="M38" i="6"/>
  <c r="M63" s="1"/>
  <c r="S5" i="26" s="1"/>
  <c r="U51" i="6"/>
  <c r="U76" s="1"/>
  <c r="AA18" i="26" s="1"/>
  <c r="W37" i="6"/>
  <c r="W62" s="1"/>
  <c r="AC4" i="26" s="1"/>
  <c r="I43" i="6"/>
  <c r="I68" s="1"/>
  <c r="O10" i="26" s="1"/>
  <c r="L51" i="6"/>
  <c r="L76" s="1"/>
  <c r="R18" i="26" s="1"/>
  <c r="Q51" i="6"/>
  <c r="Q76" s="1"/>
  <c r="W18" i="26" s="1"/>
  <c r="N42" i="6"/>
  <c r="N67" s="1"/>
  <c r="T9" i="26" s="1"/>
  <c r="O42" i="6"/>
  <c r="O67" s="1"/>
  <c r="U9" i="26" s="1"/>
  <c r="P50" i="6"/>
  <c r="P75" s="1"/>
  <c r="V17" i="26" s="1"/>
  <c r="P49" i="6"/>
  <c r="P74" s="1"/>
  <c r="V16" i="26" s="1"/>
  <c r="J37" i="6"/>
  <c r="J62" s="1"/>
  <c r="P4" i="26" s="1"/>
  <c r="K40" i="6"/>
  <c r="K65" s="1"/>
  <c r="Q7" i="26" s="1"/>
  <c r="R39" i="6"/>
  <c r="R64" s="1"/>
  <c r="X6" i="26" s="1"/>
  <c r="N51" i="6"/>
  <c r="N76" s="1"/>
  <c r="T18" i="26" s="1"/>
  <c r="V51" i="6"/>
  <c r="V76" s="1"/>
  <c r="AB18" i="26" s="1"/>
  <c r="J41" i="6"/>
  <c r="J66" s="1"/>
  <c r="P8" i="26" s="1"/>
  <c r="N37" i="6"/>
  <c r="N62" s="1"/>
  <c r="T4" i="26" s="1"/>
  <c r="R52" i="6"/>
  <c r="R77" s="1"/>
  <c r="X19" i="26" s="1"/>
  <c r="L52" i="6"/>
  <c r="L77" s="1"/>
  <c r="R19" i="26" s="1"/>
  <c r="G41" i="6"/>
  <c r="G66" s="1"/>
  <c r="M8" i="26" s="1"/>
  <c r="L45" i="6"/>
  <c r="L70" s="1"/>
  <c r="R12" i="26" s="1"/>
  <c r="V48" i="6"/>
  <c r="V73" s="1"/>
  <c r="AB15" i="26" s="1"/>
  <c r="J49" i="6"/>
  <c r="J74" s="1"/>
  <c r="P16" i="26" s="1"/>
  <c r="M40" i="6"/>
  <c r="M65" s="1"/>
  <c r="S7" i="26" s="1"/>
  <c r="L39" i="6"/>
  <c r="L64" s="1"/>
  <c r="R6" i="26" s="1"/>
  <c r="N44" i="6"/>
  <c r="N69" s="1"/>
  <c r="T11" i="26" s="1"/>
  <c r="G45" i="6"/>
  <c r="G70" s="1"/>
  <c r="M12" i="26" s="1"/>
  <c r="Q45" i="6"/>
  <c r="Q70" s="1"/>
  <c r="W12" i="26" s="1"/>
  <c r="J43" i="6"/>
  <c r="J68" s="1"/>
  <c r="P10" i="26" s="1"/>
  <c r="V38" i="6"/>
  <c r="V63" s="1"/>
  <c r="AB5" i="26" s="1"/>
  <c r="M52" i="6"/>
  <c r="M77" s="1"/>
  <c r="S19" i="26" s="1"/>
  <c r="S51" i="6"/>
  <c r="S76" s="1"/>
  <c r="Y18" i="26" s="1"/>
  <c r="W45" i="6"/>
  <c r="W70" s="1"/>
  <c r="AC12" i="26" s="1"/>
  <c r="N40" i="6"/>
  <c r="N65" s="1"/>
  <c r="T7" i="26" s="1"/>
  <c r="J48" i="6"/>
  <c r="J73" s="1"/>
  <c r="P15" i="26" s="1"/>
  <c r="Q47" i="6"/>
  <c r="Q72" s="1"/>
  <c r="W14" i="26" s="1"/>
  <c r="L48" i="6"/>
  <c r="L73" s="1"/>
  <c r="R15" i="26" s="1"/>
  <c r="R45" i="6"/>
  <c r="R70" s="1"/>
  <c r="X12" i="26" s="1"/>
  <c r="K50" i="6"/>
  <c r="K75" s="1"/>
  <c r="Q17" i="26" s="1"/>
  <c r="N53" i="6"/>
  <c r="N78" s="1"/>
  <c r="T20" i="26" s="1"/>
  <c r="S47" i="6"/>
  <c r="S72" s="1"/>
  <c r="Y14" i="26" s="1"/>
  <c r="G42" i="6"/>
  <c r="G67" s="1"/>
  <c r="M9" i="26" s="1"/>
  <c r="U44" i="6"/>
  <c r="U69" s="1"/>
  <c r="AA11" i="26" s="1"/>
  <c r="W52" i="6"/>
  <c r="W77" s="1"/>
  <c r="AC19" i="26" s="1"/>
  <c r="R38" i="6"/>
  <c r="R63" s="1"/>
  <c r="X5" i="26" s="1"/>
  <c r="Q49" i="6"/>
  <c r="Q74" s="1"/>
  <c r="W16" i="26" s="1"/>
  <c r="V40" i="6"/>
  <c r="V65" s="1"/>
  <c r="AB7" i="26" s="1"/>
  <c r="M48" i="6"/>
  <c r="M73" s="1"/>
  <c r="S15" i="26" s="1"/>
  <c r="M50" i="6"/>
  <c r="M75" s="1"/>
  <c r="S17" i="26" s="1"/>
  <c r="P40" i="6"/>
  <c r="P65" s="1"/>
  <c r="V7" i="26" s="1"/>
  <c r="K41" i="6"/>
  <c r="K66" s="1"/>
  <c r="Q8" i="26" s="1"/>
  <c r="L31" i="6"/>
  <c r="L36"/>
  <c r="L61" s="1"/>
  <c r="W31"/>
  <c r="W36"/>
  <c r="W61" s="1"/>
  <c r="Y47"/>
  <c r="X47"/>
  <c r="X72" s="1"/>
  <c r="AD14" i="26" s="1"/>
  <c r="Y37" i="6"/>
  <c r="X37"/>
  <c r="X62" s="1"/>
  <c r="AD4" i="26" s="1"/>
  <c r="Y39" i="6"/>
  <c r="X39"/>
  <c r="X64" s="1"/>
  <c r="AD6" i="26" s="1"/>
  <c r="O31" i="6"/>
  <c r="O36"/>
  <c r="O61" s="1"/>
  <c r="Y45"/>
  <c r="X45"/>
  <c r="X70" s="1"/>
  <c r="AD12" i="26" s="1"/>
  <c r="Y53" i="6"/>
  <c r="X53"/>
  <c r="X78" s="1"/>
  <c r="AD20" i="26" s="1"/>
  <c r="M31" i="6"/>
  <c r="M36"/>
  <c r="M61" s="1"/>
  <c r="Q31"/>
  <c r="Q36"/>
  <c r="Q61" s="1"/>
  <c r="Y51"/>
  <c r="X51"/>
  <c r="X76" s="1"/>
  <c r="AD18" i="26" s="1"/>
  <c r="R31" i="6"/>
  <c r="R36"/>
  <c r="R61" s="1"/>
  <c r="Y36"/>
  <c r="X31"/>
  <c r="X36"/>
  <c r="X61" s="1"/>
  <c r="Y46"/>
  <c r="X46"/>
  <c r="X71" s="1"/>
  <c r="AD13" i="26" s="1"/>
  <c r="Y38" i="6"/>
  <c r="X38"/>
  <c r="X63" s="1"/>
  <c r="AD5" i="26" s="1"/>
  <c r="Y41" i="6"/>
  <c r="X41"/>
  <c r="X66" s="1"/>
  <c r="AD8" i="26" s="1"/>
  <c r="Y52" i="6"/>
  <c r="X52"/>
  <c r="X77" s="1"/>
  <c r="AD19" i="26" s="1"/>
  <c r="N31" i="6"/>
  <c r="N36"/>
  <c r="N61" s="1"/>
  <c r="K45"/>
  <c r="K70" s="1"/>
  <c r="Q12" i="26" s="1"/>
  <c r="O43" i="6"/>
  <c r="O68" s="1"/>
  <c r="U10" i="26" s="1"/>
  <c r="N45" i="6"/>
  <c r="N70" s="1"/>
  <c r="T12" i="26" s="1"/>
  <c r="M44" i="6"/>
  <c r="M69" s="1"/>
  <c r="S11" i="26" s="1"/>
  <c r="T38" i="6"/>
  <c r="T63" s="1"/>
  <c r="Z5" i="26" s="1"/>
  <c r="H46" i="6"/>
  <c r="H71" s="1"/>
  <c r="N13" i="26" s="1"/>
  <c r="J38" i="6"/>
  <c r="J63" s="1"/>
  <c r="P5" i="26" s="1"/>
  <c r="M42" i="6"/>
  <c r="M67" s="1"/>
  <c r="S9" i="26" s="1"/>
  <c r="L47" i="6"/>
  <c r="L72" s="1"/>
  <c r="R14" i="26" s="1"/>
  <c r="J53" i="6"/>
  <c r="J78" s="1"/>
  <c r="P20" i="26" s="1"/>
  <c r="U48" i="6"/>
  <c r="U73" s="1"/>
  <c r="AA15" i="26" s="1"/>
  <c r="T50" i="6"/>
  <c r="T75" s="1"/>
  <c r="Z17" i="26" s="1"/>
  <c r="N47" i="6"/>
  <c r="N72" s="1"/>
  <c r="T14" i="26" s="1"/>
  <c r="P46" i="6"/>
  <c r="P71" s="1"/>
  <c r="V13" i="26" s="1"/>
  <c r="I44" i="6"/>
  <c r="I69" s="1"/>
  <c r="O11" i="26" s="1"/>
  <c r="H48" i="6"/>
  <c r="H73" s="1"/>
  <c r="N15" i="26" s="1"/>
  <c r="S42" i="6"/>
  <c r="S67" s="1"/>
  <c r="Y9" i="26" s="1"/>
  <c r="K44" i="6"/>
  <c r="K69" s="1"/>
  <c r="Q11" i="26" s="1"/>
  <c r="G40" i="6"/>
  <c r="G65" s="1"/>
  <c r="M7" i="26" s="1"/>
  <c r="H38" i="6"/>
  <c r="H63" s="1"/>
  <c r="N5" i="26" s="1"/>
  <c r="I40" i="6"/>
  <c r="I65" s="1"/>
  <c r="O7" i="26" s="1"/>
  <c r="T44" i="6"/>
  <c r="T69" s="1"/>
  <c r="Z11" i="26" s="1"/>
  <c r="U40" i="6"/>
  <c r="U65" s="1"/>
  <c r="AA7" i="26" s="1"/>
  <c r="I50" i="6"/>
  <c r="I75" s="1"/>
  <c r="O17" i="26" s="1"/>
  <c r="U52" i="6"/>
  <c r="U77" s="1"/>
  <c r="N39"/>
  <c r="N64" s="1"/>
  <c r="T6" i="26" s="1"/>
  <c r="U43" i="6"/>
  <c r="U68" s="1"/>
  <c r="AA10" i="26" s="1"/>
  <c r="J40" i="6"/>
  <c r="J65" s="1"/>
  <c r="P7" i="26" s="1"/>
  <c r="I49" i="6"/>
  <c r="I74" s="1"/>
  <c r="O16" i="26" s="1"/>
  <c r="H53" i="6"/>
  <c r="H78" s="1"/>
  <c r="N20" i="26" s="1"/>
  <c r="H47" i="6"/>
  <c r="H72" s="1"/>
  <c r="N14" i="26" s="1"/>
  <c r="Q48" i="6"/>
  <c r="Q73" s="1"/>
  <c r="W15" i="26" s="1"/>
  <c r="Q53" i="6"/>
  <c r="Q78" s="1"/>
  <c r="W20" i="26" s="1"/>
  <c r="W44" i="6"/>
  <c r="W69" s="1"/>
  <c r="AC11" i="26" s="1"/>
  <c r="N41" i="6"/>
  <c r="N66" s="1"/>
  <c r="T8" i="26" s="1"/>
  <c r="J42" i="6"/>
  <c r="J67" s="1"/>
  <c r="P9" i="26" s="1"/>
  <c r="P38" i="6"/>
  <c r="P63" s="1"/>
  <c r="V5" i="26" s="1"/>
  <c r="L53" i="6"/>
  <c r="L78" s="1"/>
  <c r="R20" i="26" s="1"/>
  <c r="H51" i="6"/>
  <c r="H76" s="1"/>
  <c r="N18" i="26" s="1"/>
  <c r="I47" i="6"/>
  <c r="I72" s="1"/>
  <c r="O14" i="26" s="1"/>
  <c r="W49" i="6"/>
  <c r="W74" s="1"/>
  <c r="AC16" i="26" s="1"/>
  <c r="U50" i="6"/>
  <c r="U75" s="1"/>
  <c r="AA17" i="26" s="1"/>
  <c r="T53" i="6"/>
  <c r="T78" s="1"/>
  <c r="Z20" i="26" s="1"/>
  <c r="U49" i="6"/>
  <c r="U74" s="1"/>
  <c r="AA16" i="26" s="1"/>
  <c r="V39" i="6"/>
  <c r="V64" s="1"/>
  <c r="AB6" i="26" s="1"/>
  <c r="F31" i="6"/>
  <c r="O39"/>
  <c r="O64" s="1"/>
  <c r="U6" i="26" s="1"/>
  <c r="G39" i="6"/>
  <c r="G64" s="1"/>
  <c r="M6" i="26" s="1"/>
  <c r="H52" i="6"/>
  <c r="H77" s="1"/>
  <c r="N19" i="26" s="1"/>
  <c r="M43" i="6"/>
  <c r="M68" s="1"/>
  <c r="S10" i="26" s="1"/>
  <c r="O41" i="6"/>
  <c r="O66" s="1"/>
  <c r="U8" i="26" s="1"/>
  <c r="T46" i="6"/>
  <c r="T71" s="1"/>
  <c r="Z13" i="26" s="1"/>
  <c r="H37" i="6"/>
  <c r="H62" s="1"/>
  <c r="N4" i="26" s="1"/>
  <c r="K46" i="6"/>
  <c r="K71" s="1"/>
  <c r="Q13" i="26" s="1"/>
  <c r="U45" i="6"/>
  <c r="U70" s="1"/>
  <c r="AA12" i="26" s="1"/>
  <c r="N46" i="6"/>
  <c r="N71" s="1"/>
  <c r="T13" i="26" s="1"/>
  <c r="U41" i="6"/>
  <c r="U66" s="1"/>
  <c r="AA8" i="26" s="1"/>
  <c r="P41" i="6"/>
  <c r="P66" s="1"/>
  <c r="V8" i="26" s="1"/>
  <c r="W47" i="6"/>
  <c r="W72" s="1"/>
  <c r="AC14" i="26" s="1"/>
  <c r="I51" i="6"/>
  <c r="I76" s="1"/>
  <c r="O18" i="26" s="1"/>
  <c r="Q44" i="6"/>
  <c r="Q69" s="1"/>
  <c r="W11" i="26" s="1"/>
  <c r="T37" i="6"/>
  <c r="T62" s="1"/>
  <c r="Z4" i="26" s="1"/>
  <c r="R46" i="6"/>
  <c r="R71" s="1"/>
  <c r="X13" i="26" s="1"/>
  <c r="G43" i="6"/>
  <c r="G68" s="1"/>
  <c r="M10" i="26" s="1"/>
  <c r="U42" i="6"/>
  <c r="U67" s="1"/>
  <c r="AA9" i="26" s="1"/>
  <c r="Q42" i="6"/>
  <c r="Q67" s="1"/>
  <c r="W9" i="26" s="1"/>
  <c r="O37" i="6"/>
  <c r="O62" s="1"/>
  <c r="U4" i="26" s="1"/>
  <c r="Q41" i="6"/>
  <c r="Q66" s="1"/>
  <c r="W8" i="26" s="1"/>
  <c r="W43" i="6"/>
  <c r="W68" s="1"/>
  <c r="AC10" i="26" s="1"/>
  <c r="J39" i="6"/>
  <c r="J64" s="1"/>
  <c r="P6" i="26" s="1"/>
  <c r="V53" i="6"/>
  <c r="V78" s="1"/>
  <c r="AB20" i="26" s="1"/>
  <c r="R48" i="6"/>
  <c r="R73" s="1"/>
  <c r="X15" i="26" s="1"/>
  <c r="V41" i="6"/>
  <c r="V66" s="1"/>
  <c r="AB8" i="26" s="1"/>
  <c r="T39" i="6"/>
  <c r="T64" s="1"/>
  <c r="Z6" i="26" s="1"/>
  <c r="S52" i="6"/>
  <c r="S77" s="1"/>
  <c r="Y19" i="26" s="1"/>
  <c r="S49" i="6"/>
  <c r="S74" s="1"/>
  <c r="Y16" i="26" s="1"/>
  <c r="E49" i="6"/>
  <c r="E74" s="1"/>
  <c r="K16" i="26" s="1"/>
  <c r="F49" i="6"/>
  <c r="F74" s="1"/>
  <c r="L16" i="26" s="1"/>
  <c r="E47" i="6"/>
  <c r="E72" s="1"/>
  <c r="K14" i="26" s="1"/>
  <c r="F47" i="6"/>
  <c r="F72" s="1"/>
  <c r="L14" i="26" s="1"/>
  <c r="E40" i="6"/>
  <c r="E65" s="1"/>
  <c r="F40"/>
  <c r="F65" s="1"/>
  <c r="L7" i="26" s="1"/>
  <c r="E41" i="6"/>
  <c r="E66" s="1"/>
  <c r="K8" i="26" s="1"/>
  <c r="F41" i="6"/>
  <c r="F66" s="1"/>
  <c r="L8" i="26" s="1"/>
  <c r="E51" i="6"/>
  <c r="E76" s="1"/>
  <c r="K18" i="26" s="1"/>
  <c r="F51" i="6"/>
  <c r="F76" s="1"/>
  <c r="L18" i="26" s="1"/>
  <c r="E39" i="6"/>
  <c r="E64" s="1"/>
  <c r="K6" i="26" s="1"/>
  <c r="F39" i="6"/>
  <c r="F64" s="1"/>
  <c r="L6" i="26" s="1"/>
  <c r="E43" i="6"/>
  <c r="E68" s="1"/>
  <c r="K10" i="26" s="1"/>
  <c r="F43" i="6"/>
  <c r="F68" s="1"/>
  <c r="L10" i="26" s="1"/>
  <c r="E44" i="6"/>
  <c r="E69" s="1"/>
  <c r="K11" i="26" s="1"/>
  <c r="F44" i="6"/>
  <c r="F69" s="1"/>
  <c r="L11" i="26" s="1"/>
  <c r="E38" i="6"/>
  <c r="E63" s="1"/>
  <c r="K5" i="26" s="1"/>
  <c r="F38" i="6"/>
  <c r="F63" s="1"/>
  <c r="L5" i="26" s="1"/>
  <c r="E53" i="6"/>
  <c r="E78" s="1"/>
  <c r="K20" i="26" s="1"/>
  <c r="F53" i="6"/>
  <c r="F78" s="1"/>
  <c r="L20" i="26" s="1"/>
  <c r="E45" i="6"/>
  <c r="E70" s="1"/>
  <c r="K12" i="26" s="1"/>
  <c r="F45" i="6"/>
  <c r="F70" s="1"/>
  <c r="L12" i="26" s="1"/>
  <c r="E46" i="6"/>
  <c r="E71" s="1"/>
  <c r="K13" i="26" s="1"/>
  <c r="F46" i="6"/>
  <c r="F71" s="1"/>
  <c r="L13" i="26" s="1"/>
  <c r="E50" i="6"/>
  <c r="E75" s="1"/>
  <c r="K17" i="26" s="1"/>
  <c r="F50" i="6"/>
  <c r="F75" s="1"/>
  <c r="L17" i="26" s="1"/>
  <c r="E52" i="6"/>
  <c r="E77" s="1"/>
  <c r="K19" i="26" s="1"/>
  <c r="F52" i="6"/>
  <c r="F77" s="1"/>
  <c r="L19" i="26" s="1"/>
  <c r="E37" i="6"/>
  <c r="E62" s="1"/>
  <c r="F37"/>
  <c r="F62" s="1"/>
  <c r="L4" i="26" s="1"/>
  <c r="E48" i="6"/>
  <c r="E73" s="1"/>
  <c r="K15" i="26" s="1"/>
  <c r="F48" i="6"/>
  <c r="F73" s="1"/>
  <c r="L15" i="26" s="1"/>
  <c r="E42" i="6"/>
  <c r="E67" s="1"/>
  <c r="K9" i="26" s="1"/>
  <c r="F42" i="6"/>
  <c r="F67" s="1"/>
  <c r="L9" i="26" s="1"/>
  <c r="O53" i="25"/>
  <c r="O78" s="1"/>
  <c r="U38" i="26" s="1"/>
  <c r="S45" i="25"/>
  <c r="S70" s="1"/>
  <c r="Y30" i="26" s="1"/>
  <c r="X45" i="25"/>
  <c r="Y45" s="1"/>
  <c r="H42"/>
  <c r="H67" s="1"/>
  <c r="N27" i="26" s="1"/>
  <c r="R47" i="25"/>
  <c r="R72" s="1"/>
  <c r="X32" i="26" s="1"/>
  <c r="N50" i="25"/>
  <c r="N75" s="1"/>
  <c r="T35" i="26" s="1"/>
  <c r="U47" i="25"/>
  <c r="U72" s="1"/>
  <c r="AA32" i="26" s="1"/>
  <c r="V44" i="25"/>
  <c r="V69" s="1"/>
  <c r="AB29" i="26" s="1"/>
  <c r="T51" i="25"/>
  <c r="T76" s="1"/>
  <c r="Z36" i="26" s="1"/>
  <c r="L41" i="25"/>
  <c r="L66" s="1"/>
  <c r="R26" i="26" s="1"/>
  <c r="K48" i="25"/>
  <c r="K73" s="1"/>
  <c r="Q33" i="26" s="1"/>
  <c r="N48" i="25"/>
  <c r="N73" s="1"/>
  <c r="T33" i="26" s="1"/>
  <c r="Q52" i="25"/>
  <c r="Q77" s="1"/>
  <c r="Q91" s="1"/>
  <c r="P42"/>
  <c r="P67" s="1"/>
  <c r="V27" i="26" s="1"/>
  <c r="S39" i="25"/>
  <c r="S64" s="1"/>
  <c r="Y24" i="26" s="1"/>
  <c r="M39" i="25"/>
  <c r="M64" s="1"/>
  <c r="S24" i="26" s="1"/>
  <c r="E31" i="6"/>
  <c r="E36"/>
  <c r="E61" s="1"/>
  <c r="F36"/>
  <c r="F61" s="1"/>
  <c r="J47" i="25"/>
  <c r="J72" s="1"/>
  <c r="P32" i="26" s="1"/>
  <c r="L46" i="25"/>
  <c r="L71" s="1"/>
  <c r="R31" i="26" s="1"/>
  <c r="R42" i="25"/>
  <c r="R67" s="1"/>
  <c r="X27" i="26" s="1"/>
  <c r="R44" i="25"/>
  <c r="R69" s="1"/>
  <c r="X29" i="26" s="1"/>
  <c r="N43" i="25"/>
  <c r="N68" s="1"/>
  <c r="T28" i="26" s="1"/>
  <c r="V45" i="25"/>
  <c r="V70" s="1"/>
  <c r="AB30" i="26" s="1"/>
  <c r="X47" i="25"/>
  <c r="X72" s="1"/>
  <c r="AD32" i="26" s="1"/>
  <c r="K39" i="25"/>
  <c r="K64" s="1"/>
  <c r="Q24" i="26" s="1"/>
  <c r="S48" i="25"/>
  <c r="S73" s="1"/>
  <c r="Y33" i="26" s="1"/>
  <c r="X43" i="25"/>
  <c r="X68" s="1"/>
  <c r="AD28" i="26" s="1"/>
  <c r="T49" i="25"/>
  <c r="T74" s="1"/>
  <c r="Z34" i="26" s="1"/>
  <c r="T52" i="25"/>
  <c r="T77" s="1"/>
  <c r="Z37" i="26" s="1"/>
  <c r="I45" i="25"/>
  <c r="I70" s="1"/>
  <c r="O30" i="26" s="1"/>
  <c r="X53" i="25"/>
  <c r="Y53" s="1"/>
  <c r="H43"/>
  <c r="H68" s="1"/>
  <c r="N28" i="26" s="1"/>
  <c r="O46" i="25"/>
  <c r="O71" s="1"/>
  <c r="U31" i="26" s="1"/>
  <c r="R41" i="25"/>
  <c r="R66" s="1"/>
  <c r="X26" i="26" s="1"/>
  <c r="G47" i="25"/>
  <c r="G72" s="1"/>
  <c r="M32" i="26" s="1"/>
  <c r="H39" i="25"/>
  <c r="H64" s="1"/>
  <c r="N24" i="26" s="1"/>
  <c r="R53" i="25"/>
  <c r="R78" s="1"/>
  <c r="X38" i="26" s="1"/>
  <c r="R40" i="25"/>
  <c r="R65" s="1"/>
  <c r="X25" i="26" s="1"/>
  <c r="P37" i="25"/>
  <c r="P62" s="1"/>
  <c r="V22" i="26" s="1"/>
  <c r="V49" i="25"/>
  <c r="V74" s="1"/>
  <c r="AB34" i="26" s="1"/>
  <c r="P39" i="25"/>
  <c r="P64" s="1"/>
  <c r="V24" i="26" s="1"/>
  <c r="U53" i="25"/>
  <c r="U78" s="1"/>
  <c r="AA38" i="26" s="1"/>
  <c r="L49" i="25"/>
  <c r="L74" s="1"/>
  <c r="R34" i="26" s="1"/>
  <c r="H49" i="25"/>
  <c r="H74" s="1"/>
  <c r="N34" i="26" s="1"/>
  <c r="V52" i="25"/>
  <c r="V77" s="1"/>
  <c r="V87" s="1"/>
  <c r="V124" s="1"/>
  <c r="K42"/>
  <c r="K67" s="1"/>
  <c r="Q27" i="26" s="1"/>
  <c r="V42" i="25"/>
  <c r="V67" s="1"/>
  <c r="AB27" i="26" s="1"/>
  <c r="V43" i="25"/>
  <c r="V68" s="1"/>
  <c r="AB28" i="26" s="1"/>
  <c r="S37" i="25"/>
  <c r="S62" s="1"/>
  <c r="Y22" i="26" s="1"/>
  <c r="W38" i="25"/>
  <c r="W63" s="1"/>
  <c r="AC23" i="26" s="1"/>
  <c r="R50" i="25"/>
  <c r="R75" s="1"/>
  <c r="X35" i="26" s="1"/>
  <c r="X48" i="25"/>
  <c r="X73" s="1"/>
  <c r="AD33" i="26" s="1"/>
  <c r="W51" i="25"/>
  <c r="W76" s="1"/>
  <c r="AC36" i="26" s="1"/>
  <c r="X40" i="25"/>
  <c r="X65" s="1"/>
  <c r="AD25" i="26" s="1"/>
  <c r="M53" i="25"/>
  <c r="M78" s="1"/>
  <c r="S38" i="26" s="1"/>
  <c r="U37" i="25"/>
  <c r="U62" s="1"/>
  <c r="AA22" i="26" s="1"/>
  <c r="G49" i="25"/>
  <c r="G74" s="1"/>
  <c r="M34" i="26" s="1"/>
  <c r="U46" i="25"/>
  <c r="U71" s="1"/>
  <c r="AA31" i="26" s="1"/>
  <c r="X49" i="25"/>
  <c r="Y49" s="1"/>
  <c r="U39"/>
  <c r="U64" s="1"/>
  <c r="AA24" i="26" s="1"/>
  <c r="G37" i="25"/>
  <c r="G62" s="1"/>
  <c r="M22" i="26" s="1"/>
  <c r="I52" i="25"/>
  <c r="I77" s="1"/>
  <c r="I91" s="1"/>
  <c r="S46"/>
  <c r="S71" s="1"/>
  <c r="Y31" i="26" s="1"/>
  <c r="T38" i="25"/>
  <c r="T63" s="1"/>
  <c r="Z23" i="26" s="1"/>
  <c r="H50" i="25"/>
  <c r="H75" s="1"/>
  <c r="N35" i="26" s="1"/>
  <c r="J53" i="25"/>
  <c r="J78" s="1"/>
  <c r="P38" i="26" s="1"/>
  <c r="U48" i="25"/>
  <c r="U73" s="1"/>
  <c r="AA33" i="26" s="1"/>
  <c r="T50" i="25"/>
  <c r="T75" s="1"/>
  <c r="Z35" i="26" s="1"/>
  <c r="N47" i="25"/>
  <c r="N72" s="1"/>
  <c r="T32" i="26" s="1"/>
  <c r="H48" i="25"/>
  <c r="H73" s="1"/>
  <c r="N33" i="26" s="1"/>
  <c r="Q43" i="25"/>
  <c r="Q68" s="1"/>
  <c r="W28" i="26" s="1"/>
  <c r="P52" i="25"/>
  <c r="P77" s="1"/>
  <c r="P88" s="1"/>
  <c r="M38"/>
  <c r="M63" s="1"/>
  <c r="S23" i="26" s="1"/>
  <c r="W37" i="25"/>
  <c r="W62" s="1"/>
  <c r="AC22" i="26" s="1"/>
  <c r="L51" i="25"/>
  <c r="L76" s="1"/>
  <c r="R36" i="26" s="1"/>
  <c r="Q51" i="25"/>
  <c r="Q76" s="1"/>
  <c r="W36" i="26" s="1"/>
  <c r="P50" i="25"/>
  <c r="P75" s="1"/>
  <c r="V35" i="26" s="1"/>
  <c r="P49" i="25"/>
  <c r="P74" s="1"/>
  <c r="V34" i="26" s="1"/>
  <c r="J37" i="25"/>
  <c r="J62" s="1"/>
  <c r="P22" i="26" s="1"/>
  <c r="K40" i="25"/>
  <c r="K65" s="1"/>
  <c r="Q25" i="26" s="1"/>
  <c r="N51" i="25"/>
  <c r="N76" s="1"/>
  <c r="T36" i="26" s="1"/>
  <c r="J41" i="25"/>
  <c r="J66" s="1"/>
  <c r="P26" i="26" s="1"/>
  <c r="L52" i="25"/>
  <c r="L77" s="1"/>
  <c r="L89" s="1"/>
  <c r="G41"/>
  <c r="G66" s="1"/>
  <c r="M26" i="26" s="1"/>
  <c r="L45" i="25"/>
  <c r="L70" s="1"/>
  <c r="R30" i="26" s="1"/>
  <c r="J49" i="25"/>
  <c r="J74" s="1"/>
  <c r="P34" i="26" s="1"/>
  <c r="L39" i="25"/>
  <c r="L64" s="1"/>
  <c r="R24" i="26" s="1"/>
  <c r="N44" i="25"/>
  <c r="N69" s="1"/>
  <c r="T29" i="26" s="1"/>
  <c r="G45" i="25"/>
  <c r="G70" s="1"/>
  <c r="M30" i="26" s="1"/>
  <c r="Q45" i="25"/>
  <c r="Q70" s="1"/>
  <c r="W30" i="26" s="1"/>
  <c r="S51" i="25"/>
  <c r="S76" s="1"/>
  <c r="Y36" i="26" s="1"/>
  <c r="W45" i="25"/>
  <c r="W70" s="1"/>
  <c r="AC30" i="26" s="1"/>
  <c r="J48" i="25"/>
  <c r="J73" s="1"/>
  <c r="P33" i="26" s="1"/>
  <c r="K50" i="25"/>
  <c r="K75" s="1"/>
  <c r="Q35" i="26" s="1"/>
  <c r="G42" i="25"/>
  <c r="G67" s="1"/>
  <c r="M27" i="26" s="1"/>
  <c r="U44" i="25"/>
  <c r="U69" s="1"/>
  <c r="AA29" i="26" s="1"/>
  <c r="R38" i="25"/>
  <c r="R63" s="1"/>
  <c r="X23" i="26" s="1"/>
  <c r="V40" i="25"/>
  <c r="V65" s="1"/>
  <c r="AB25" i="26" s="1"/>
  <c r="X44" i="25"/>
  <c r="Y44" s="1"/>
  <c r="M50"/>
  <c r="M75" s="1"/>
  <c r="S35" i="26" s="1"/>
  <c r="H46" i="25"/>
  <c r="H71" s="1"/>
  <c r="N31" i="26" s="1"/>
  <c r="J38" i="25"/>
  <c r="J63" s="1"/>
  <c r="P23" i="26" s="1"/>
  <c r="M42" i="25"/>
  <c r="M67" s="1"/>
  <c r="S27" i="26" s="1"/>
  <c r="L47" i="25"/>
  <c r="L72" s="1"/>
  <c r="R32" i="26" s="1"/>
  <c r="M37" i="25"/>
  <c r="M62" s="1"/>
  <c r="S22" i="26" s="1"/>
  <c r="P47" i="25"/>
  <c r="P72" s="1"/>
  <c r="V32" i="26" s="1"/>
  <c r="S43" i="25"/>
  <c r="S68" s="1"/>
  <c r="Y28" i="26" s="1"/>
  <c r="G44" i="25"/>
  <c r="G69" s="1"/>
  <c r="M29" i="26" s="1"/>
  <c r="G38" i="25"/>
  <c r="G63" s="1"/>
  <c r="M23" i="26" s="1"/>
  <c r="S42" i="25"/>
  <c r="S67" s="1"/>
  <c r="Y27" i="26" s="1"/>
  <c r="G40" i="25"/>
  <c r="G65" s="1"/>
  <c r="M25" i="26" s="1"/>
  <c r="T44" i="25"/>
  <c r="T69" s="1"/>
  <c r="Z29" i="26" s="1"/>
  <c r="U40" i="25"/>
  <c r="U65" s="1"/>
  <c r="AA25" i="26" s="1"/>
  <c r="U52" i="25"/>
  <c r="U77" s="1"/>
  <c r="U89" s="1"/>
  <c r="U43"/>
  <c r="U68" s="1"/>
  <c r="AA28" i="26" s="1"/>
  <c r="H53" i="25"/>
  <c r="H78" s="1"/>
  <c r="N38" i="26" s="1"/>
  <c r="J42" i="25"/>
  <c r="J67" s="1"/>
  <c r="P27" i="26" s="1"/>
  <c r="L53" i="25"/>
  <c r="L78" s="1"/>
  <c r="R38" i="26" s="1"/>
  <c r="U49" i="25"/>
  <c r="U74" s="1"/>
  <c r="AA34" i="26" s="1"/>
  <c r="U45" i="25"/>
  <c r="U70" s="1"/>
  <c r="AA30" i="26" s="1"/>
  <c r="H40" i="25"/>
  <c r="H65" s="1"/>
  <c r="N25" i="26" s="1"/>
  <c r="M31" i="25"/>
  <c r="M36"/>
  <c r="M61" s="1"/>
  <c r="U31"/>
  <c r="U36"/>
  <c r="U61" s="1"/>
  <c r="P31"/>
  <c r="P36"/>
  <c r="P61" s="1"/>
  <c r="T31"/>
  <c r="T36"/>
  <c r="T61" s="1"/>
  <c r="H31"/>
  <c r="H36"/>
  <c r="H61" s="1"/>
  <c r="L31"/>
  <c r="L36"/>
  <c r="L61" s="1"/>
  <c r="W31"/>
  <c r="W36"/>
  <c r="W61" s="1"/>
  <c r="S31"/>
  <c r="S36"/>
  <c r="S61" s="1"/>
  <c r="J31"/>
  <c r="J36"/>
  <c r="J61" s="1"/>
  <c r="Q37" i="26"/>
  <c r="K88" i="25"/>
  <c r="K91"/>
  <c r="K90"/>
  <c r="K87"/>
  <c r="K124" s="1"/>
  <c r="K89"/>
  <c r="K126" s="1"/>
  <c r="I46"/>
  <c r="I71" s="1"/>
  <c r="O31" i="26" s="1"/>
  <c r="U38" i="25"/>
  <c r="U63" s="1"/>
  <c r="AA23" i="26" s="1"/>
  <c r="Q39" i="25"/>
  <c r="Q64" s="1"/>
  <c r="W24" i="26" s="1"/>
  <c r="J46" i="25"/>
  <c r="J71" s="1"/>
  <c r="P31" i="26" s="1"/>
  <c r="T41" i="25"/>
  <c r="T66" s="1"/>
  <c r="Z26" i="26" s="1"/>
  <c r="R37" i="25"/>
  <c r="R62" s="1"/>
  <c r="X22" i="26" s="1"/>
  <c r="G51" i="25"/>
  <c r="G76" s="1"/>
  <c r="M36" i="26" s="1"/>
  <c r="P48" i="25"/>
  <c r="P73" s="1"/>
  <c r="V33" i="26" s="1"/>
  <c r="V47" i="25"/>
  <c r="V72" s="1"/>
  <c r="AB32" i="26" s="1"/>
  <c r="U51" i="25"/>
  <c r="U76" s="1"/>
  <c r="AA36" i="26" s="1"/>
  <c r="O42" i="25"/>
  <c r="O67" s="1"/>
  <c r="U27" i="26" s="1"/>
  <c r="R39" i="25"/>
  <c r="R64" s="1"/>
  <c r="X24" i="26" s="1"/>
  <c r="V51" i="25"/>
  <c r="V76" s="1"/>
  <c r="AB36" i="26" s="1"/>
  <c r="R52" i="25"/>
  <c r="R77" s="1"/>
  <c r="V48"/>
  <c r="V73" s="1"/>
  <c r="AB33" i="26" s="1"/>
  <c r="V38" i="25"/>
  <c r="V63" s="1"/>
  <c r="AB23" i="26" s="1"/>
  <c r="N40" i="25"/>
  <c r="N65" s="1"/>
  <c r="T25" i="26" s="1"/>
  <c r="L48" i="25"/>
  <c r="L73" s="1"/>
  <c r="R33" i="26" s="1"/>
  <c r="R45" i="25"/>
  <c r="R70" s="1"/>
  <c r="X30" i="26" s="1"/>
  <c r="N53" i="25"/>
  <c r="N78" s="1"/>
  <c r="T38" i="26" s="1"/>
  <c r="W52" i="25"/>
  <c r="W77" s="1"/>
  <c r="Q49"/>
  <c r="Q74" s="1"/>
  <c r="W34" i="26" s="1"/>
  <c r="K41" i="25"/>
  <c r="K66" s="1"/>
  <c r="Q26" i="26" s="1"/>
  <c r="T42" i="25"/>
  <c r="T67" s="1"/>
  <c r="Z27" i="26" s="1"/>
  <c r="V46" i="25"/>
  <c r="V71" s="1"/>
  <c r="AB31" i="26" s="1"/>
  <c r="O49" i="25"/>
  <c r="O74" s="1"/>
  <c r="U34" i="26" s="1"/>
  <c r="G52" i="25"/>
  <c r="G77" s="1"/>
  <c r="S53"/>
  <c r="S78" s="1"/>
  <c r="Y38" i="26" s="1"/>
  <c r="S38" i="25"/>
  <c r="S63" s="1"/>
  <c r="Y23" i="26" s="1"/>
  <c r="K38" i="25"/>
  <c r="K63" s="1"/>
  <c r="Q23" i="26" s="1"/>
  <c r="S50" i="25"/>
  <c r="S75" s="1"/>
  <c r="Y35" i="26" s="1"/>
  <c r="P44" i="25"/>
  <c r="P69" s="1"/>
  <c r="V29" i="26" s="1"/>
  <c r="O52" i="25"/>
  <c r="O77" s="1"/>
  <c r="M41"/>
  <c r="M66" s="1"/>
  <c r="S26" i="26" s="1"/>
  <c r="N38" i="25"/>
  <c r="N63" s="1"/>
  <c r="T23" i="26" s="1"/>
  <c r="M47" i="25"/>
  <c r="M72" s="1"/>
  <c r="S32" i="26" s="1"/>
  <c r="G46" i="25"/>
  <c r="G71" s="1"/>
  <c r="M31" i="26" s="1"/>
  <c r="V37" i="25"/>
  <c r="V62" s="1"/>
  <c r="AB22" i="26" s="1"/>
  <c r="I38" i="25"/>
  <c r="I63" s="1"/>
  <c r="O23" i="26" s="1"/>
  <c r="M46" i="25"/>
  <c r="M71" s="1"/>
  <c r="S31" i="26" s="1"/>
  <c r="W50" i="25"/>
  <c r="W75" s="1"/>
  <c r="AC35" i="26" s="1"/>
  <c r="J45" i="25"/>
  <c r="J70" s="1"/>
  <c r="P30" i="26" s="1"/>
  <c r="K45" i="25"/>
  <c r="K70" s="1"/>
  <c r="Q30" i="26" s="1"/>
  <c r="G50" i="25"/>
  <c r="G75" s="1"/>
  <c r="M35" i="26" s="1"/>
  <c r="R43" i="25"/>
  <c r="R68" s="1"/>
  <c r="X28" i="26" s="1"/>
  <c r="O43" i="25"/>
  <c r="O68" s="1"/>
  <c r="U28" i="26" s="1"/>
  <c r="K53" i="25"/>
  <c r="K78" s="1"/>
  <c r="Q38" i="26" s="1"/>
  <c r="L38" i="25"/>
  <c r="L63" s="1"/>
  <c r="R23" i="26" s="1"/>
  <c r="T43" i="25"/>
  <c r="T68" s="1"/>
  <c r="Z28" i="26" s="1"/>
  <c r="O47" i="25"/>
  <c r="O72" s="1"/>
  <c r="U32" i="26" s="1"/>
  <c r="L42" i="25"/>
  <c r="L67" s="1"/>
  <c r="R27" i="26" s="1"/>
  <c r="M45" i="25"/>
  <c r="M70" s="1"/>
  <c r="S30" i="26" s="1"/>
  <c r="J50" i="25"/>
  <c r="J75" s="1"/>
  <c r="P35" i="26" s="1"/>
  <c r="S44" i="25"/>
  <c r="S69" s="1"/>
  <c r="Y29" i="26" s="1"/>
  <c r="P51" i="25"/>
  <c r="P76" s="1"/>
  <c r="V36" i="26" s="1"/>
  <c r="H41" i="25"/>
  <c r="H66" s="1"/>
  <c r="N26" i="26" s="1"/>
  <c r="N45" i="25"/>
  <c r="N70" s="1"/>
  <c r="T30" i="26" s="1"/>
  <c r="X50" i="25"/>
  <c r="R49"/>
  <c r="R74" s="1"/>
  <c r="X34" i="26" s="1"/>
  <c r="Q38" i="25"/>
  <c r="Q63" s="1"/>
  <c r="W23" i="26" s="1"/>
  <c r="T40" i="25"/>
  <c r="T65" s="1"/>
  <c r="Z25" i="26" s="1"/>
  <c r="P43" i="25"/>
  <c r="P68" s="1"/>
  <c r="V28" i="26" s="1"/>
  <c r="O50" i="25"/>
  <c r="O75" s="1"/>
  <c r="U35" i="26" s="1"/>
  <c r="L44" i="25"/>
  <c r="L69" s="1"/>
  <c r="R29" i="26" s="1"/>
  <c r="I42" i="25"/>
  <c r="I67" s="1"/>
  <c r="O27" i="26" s="1"/>
  <c r="G53" i="25"/>
  <c r="G78" s="1"/>
  <c r="M38" i="26" s="1"/>
  <c r="X37" i="25"/>
  <c r="J51"/>
  <c r="J76" s="1"/>
  <c r="P36" i="26" s="1"/>
  <c r="T45" i="25"/>
  <c r="T70" s="1"/>
  <c r="Z30" i="26" s="1"/>
  <c r="P45" i="25"/>
  <c r="P70" s="1"/>
  <c r="V30" i="26" s="1"/>
  <c r="I53" i="25"/>
  <c r="I78" s="1"/>
  <c r="O38" i="26" s="1"/>
  <c r="J52" i="25"/>
  <c r="J77" s="1"/>
  <c r="X39"/>
  <c r="T48"/>
  <c r="T73" s="1"/>
  <c r="Z33" i="26" s="1"/>
  <c r="M44" i="25"/>
  <c r="M69" s="1"/>
  <c r="S29" i="26" s="1"/>
  <c r="R51" i="25"/>
  <c r="R76" s="1"/>
  <c r="X36" i="26" s="1"/>
  <c r="I48" i="25"/>
  <c r="I73" s="1"/>
  <c r="O33" i="26" s="1"/>
  <c r="I37" i="25"/>
  <c r="I62" s="1"/>
  <c r="O22" i="26" s="1"/>
  <c r="K47" i="25"/>
  <c r="K72" s="1"/>
  <c r="Q32" i="26" s="1"/>
  <c r="L37" i="25"/>
  <c r="L62" s="1"/>
  <c r="R22" i="26" s="1"/>
  <c r="O31" i="25"/>
  <c r="O36"/>
  <c r="O61" s="1"/>
  <c r="G31"/>
  <c r="G36"/>
  <c r="G61" s="1"/>
  <c r="Q31"/>
  <c r="Q36"/>
  <c r="Q61" s="1"/>
  <c r="Y51"/>
  <c r="X76"/>
  <c r="AD36" i="26" s="1"/>
  <c r="R31" i="25"/>
  <c r="R36"/>
  <c r="R61" s="1"/>
  <c r="X31"/>
  <c r="X36"/>
  <c r="I31"/>
  <c r="I36"/>
  <c r="I61" s="1"/>
  <c r="P91"/>
  <c r="X67"/>
  <c r="AD27" i="26" s="1"/>
  <c r="Y42" i="25"/>
  <c r="K31"/>
  <c r="K36"/>
  <c r="K61" s="1"/>
  <c r="V31"/>
  <c r="V36"/>
  <c r="V61" s="1"/>
  <c r="N31"/>
  <c r="N36"/>
  <c r="N61" s="1"/>
  <c r="P53"/>
  <c r="P78" s="1"/>
  <c r="V38" i="26" s="1"/>
  <c r="P46" i="25"/>
  <c r="P71" s="1"/>
  <c r="V31" i="26" s="1"/>
  <c r="I44" i="25"/>
  <c r="I69" s="1"/>
  <c r="O29" i="26" s="1"/>
  <c r="W42" i="25"/>
  <c r="W67" s="1"/>
  <c r="AC27" i="26" s="1"/>
  <c r="M49" i="25"/>
  <c r="M74" s="1"/>
  <c r="S34" i="26" s="1"/>
  <c r="I43" i="25"/>
  <c r="I68" s="1"/>
  <c r="O28" i="26" s="1"/>
  <c r="N42" i="25"/>
  <c r="N67" s="1"/>
  <c r="T27" i="26" s="1"/>
  <c r="N37" i="25"/>
  <c r="N62" s="1"/>
  <c r="T22" i="26" s="1"/>
  <c r="M40" i="25"/>
  <c r="M65" s="1"/>
  <c r="S25" i="26" s="1"/>
  <c r="J43" i="25"/>
  <c r="J68" s="1"/>
  <c r="P28" i="26" s="1"/>
  <c r="M52" i="25"/>
  <c r="M77" s="1"/>
  <c r="Q47"/>
  <c r="Q72" s="1"/>
  <c r="W32" i="26" s="1"/>
  <c r="S47" i="25"/>
  <c r="S72" s="1"/>
  <c r="Y32" i="26" s="1"/>
  <c r="M48" i="25"/>
  <c r="M73" s="1"/>
  <c r="S33" i="26" s="1"/>
  <c r="P40" i="25"/>
  <c r="P65" s="1"/>
  <c r="V25" i="26" s="1"/>
  <c r="W48" i="25"/>
  <c r="W73" s="1"/>
  <c r="AC33" i="26" s="1"/>
  <c r="K44" i="25"/>
  <c r="K69" s="1"/>
  <c r="Q29" i="26" s="1"/>
  <c r="H38" i="25"/>
  <c r="H63" s="1"/>
  <c r="N23" i="26" s="1"/>
  <c r="Q50" i="25"/>
  <c r="Q75" s="1"/>
  <c r="W35" i="26" s="1"/>
  <c r="I40" i="25"/>
  <c r="I65" s="1"/>
  <c r="O25" i="26" s="1"/>
  <c r="H45" i="25"/>
  <c r="H70" s="1"/>
  <c r="N30" i="26" s="1"/>
  <c r="I50" i="25"/>
  <c r="I75" s="1"/>
  <c r="O35" i="26" s="1"/>
  <c r="X46" i="25"/>
  <c r="N52"/>
  <c r="N77" s="1"/>
  <c r="N39"/>
  <c r="N64" s="1"/>
  <c r="T24" i="26" s="1"/>
  <c r="M51" i="25"/>
  <c r="M76" s="1"/>
  <c r="S36" i="26" s="1"/>
  <c r="J40" i="25"/>
  <c r="J65" s="1"/>
  <c r="P25" i="26" s="1"/>
  <c r="I49" i="25"/>
  <c r="I74" s="1"/>
  <c r="O34" i="26" s="1"/>
  <c r="X38" i="25"/>
  <c r="H47"/>
  <c r="H72" s="1"/>
  <c r="N32" i="26" s="1"/>
  <c r="Q48" i="25"/>
  <c r="Q73" s="1"/>
  <c r="W33" i="26" s="1"/>
  <c r="Q53" i="25"/>
  <c r="Q78" s="1"/>
  <c r="W38" i="26" s="1"/>
  <c r="W44" i="25"/>
  <c r="W69" s="1"/>
  <c r="AC29" i="26" s="1"/>
  <c r="N41" i="25"/>
  <c r="N66" s="1"/>
  <c r="T26" i="26" s="1"/>
  <c r="P38" i="25"/>
  <c r="P63" s="1"/>
  <c r="V23" i="26" s="1"/>
  <c r="H51" i="25"/>
  <c r="H76" s="1"/>
  <c r="N36" i="26" s="1"/>
  <c r="I47" i="25"/>
  <c r="I72" s="1"/>
  <c r="O32" i="26" s="1"/>
  <c r="X41" i="25"/>
  <c r="W49"/>
  <c r="W74" s="1"/>
  <c r="AC34" i="26" s="1"/>
  <c r="U50" i="25"/>
  <c r="U75" s="1"/>
  <c r="AA35" i="26" s="1"/>
  <c r="T53" i="25"/>
  <c r="T78" s="1"/>
  <c r="Z38" i="26" s="1"/>
  <c r="V39" i="25"/>
  <c r="V64" s="1"/>
  <c r="AB24" i="26" s="1"/>
  <c r="F31" i="25"/>
  <c r="O39"/>
  <c r="O64" s="1"/>
  <c r="U24" i="26" s="1"/>
  <c r="X52" i="25"/>
  <c r="G39"/>
  <c r="G64" s="1"/>
  <c r="M24" i="26" s="1"/>
  <c r="H52" i="25"/>
  <c r="H77" s="1"/>
  <c r="M43"/>
  <c r="M68" s="1"/>
  <c r="S28" i="26" s="1"/>
  <c r="O41" i="25"/>
  <c r="O66" s="1"/>
  <c r="U26" i="26" s="1"/>
  <c r="T46" i="25"/>
  <c r="T71" s="1"/>
  <c r="Z31" i="26" s="1"/>
  <c r="H37" i="25"/>
  <c r="H62" s="1"/>
  <c r="N22" i="26" s="1"/>
  <c r="K46" i="25"/>
  <c r="K71" s="1"/>
  <c r="Q31" i="26" s="1"/>
  <c r="N46" i="25"/>
  <c r="N71" s="1"/>
  <c r="T31" i="26" s="1"/>
  <c r="U41" i="25"/>
  <c r="U66" s="1"/>
  <c r="AA26" i="26" s="1"/>
  <c r="K43" i="25"/>
  <c r="K68" s="1"/>
  <c r="Q28" i="26" s="1"/>
  <c r="P41" i="25"/>
  <c r="P66" s="1"/>
  <c r="V26" i="26" s="1"/>
  <c r="W47" i="25"/>
  <c r="W72" s="1"/>
  <c r="AC32" i="26" s="1"/>
  <c r="I51" i="25"/>
  <c r="I76" s="1"/>
  <c r="O36" i="26" s="1"/>
  <c r="L50" i="25"/>
  <c r="L75" s="1"/>
  <c r="R35" i="26" s="1"/>
  <c r="Q44" i="25"/>
  <c r="Q69" s="1"/>
  <c r="W29" i="26" s="1"/>
  <c r="T37" i="25"/>
  <c r="T62" s="1"/>
  <c r="Z22" i="26" s="1"/>
  <c r="R46" i="25"/>
  <c r="R71" s="1"/>
  <c r="X31" i="26" s="1"/>
  <c r="G43" i="25"/>
  <c r="G68" s="1"/>
  <c r="M28" i="26" s="1"/>
  <c r="U42" i="25"/>
  <c r="U67" s="1"/>
  <c r="AA27" i="26" s="1"/>
  <c r="Q42" i="25"/>
  <c r="Q67" s="1"/>
  <c r="W27" i="26" s="1"/>
  <c r="W40" i="25"/>
  <c r="W65" s="1"/>
  <c r="AC25" i="26" s="1"/>
  <c r="O37" i="25"/>
  <c r="O62" s="1"/>
  <c r="U22" i="26" s="1"/>
  <c r="Q41" i="25"/>
  <c r="Q66" s="1"/>
  <c r="W26" i="26" s="1"/>
  <c r="W43" i="25"/>
  <c r="W68" s="1"/>
  <c r="AC28" i="26" s="1"/>
  <c r="J39" i="25"/>
  <c r="J64" s="1"/>
  <c r="P24" i="26" s="1"/>
  <c r="V53" i="25"/>
  <c r="V78" s="1"/>
  <c r="AB38" i="26" s="1"/>
  <c r="Q40" i="25"/>
  <c r="Q65" s="1"/>
  <c r="W25" i="26" s="1"/>
  <c r="R48" i="25"/>
  <c r="R73" s="1"/>
  <c r="X33" i="26" s="1"/>
  <c r="V41" i="25"/>
  <c r="V66" s="1"/>
  <c r="AB26" i="26" s="1"/>
  <c r="T39" i="25"/>
  <c r="T64" s="1"/>
  <c r="Z24" i="26" s="1"/>
  <c r="S52" i="25"/>
  <c r="S77" s="1"/>
  <c r="S49"/>
  <c r="S74" s="1"/>
  <c r="Y34" i="26" s="1"/>
  <c r="E47" i="25"/>
  <c r="E72" s="1"/>
  <c r="K32" i="26" s="1"/>
  <c r="F47" i="25"/>
  <c r="F72" s="1"/>
  <c r="L32" i="26" s="1"/>
  <c r="E41" i="25"/>
  <c r="E66" s="1"/>
  <c r="K26" i="26" s="1"/>
  <c r="F41" i="25"/>
  <c r="F66" s="1"/>
  <c r="L26" i="26" s="1"/>
  <c r="E51" i="25"/>
  <c r="E76" s="1"/>
  <c r="K36" i="26" s="1"/>
  <c r="F51" i="25"/>
  <c r="F76" s="1"/>
  <c r="L36" i="26" s="1"/>
  <c r="E39" i="25"/>
  <c r="E64" s="1"/>
  <c r="K24" i="26" s="1"/>
  <c r="F39" i="25"/>
  <c r="F64" s="1"/>
  <c r="L24" i="26" s="1"/>
  <c r="E43" i="25"/>
  <c r="E68" s="1"/>
  <c r="K28" i="26" s="1"/>
  <c r="F43" i="25"/>
  <c r="F68" s="1"/>
  <c r="L28" i="26" s="1"/>
  <c r="E49" i="25"/>
  <c r="E74" s="1"/>
  <c r="K34" i="26" s="1"/>
  <c r="F49" i="25"/>
  <c r="F74" s="1"/>
  <c r="L34" i="26" s="1"/>
  <c r="E40" i="25"/>
  <c r="E65" s="1"/>
  <c r="F40"/>
  <c r="F65" s="1"/>
  <c r="L25" i="26" s="1"/>
  <c r="E44" i="25"/>
  <c r="E69" s="1"/>
  <c r="K29" i="26" s="1"/>
  <c r="F44" i="25"/>
  <c r="F69" s="1"/>
  <c r="L29" i="26" s="1"/>
  <c r="E38" i="25"/>
  <c r="E63" s="1"/>
  <c r="K23" i="26" s="1"/>
  <c r="F38" i="25"/>
  <c r="F63" s="1"/>
  <c r="L23" i="26" s="1"/>
  <c r="E53" i="25"/>
  <c r="E78" s="1"/>
  <c r="K38" i="26" s="1"/>
  <c r="F53" i="25"/>
  <c r="F78" s="1"/>
  <c r="L38" i="26" s="1"/>
  <c r="E45" i="25"/>
  <c r="E70" s="1"/>
  <c r="K30" i="26" s="1"/>
  <c r="F45" i="25"/>
  <c r="F70" s="1"/>
  <c r="L30" i="26" s="1"/>
  <c r="E46" i="25"/>
  <c r="E71" s="1"/>
  <c r="K31" i="26" s="1"/>
  <c r="F46" i="25"/>
  <c r="F71" s="1"/>
  <c r="L31" i="26" s="1"/>
  <c r="E50" i="25"/>
  <c r="E75" s="1"/>
  <c r="K35" i="26" s="1"/>
  <c r="F50" i="25"/>
  <c r="F75" s="1"/>
  <c r="L35" i="26" s="1"/>
  <c r="E52" i="25"/>
  <c r="E77" s="1"/>
  <c r="F52"/>
  <c r="F77" s="1"/>
  <c r="E37"/>
  <c r="E62" s="1"/>
  <c r="F37"/>
  <c r="F62" s="1"/>
  <c r="L22" i="26" s="1"/>
  <c r="E48" i="25"/>
  <c r="E73" s="1"/>
  <c r="K33" i="26" s="1"/>
  <c r="F48" i="25"/>
  <c r="F73" s="1"/>
  <c r="L33" i="26" s="1"/>
  <c r="E42" i="25"/>
  <c r="E67" s="1"/>
  <c r="K27" i="26" s="1"/>
  <c r="F42" i="25"/>
  <c r="F67" s="1"/>
  <c r="L27" i="26" s="1"/>
  <c r="E31" i="25"/>
  <c r="E36"/>
  <c r="E61" s="1"/>
  <c r="F36"/>
  <c r="F61" s="1"/>
  <c r="AA37" i="26" l="1"/>
  <c r="T91" i="25"/>
  <c r="X69"/>
  <c r="AD29" i="26" s="1"/>
  <c r="I87" i="25"/>
  <c r="I124" s="1"/>
  <c r="U103" i="6"/>
  <c r="AA19" i="26"/>
  <c r="S3"/>
  <c r="M91" i="6"/>
  <c r="M88"/>
  <c r="M125" s="1"/>
  <c r="M110"/>
  <c r="M90"/>
  <c r="M115"/>
  <c r="M95"/>
  <c r="M108"/>
  <c r="M92"/>
  <c r="M99"/>
  <c r="M96"/>
  <c r="M133" s="1"/>
  <c r="M109"/>
  <c r="M103"/>
  <c r="M102"/>
  <c r="M105"/>
  <c r="M116"/>
  <c r="M106"/>
  <c r="M114"/>
  <c r="M101"/>
  <c r="M97"/>
  <c r="M100"/>
  <c r="M117"/>
  <c r="M89"/>
  <c r="M126" s="1"/>
  <c r="M112"/>
  <c r="M113"/>
  <c r="M94"/>
  <c r="M93"/>
  <c r="M111"/>
  <c r="M148" s="1"/>
  <c r="M104"/>
  <c r="M141" s="1"/>
  <c r="M98"/>
  <c r="M107"/>
  <c r="R3" i="26"/>
  <c r="L102" i="6"/>
  <c r="L97"/>
  <c r="L117"/>
  <c r="L95"/>
  <c r="L103"/>
  <c r="L140" s="1"/>
  <c r="L98"/>
  <c r="L135" s="1"/>
  <c r="L114"/>
  <c r="L109"/>
  <c r="L101"/>
  <c r="L91"/>
  <c r="L89"/>
  <c r="L112"/>
  <c r="L90"/>
  <c r="L106"/>
  <c r="L88"/>
  <c r="L125" s="1"/>
  <c r="L99"/>
  <c r="L93"/>
  <c r="L113"/>
  <c r="L110"/>
  <c r="L96"/>
  <c r="L133" s="1"/>
  <c r="L107"/>
  <c r="L104"/>
  <c r="L100"/>
  <c r="L105"/>
  <c r="L92"/>
  <c r="L111"/>
  <c r="L94"/>
  <c r="L115"/>
  <c r="L116"/>
  <c r="L108"/>
  <c r="O3" i="26"/>
  <c r="I100" i="6"/>
  <c r="I110"/>
  <c r="I91"/>
  <c r="I97"/>
  <c r="I94"/>
  <c r="I93"/>
  <c r="I108"/>
  <c r="I99"/>
  <c r="I115"/>
  <c r="I117"/>
  <c r="I113"/>
  <c r="I98"/>
  <c r="I135" s="1"/>
  <c r="I111"/>
  <c r="I96"/>
  <c r="I101"/>
  <c r="I103"/>
  <c r="I90"/>
  <c r="I116"/>
  <c r="I104"/>
  <c r="I107"/>
  <c r="I106"/>
  <c r="I95"/>
  <c r="I112"/>
  <c r="I109"/>
  <c r="I105"/>
  <c r="I114"/>
  <c r="I88"/>
  <c r="I125" s="1"/>
  <c r="I102"/>
  <c r="I89"/>
  <c r="I92"/>
  <c r="T3" i="26"/>
  <c r="N111" i="6"/>
  <c r="N110"/>
  <c r="N95"/>
  <c r="N114"/>
  <c r="N94"/>
  <c r="N106"/>
  <c r="N107"/>
  <c r="N103"/>
  <c r="N98"/>
  <c r="N109"/>
  <c r="N101"/>
  <c r="N113"/>
  <c r="N92"/>
  <c r="N89"/>
  <c r="N115"/>
  <c r="N102"/>
  <c r="N100"/>
  <c r="N105"/>
  <c r="N104"/>
  <c r="N117"/>
  <c r="N112"/>
  <c r="N149" s="1"/>
  <c r="N108"/>
  <c r="N91"/>
  <c r="N96"/>
  <c r="N116"/>
  <c r="N90"/>
  <c r="N127" s="1"/>
  <c r="N99"/>
  <c r="N88"/>
  <c r="N125" s="1"/>
  <c r="N93"/>
  <c r="N130" s="1"/>
  <c r="N97"/>
  <c r="U90" i="25"/>
  <c r="U127" s="1"/>
  <c r="I89"/>
  <c r="AB37" i="26"/>
  <c r="AB3"/>
  <c r="V117" i="6"/>
  <c r="V115"/>
  <c r="V97"/>
  <c r="V104"/>
  <c r="V95"/>
  <c r="V105"/>
  <c r="V89"/>
  <c r="V110"/>
  <c r="V94"/>
  <c r="V91"/>
  <c r="V101"/>
  <c r="V90"/>
  <c r="V116"/>
  <c r="V96"/>
  <c r="V112"/>
  <c r="V106"/>
  <c r="V99"/>
  <c r="V102"/>
  <c r="V111"/>
  <c r="V88"/>
  <c r="V125" s="1"/>
  <c r="V93"/>
  <c r="V107"/>
  <c r="V100"/>
  <c r="V98"/>
  <c r="V113"/>
  <c r="V103"/>
  <c r="V140" s="1"/>
  <c r="V108"/>
  <c r="V92"/>
  <c r="V109"/>
  <c r="V114"/>
  <c r="N3" i="26"/>
  <c r="H91" i="6"/>
  <c r="H89"/>
  <c r="H98"/>
  <c r="H116"/>
  <c r="H93"/>
  <c r="H117"/>
  <c r="H112"/>
  <c r="H102"/>
  <c r="H95"/>
  <c r="H90"/>
  <c r="H127" s="1"/>
  <c r="H92"/>
  <c r="H94"/>
  <c r="H100"/>
  <c r="H97"/>
  <c r="H110"/>
  <c r="H96"/>
  <c r="H114"/>
  <c r="H107"/>
  <c r="H106"/>
  <c r="H115"/>
  <c r="H104"/>
  <c r="H103"/>
  <c r="H111"/>
  <c r="H148" s="1"/>
  <c r="H109"/>
  <c r="H88"/>
  <c r="H125" s="1"/>
  <c r="H101"/>
  <c r="H99"/>
  <c r="H136" s="1"/>
  <c r="H113"/>
  <c r="H108"/>
  <c r="H105"/>
  <c r="V3" i="26"/>
  <c r="P106" i="6"/>
  <c r="P116"/>
  <c r="P95"/>
  <c r="P100"/>
  <c r="P112"/>
  <c r="P101"/>
  <c r="P104"/>
  <c r="P93"/>
  <c r="P97"/>
  <c r="P102"/>
  <c r="P139" s="1"/>
  <c r="P113"/>
  <c r="P109"/>
  <c r="P107"/>
  <c r="P144" s="1"/>
  <c r="P96"/>
  <c r="P108"/>
  <c r="P105"/>
  <c r="P92"/>
  <c r="P117"/>
  <c r="P91"/>
  <c r="P115"/>
  <c r="P88"/>
  <c r="P125" s="1"/>
  <c r="P94"/>
  <c r="P89"/>
  <c r="P103"/>
  <c r="P114"/>
  <c r="P110"/>
  <c r="P90"/>
  <c r="P127" s="1"/>
  <c r="P99"/>
  <c r="P98"/>
  <c r="P135" s="1"/>
  <c r="P111"/>
  <c r="P148" s="1"/>
  <c r="M3" i="26"/>
  <c r="G91" i="6"/>
  <c r="G90"/>
  <c r="G89"/>
  <c r="G101"/>
  <c r="G111"/>
  <c r="G96"/>
  <c r="G95"/>
  <c r="G103"/>
  <c r="G97"/>
  <c r="G93"/>
  <c r="G109"/>
  <c r="G104"/>
  <c r="G141" s="1"/>
  <c r="G88"/>
  <c r="G125" s="1"/>
  <c r="G98"/>
  <c r="G110"/>
  <c r="G147" s="1"/>
  <c r="G115"/>
  <c r="G108"/>
  <c r="G117"/>
  <c r="G114"/>
  <c r="G94"/>
  <c r="G112"/>
  <c r="G149" s="1"/>
  <c r="G92"/>
  <c r="G116"/>
  <c r="G99"/>
  <c r="G102"/>
  <c r="G105"/>
  <c r="G106"/>
  <c r="G107"/>
  <c r="G100"/>
  <c r="G113"/>
  <c r="Y3" i="26"/>
  <c r="S88" i="6"/>
  <c r="S125" s="1"/>
  <c r="S100"/>
  <c r="S97"/>
  <c r="S111"/>
  <c r="S110"/>
  <c r="S94"/>
  <c r="S113"/>
  <c r="S116"/>
  <c r="S98"/>
  <c r="S107"/>
  <c r="S109"/>
  <c r="S101"/>
  <c r="S90"/>
  <c r="S93"/>
  <c r="S91"/>
  <c r="S117"/>
  <c r="S112"/>
  <c r="S106"/>
  <c r="S108"/>
  <c r="S102"/>
  <c r="S139" s="1"/>
  <c r="S104"/>
  <c r="S99"/>
  <c r="S89"/>
  <c r="S92"/>
  <c r="S115"/>
  <c r="S96"/>
  <c r="S105"/>
  <c r="S95"/>
  <c r="S103"/>
  <c r="S114"/>
  <c r="X96"/>
  <c r="X103"/>
  <c r="X116"/>
  <c r="X97"/>
  <c r="X115"/>
  <c r="X113"/>
  <c r="X98"/>
  <c r="X88"/>
  <c r="X125" s="1"/>
  <c r="X117"/>
  <c r="X109"/>
  <c r="X94"/>
  <c r="X100"/>
  <c r="X107"/>
  <c r="X99"/>
  <c r="X91"/>
  <c r="AD3" i="26"/>
  <c r="X90" i="6"/>
  <c r="X101"/>
  <c r="X112"/>
  <c r="X93"/>
  <c r="X108"/>
  <c r="X145" s="1"/>
  <c r="X92"/>
  <c r="X111"/>
  <c r="X110"/>
  <c r="X105"/>
  <c r="X104"/>
  <c r="X141" s="1"/>
  <c r="X106"/>
  <c r="X95"/>
  <c r="X114"/>
  <c r="X89"/>
  <c r="X102"/>
  <c r="X3" i="26"/>
  <c r="R101" i="6"/>
  <c r="R115"/>
  <c r="R109"/>
  <c r="R111"/>
  <c r="R108"/>
  <c r="R100"/>
  <c r="R104"/>
  <c r="R112"/>
  <c r="R149" s="1"/>
  <c r="R113"/>
  <c r="R117"/>
  <c r="R88"/>
  <c r="R125" s="1"/>
  <c r="R105"/>
  <c r="R91"/>
  <c r="R90"/>
  <c r="R99"/>
  <c r="R95"/>
  <c r="R93"/>
  <c r="R92"/>
  <c r="R89"/>
  <c r="R126" s="1"/>
  <c r="R97"/>
  <c r="R114"/>
  <c r="R110"/>
  <c r="R96"/>
  <c r="R107"/>
  <c r="R106"/>
  <c r="R103"/>
  <c r="R116"/>
  <c r="R94"/>
  <c r="R98"/>
  <c r="R102"/>
  <c r="W3" i="26"/>
  <c r="Q100" i="6"/>
  <c r="Q112"/>
  <c r="Q103"/>
  <c r="Q93"/>
  <c r="Q95"/>
  <c r="Q99"/>
  <c r="Q116"/>
  <c r="Q115"/>
  <c r="Q114"/>
  <c r="Q107"/>
  <c r="Q101"/>
  <c r="Q111"/>
  <c r="Q110"/>
  <c r="Q113"/>
  <c r="Q150" s="1"/>
  <c r="Q94"/>
  <c r="Q117"/>
  <c r="Q92"/>
  <c r="Q96"/>
  <c r="Q91"/>
  <c r="Q98"/>
  <c r="Q97"/>
  <c r="Q108"/>
  <c r="Q145" s="1"/>
  <c r="Q102"/>
  <c r="Q139" s="1"/>
  <c r="Q105"/>
  <c r="Q89"/>
  <c r="Q104"/>
  <c r="Q109"/>
  <c r="Q90"/>
  <c r="Q106"/>
  <c r="Q88"/>
  <c r="Q125" s="1"/>
  <c r="U3" i="26"/>
  <c r="O88" i="6"/>
  <c r="O125" s="1"/>
  <c r="O115"/>
  <c r="O101"/>
  <c r="O114"/>
  <c r="O94"/>
  <c r="O108"/>
  <c r="O91"/>
  <c r="O116"/>
  <c r="O109"/>
  <c r="O105"/>
  <c r="O97"/>
  <c r="O103"/>
  <c r="O106"/>
  <c r="O90"/>
  <c r="O89"/>
  <c r="O95"/>
  <c r="O100"/>
  <c r="O104"/>
  <c r="O92"/>
  <c r="O129" s="1"/>
  <c r="O99"/>
  <c r="O117"/>
  <c r="O93"/>
  <c r="O112"/>
  <c r="O113"/>
  <c r="O98"/>
  <c r="O110"/>
  <c r="O107"/>
  <c r="O96"/>
  <c r="O133" s="1"/>
  <c r="O102"/>
  <c r="O111"/>
  <c r="O148" s="1"/>
  <c r="W89"/>
  <c r="W101"/>
  <c r="W91"/>
  <c r="W105"/>
  <c r="W99"/>
  <c r="W115"/>
  <c r="W104"/>
  <c r="W93"/>
  <c r="W110"/>
  <c r="W103"/>
  <c r="AC3" i="26"/>
  <c r="W111" i="6"/>
  <c r="W98"/>
  <c r="W100"/>
  <c r="W88"/>
  <c r="W125" s="1"/>
  <c r="W97"/>
  <c r="W92"/>
  <c r="W106"/>
  <c r="W94"/>
  <c r="W112"/>
  <c r="W149" s="1"/>
  <c r="W90"/>
  <c r="W127" s="1"/>
  <c r="W117"/>
  <c r="W102"/>
  <c r="W109"/>
  <c r="W114"/>
  <c r="W96"/>
  <c r="W107"/>
  <c r="W108"/>
  <c r="W116"/>
  <c r="W113"/>
  <c r="W95"/>
  <c r="W132" s="1"/>
  <c r="Q3" i="26"/>
  <c r="K103" i="6"/>
  <c r="K114"/>
  <c r="K107"/>
  <c r="K112"/>
  <c r="K96"/>
  <c r="K91"/>
  <c r="K105"/>
  <c r="K90"/>
  <c r="K98"/>
  <c r="K104"/>
  <c r="K92"/>
  <c r="K115"/>
  <c r="K117"/>
  <c r="K109"/>
  <c r="K99"/>
  <c r="K100"/>
  <c r="K111"/>
  <c r="K101"/>
  <c r="K89"/>
  <c r="K88"/>
  <c r="K125" s="1"/>
  <c r="K93"/>
  <c r="K106"/>
  <c r="K102"/>
  <c r="K94"/>
  <c r="K116"/>
  <c r="K108"/>
  <c r="K110"/>
  <c r="K95"/>
  <c r="K132" s="1"/>
  <c r="K97"/>
  <c r="K134" s="1"/>
  <c r="K113"/>
  <c r="Z3" i="26"/>
  <c r="T114" i="6"/>
  <c r="T89"/>
  <c r="T117"/>
  <c r="T103"/>
  <c r="T90"/>
  <c r="T97"/>
  <c r="T102"/>
  <c r="T105"/>
  <c r="T116"/>
  <c r="T112"/>
  <c r="T99"/>
  <c r="T104"/>
  <c r="T141" s="1"/>
  <c r="T106"/>
  <c r="T95"/>
  <c r="T109"/>
  <c r="T111"/>
  <c r="T101"/>
  <c r="T113"/>
  <c r="T100"/>
  <c r="T137" s="1"/>
  <c r="T115"/>
  <c r="T110"/>
  <c r="T88"/>
  <c r="T125" s="1"/>
  <c r="T96"/>
  <c r="T93"/>
  <c r="T94"/>
  <c r="T98"/>
  <c r="T135" s="1"/>
  <c r="T107"/>
  <c r="T92"/>
  <c r="T91"/>
  <c r="T128" s="1"/>
  <c r="T108"/>
  <c r="AA3" i="26"/>
  <c r="U107" i="6"/>
  <c r="U89"/>
  <c r="U102"/>
  <c r="U90"/>
  <c r="U100"/>
  <c r="U93"/>
  <c r="U108"/>
  <c r="U88"/>
  <c r="U125" s="1"/>
  <c r="U101"/>
  <c r="U138" s="1"/>
  <c r="U92"/>
  <c r="U110"/>
  <c r="U96"/>
  <c r="U111"/>
  <c r="U94"/>
  <c r="U131" s="1"/>
  <c r="U117"/>
  <c r="U105"/>
  <c r="U112"/>
  <c r="U149" s="1"/>
  <c r="U115"/>
  <c r="U104"/>
  <c r="U141" s="1"/>
  <c r="U109"/>
  <c r="U106"/>
  <c r="U99"/>
  <c r="U116"/>
  <c r="U114"/>
  <c r="U95"/>
  <c r="U97"/>
  <c r="U113"/>
  <c r="U91"/>
  <c r="U128" s="1"/>
  <c r="U98"/>
  <c r="P3" i="26"/>
  <c r="J94" i="6"/>
  <c r="J102"/>
  <c r="J93"/>
  <c r="J104"/>
  <c r="J91"/>
  <c r="J103"/>
  <c r="J92"/>
  <c r="J100"/>
  <c r="J110"/>
  <c r="J105"/>
  <c r="J116"/>
  <c r="J99"/>
  <c r="J117"/>
  <c r="J108"/>
  <c r="J112"/>
  <c r="J95"/>
  <c r="J90"/>
  <c r="J106"/>
  <c r="J143" s="1"/>
  <c r="J88"/>
  <c r="J125" s="1"/>
  <c r="J96"/>
  <c r="J133" s="1"/>
  <c r="J98"/>
  <c r="J114"/>
  <c r="J111"/>
  <c r="J89"/>
  <c r="J97"/>
  <c r="J109"/>
  <c r="J146" s="1"/>
  <c r="J115"/>
  <c r="J113"/>
  <c r="J101"/>
  <c r="J107"/>
  <c r="J144" s="1"/>
  <c r="T89" i="25"/>
  <c r="U87"/>
  <c r="U124" s="1"/>
  <c r="O37" i="26"/>
  <c r="Y40" i="25"/>
  <c r="K4" i="26"/>
  <c r="AA62" i="6"/>
  <c r="K7" i="26"/>
  <c r="AA65" i="6"/>
  <c r="T87" i="25"/>
  <c r="T124" s="1"/>
  <c r="T88"/>
  <c r="V90"/>
  <c r="U88"/>
  <c r="U126" s="1"/>
  <c r="V88"/>
  <c r="V125" s="1"/>
  <c r="X70"/>
  <c r="AD30" i="26" s="1"/>
  <c r="U91" i="25"/>
  <c r="I88"/>
  <c r="I125" s="1"/>
  <c r="I90"/>
  <c r="T90"/>
  <c r="V89"/>
  <c r="V91"/>
  <c r="X74"/>
  <c r="AD34" i="26" s="1"/>
  <c r="L90" i="25"/>
  <c r="L127" s="1"/>
  <c r="Q87"/>
  <c r="Q124" s="1"/>
  <c r="R37" i="26"/>
  <c r="Y43" i="25"/>
  <c r="Q89"/>
  <c r="L88"/>
  <c r="L126" s="1"/>
  <c r="L91"/>
  <c r="W37" i="26"/>
  <c r="Q90" i="25"/>
  <c r="Q128" s="1"/>
  <c r="X78"/>
  <c r="AD38" i="26" s="1"/>
  <c r="Q88" i="25"/>
  <c r="L87"/>
  <c r="L124" s="1"/>
  <c r="Y48"/>
  <c r="Y47"/>
  <c r="L3" i="26"/>
  <c r="F101" i="6"/>
  <c r="F96"/>
  <c r="F93"/>
  <c r="F103"/>
  <c r="F91"/>
  <c r="F117"/>
  <c r="F116"/>
  <c r="F110"/>
  <c r="F112"/>
  <c r="F89"/>
  <c r="F113"/>
  <c r="F111"/>
  <c r="F97"/>
  <c r="F105"/>
  <c r="F94"/>
  <c r="F131" s="1"/>
  <c r="F115"/>
  <c r="F102"/>
  <c r="F139" s="1"/>
  <c r="F108"/>
  <c r="F104"/>
  <c r="F107"/>
  <c r="F106"/>
  <c r="F92"/>
  <c r="F95"/>
  <c r="F132" s="1"/>
  <c r="F88"/>
  <c r="F125" s="1"/>
  <c r="F109"/>
  <c r="F100"/>
  <c r="F90"/>
  <c r="F114"/>
  <c r="F99"/>
  <c r="F98"/>
  <c r="E113"/>
  <c r="E102"/>
  <c r="E115"/>
  <c r="E94"/>
  <c r="E114"/>
  <c r="E98"/>
  <c r="K3" i="26"/>
  <c r="E90" i="6"/>
  <c r="E103"/>
  <c r="E112"/>
  <c r="E99"/>
  <c r="E109"/>
  <c r="E107"/>
  <c r="E91"/>
  <c r="E95"/>
  <c r="E111"/>
  <c r="E100"/>
  <c r="E117"/>
  <c r="E93"/>
  <c r="E116"/>
  <c r="E104"/>
  <c r="E141" s="1"/>
  <c r="E106"/>
  <c r="E110"/>
  <c r="E89"/>
  <c r="E97"/>
  <c r="E88"/>
  <c r="E125" s="1"/>
  <c r="E92"/>
  <c r="E108"/>
  <c r="E101"/>
  <c r="E138" s="1"/>
  <c r="E96"/>
  <c r="E105"/>
  <c r="AA61"/>
  <c r="AA80" s="1"/>
  <c r="V37" i="26"/>
  <c r="P87" i="25"/>
  <c r="P124" s="1"/>
  <c r="P90"/>
  <c r="P128" s="1"/>
  <c r="K128"/>
  <c r="P89"/>
  <c r="K127"/>
  <c r="X77"/>
  <c r="Y52"/>
  <c r="X63"/>
  <c r="AD23" i="26" s="1"/>
  <c r="Y38" i="25"/>
  <c r="X62"/>
  <c r="AD22" i="26" s="1"/>
  <c r="Y37" i="25"/>
  <c r="G90"/>
  <c r="G88"/>
  <c r="G89"/>
  <c r="M37" i="26"/>
  <c r="G91" i="25"/>
  <c r="G87"/>
  <c r="G124" s="1"/>
  <c r="K93"/>
  <c r="K116"/>
  <c r="K109"/>
  <c r="K96"/>
  <c r="K104"/>
  <c r="K99"/>
  <c r="K101"/>
  <c r="K92"/>
  <c r="K129" s="1"/>
  <c r="K110"/>
  <c r="K103"/>
  <c r="K107"/>
  <c r="K98"/>
  <c r="K111"/>
  <c r="K108"/>
  <c r="K112"/>
  <c r="K117"/>
  <c r="K113"/>
  <c r="K106"/>
  <c r="K95"/>
  <c r="K102"/>
  <c r="K100"/>
  <c r="K115"/>
  <c r="K114"/>
  <c r="K94"/>
  <c r="K105"/>
  <c r="K142" s="1"/>
  <c r="Q21" i="26"/>
  <c r="K97" i="25"/>
  <c r="Y36"/>
  <c r="X61"/>
  <c r="G97"/>
  <c r="G98"/>
  <c r="G112"/>
  <c r="G114"/>
  <c r="G96"/>
  <c r="G95"/>
  <c r="G106"/>
  <c r="G102"/>
  <c r="G108"/>
  <c r="G92"/>
  <c r="G129" s="1"/>
  <c r="G99"/>
  <c r="G110"/>
  <c r="G100"/>
  <c r="G103"/>
  <c r="G115"/>
  <c r="G107"/>
  <c r="G101"/>
  <c r="G138" s="1"/>
  <c r="G93"/>
  <c r="G130" s="1"/>
  <c r="M21" i="26"/>
  <c r="G94" i="25"/>
  <c r="G105"/>
  <c r="G113"/>
  <c r="G116"/>
  <c r="G109"/>
  <c r="G111"/>
  <c r="G117"/>
  <c r="G104"/>
  <c r="M104"/>
  <c r="M109"/>
  <c r="M92"/>
  <c r="M99"/>
  <c r="M108"/>
  <c r="M96"/>
  <c r="M102"/>
  <c r="M94"/>
  <c r="M93"/>
  <c r="M113"/>
  <c r="M95"/>
  <c r="M112"/>
  <c r="M106"/>
  <c r="M115"/>
  <c r="M101"/>
  <c r="M117"/>
  <c r="M110"/>
  <c r="M105"/>
  <c r="M97"/>
  <c r="M114"/>
  <c r="M98"/>
  <c r="M100"/>
  <c r="M107"/>
  <c r="S21" i="26"/>
  <c r="M116" i="25"/>
  <c r="M111"/>
  <c r="M103"/>
  <c r="M140" s="1"/>
  <c r="H90"/>
  <c r="H89"/>
  <c r="H87"/>
  <c r="H124" s="1"/>
  <c r="H88"/>
  <c r="N37" i="26"/>
  <c r="H91" i="25"/>
  <c r="Y46"/>
  <c r="X71"/>
  <c r="AD31" i="26" s="1"/>
  <c r="M89" i="25"/>
  <c r="S37" i="26"/>
  <c r="M90" i="25"/>
  <c r="M87"/>
  <c r="M124" s="1"/>
  <c r="M88"/>
  <c r="M91"/>
  <c r="X64"/>
  <c r="AD24" i="26" s="1"/>
  <c r="Y39" i="25"/>
  <c r="O87"/>
  <c r="O124" s="1"/>
  <c r="O91"/>
  <c r="U37" i="26"/>
  <c r="O88" i="25"/>
  <c r="O90"/>
  <c r="O89"/>
  <c r="W91"/>
  <c r="W87"/>
  <c r="W124" s="1"/>
  <c r="W89"/>
  <c r="AC37" i="26"/>
  <c r="W88" i="25"/>
  <c r="W90"/>
  <c r="X66"/>
  <c r="AD26" i="26" s="1"/>
  <c r="Y41" i="25"/>
  <c r="J88"/>
  <c r="J90"/>
  <c r="J87"/>
  <c r="J124" s="1"/>
  <c r="P37" i="26"/>
  <c r="J89" i="25"/>
  <c r="J91"/>
  <c r="J128" s="1"/>
  <c r="W92"/>
  <c r="W106"/>
  <c r="W117"/>
  <c r="W98"/>
  <c r="W99"/>
  <c r="W105"/>
  <c r="W112"/>
  <c r="W100"/>
  <c r="W113"/>
  <c r="W94"/>
  <c r="W108"/>
  <c r="W107"/>
  <c r="W104"/>
  <c r="W96"/>
  <c r="W114"/>
  <c r="W115"/>
  <c r="W102"/>
  <c r="W110"/>
  <c r="AC21" i="26"/>
  <c r="W109" i="25"/>
  <c r="W116"/>
  <c r="W93"/>
  <c r="W95"/>
  <c r="W101"/>
  <c r="W138" s="1"/>
  <c r="W97"/>
  <c r="W111"/>
  <c r="W148" s="1"/>
  <c r="W103"/>
  <c r="U107"/>
  <c r="U100"/>
  <c r="U94"/>
  <c r="U92"/>
  <c r="U99"/>
  <c r="U101"/>
  <c r="U108"/>
  <c r="U103"/>
  <c r="U116"/>
  <c r="U102"/>
  <c r="U139" s="1"/>
  <c r="AA21" i="26"/>
  <c r="U112" i="25"/>
  <c r="U98"/>
  <c r="U117"/>
  <c r="U115"/>
  <c r="U95"/>
  <c r="U105"/>
  <c r="U109"/>
  <c r="U96"/>
  <c r="U97"/>
  <c r="U113"/>
  <c r="U110"/>
  <c r="U93"/>
  <c r="U114"/>
  <c r="U111"/>
  <c r="U106"/>
  <c r="U104"/>
  <c r="S88"/>
  <c r="Y37" i="26"/>
  <c r="S91" i="25"/>
  <c r="S90"/>
  <c r="S89"/>
  <c r="S87"/>
  <c r="S124" s="1"/>
  <c r="N89"/>
  <c r="T37" i="26"/>
  <c r="N87" i="25"/>
  <c r="N124" s="1"/>
  <c r="N88"/>
  <c r="N90"/>
  <c r="N91"/>
  <c r="N112"/>
  <c r="N98"/>
  <c r="N114"/>
  <c r="N107"/>
  <c r="N116"/>
  <c r="N99"/>
  <c r="N100"/>
  <c r="N92"/>
  <c r="N129" s="1"/>
  <c r="N101"/>
  <c r="N109"/>
  <c r="N105"/>
  <c r="N104"/>
  <c r="N115"/>
  <c r="N93"/>
  <c r="N94"/>
  <c r="T21" i="26"/>
  <c r="N96" i="25"/>
  <c r="N117"/>
  <c r="N97"/>
  <c r="N113"/>
  <c r="N95"/>
  <c r="N103"/>
  <c r="N111"/>
  <c r="N110"/>
  <c r="N102"/>
  <c r="N139" s="1"/>
  <c r="N108"/>
  <c r="N106"/>
  <c r="N143" s="1"/>
  <c r="V96"/>
  <c r="V93"/>
  <c r="V112"/>
  <c r="V101"/>
  <c r="V100"/>
  <c r="V108"/>
  <c r="V103"/>
  <c r="V102"/>
  <c r="V139" s="1"/>
  <c r="V105"/>
  <c r="V95"/>
  <c r="V109"/>
  <c r="V97"/>
  <c r="V117"/>
  <c r="V113"/>
  <c r="V106"/>
  <c r="V94"/>
  <c r="AB21" i="26"/>
  <c r="V107" i="25"/>
  <c r="V92"/>
  <c r="V104"/>
  <c r="V111"/>
  <c r="V98"/>
  <c r="V99"/>
  <c r="V110"/>
  <c r="V114"/>
  <c r="V115"/>
  <c r="V116"/>
  <c r="I96"/>
  <c r="I117"/>
  <c r="I108"/>
  <c r="I98"/>
  <c r="I94"/>
  <c r="I97"/>
  <c r="I106"/>
  <c r="I93"/>
  <c r="I114"/>
  <c r="I105"/>
  <c r="I104"/>
  <c r="O21" i="26"/>
  <c r="I111" i="25"/>
  <c r="I95"/>
  <c r="I101"/>
  <c r="I110"/>
  <c r="I113"/>
  <c r="I107"/>
  <c r="I109"/>
  <c r="I146" s="1"/>
  <c r="I100"/>
  <c r="I112"/>
  <c r="I92"/>
  <c r="I129" s="1"/>
  <c r="I103"/>
  <c r="I115"/>
  <c r="I99"/>
  <c r="I102"/>
  <c r="I116"/>
  <c r="R95"/>
  <c r="R107"/>
  <c r="R105"/>
  <c r="R108"/>
  <c r="R103"/>
  <c r="R98"/>
  <c r="R93"/>
  <c r="R102"/>
  <c r="R104"/>
  <c r="R141" s="1"/>
  <c r="R100"/>
  <c r="R115"/>
  <c r="R109"/>
  <c r="R96"/>
  <c r="R133" s="1"/>
  <c r="R114"/>
  <c r="R110"/>
  <c r="R111"/>
  <c r="R117"/>
  <c r="R97"/>
  <c r="R112"/>
  <c r="X21" i="26"/>
  <c r="R106" i="25"/>
  <c r="R99"/>
  <c r="R136" s="1"/>
  <c r="R113"/>
  <c r="R92"/>
  <c r="R94"/>
  <c r="R101"/>
  <c r="R138" s="1"/>
  <c r="R116"/>
  <c r="R153" s="1"/>
  <c r="Q111"/>
  <c r="Q97"/>
  <c r="Q99"/>
  <c r="Q100"/>
  <c r="Q93"/>
  <c r="Q117"/>
  <c r="Q95"/>
  <c r="Q116"/>
  <c r="Q114"/>
  <c r="Q96"/>
  <c r="Q92"/>
  <c r="Q129" s="1"/>
  <c r="Q110"/>
  <c r="Q108"/>
  <c r="Q105"/>
  <c r="Q109"/>
  <c r="W21" i="26"/>
  <c r="Q104" i="25"/>
  <c r="Q94"/>
  <c r="Q101"/>
  <c r="Q107"/>
  <c r="Q112"/>
  <c r="Q149" s="1"/>
  <c r="Q102"/>
  <c r="Q106"/>
  <c r="Q103"/>
  <c r="Q115"/>
  <c r="Q152" s="1"/>
  <c r="Q98"/>
  <c r="Q135" s="1"/>
  <c r="Q113"/>
  <c r="O107"/>
  <c r="O116"/>
  <c r="O117"/>
  <c r="O101"/>
  <c r="O95"/>
  <c r="O106"/>
  <c r="O104"/>
  <c r="O93"/>
  <c r="O105"/>
  <c r="O103"/>
  <c r="O112"/>
  <c r="O111"/>
  <c r="O96"/>
  <c r="O133" s="1"/>
  <c r="O110"/>
  <c r="O109"/>
  <c r="O94"/>
  <c r="O115"/>
  <c r="U21" i="26"/>
  <c r="O108" i="25"/>
  <c r="O99"/>
  <c r="O97"/>
  <c r="O134" s="1"/>
  <c r="O102"/>
  <c r="O113"/>
  <c r="O114"/>
  <c r="O98"/>
  <c r="O135" s="1"/>
  <c r="O100"/>
  <c r="O92"/>
  <c r="X75"/>
  <c r="AD35" i="26" s="1"/>
  <c r="Y50" i="25"/>
  <c r="R88"/>
  <c r="X37" i="26"/>
  <c r="R89" i="25"/>
  <c r="R91"/>
  <c r="R87"/>
  <c r="R124" s="1"/>
  <c r="R90"/>
  <c r="J95"/>
  <c r="J96"/>
  <c r="J104"/>
  <c r="J117"/>
  <c r="P21" i="26"/>
  <c r="J92" i="25"/>
  <c r="J98"/>
  <c r="J93"/>
  <c r="J100"/>
  <c r="J103"/>
  <c r="J101"/>
  <c r="J114"/>
  <c r="J94"/>
  <c r="J105"/>
  <c r="J112"/>
  <c r="J107"/>
  <c r="J106"/>
  <c r="J115"/>
  <c r="J109"/>
  <c r="J97"/>
  <c r="J102"/>
  <c r="J99"/>
  <c r="J113"/>
  <c r="J150" s="1"/>
  <c r="J111"/>
  <c r="J110"/>
  <c r="J108"/>
  <c r="J116"/>
  <c r="S108"/>
  <c r="S103"/>
  <c r="S112"/>
  <c r="S102"/>
  <c r="S111"/>
  <c r="S107"/>
  <c r="S113"/>
  <c r="Y21" i="26"/>
  <c r="S97" i="25"/>
  <c r="S115"/>
  <c r="S101"/>
  <c r="S109"/>
  <c r="S92"/>
  <c r="S116"/>
  <c r="S153" s="1"/>
  <c r="S94"/>
  <c r="S93"/>
  <c r="S106"/>
  <c r="S110"/>
  <c r="S105"/>
  <c r="S117"/>
  <c r="S95"/>
  <c r="S100"/>
  <c r="S99"/>
  <c r="S98"/>
  <c r="S114"/>
  <c r="S104"/>
  <c r="S141" s="1"/>
  <c r="S96"/>
  <c r="L111"/>
  <c r="L92"/>
  <c r="L102"/>
  <c r="L104"/>
  <c r="L97"/>
  <c r="L113"/>
  <c r="L109"/>
  <c r="L110"/>
  <c r="L101"/>
  <c r="L108"/>
  <c r="L100"/>
  <c r="L107"/>
  <c r="L96"/>
  <c r="L114"/>
  <c r="L151" s="1"/>
  <c r="L98"/>
  <c r="L94"/>
  <c r="L93"/>
  <c r="L117"/>
  <c r="L116"/>
  <c r="L105"/>
  <c r="L142" s="1"/>
  <c r="R21" i="26"/>
  <c r="L103" i="25"/>
  <c r="L112"/>
  <c r="L106"/>
  <c r="L143" s="1"/>
  <c r="L99"/>
  <c r="L95"/>
  <c r="L115"/>
  <c r="H92"/>
  <c r="H99"/>
  <c r="H116"/>
  <c r="H103"/>
  <c r="N21" i="26"/>
  <c r="H112" i="25"/>
  <c r="H97"/>
  <c r="H114"/>
  <c r="H113"/>
  <c r="H109"/>
  <c r="H105"/>
  <c r="H94"/>
  <c r="H117"/>
  <c r="H115"/>
  <c r="H110"/>
  <c r="H107"/>
  <c r="H100"/>
  <c r="H101"/>
  <c r="H95"/>
  <c r="H108"/>
  <c r="H96"/>
  <c r="H102"/>
  <c r="H111"/>
  <c r="H148" s="1"/>
  <c r="H93"/>
  <c r="H106"/>
  <c r="H104"/>
  <c r="H98"/>
  <c r="T104"/>
  <c r="T102"/>
  <c r="T111"/>
  <c r="T117"/>
  <c r="T107"/>
  <c r="T108"/>
  <c r="T114"/>
  <c r="Z21" i="26"/>
  <c r="T98" i="25"/>
  <c r="T99"/>
  <c r="T110"/>
  <c r="T100"/>
  <c r="T95"/>
  <c r="T97"/>
  <c r="T105"/>
  <c r="T113"/>
  <c r="T115"/>
  <c r="T112"/>
  <c r="T116"/>
  <c r="T109"/>
  <c r="T93"/>
  <c r="T92"/>
  <c r="T106"/>
  <c r="T94"/>
  <c r="T103"/>
  <c r="T96"/>
  <c r="T101"/>
  <c r="P108"/>
  <c r="P116"/>
  <c r="P96"/>
  <c r="P114"/>
  <c r="P101"/>
  <c r="P111"/>
  <c r="P102"/>
  <c r="P115"/>
  <c r="P152" s="1"/>
  <c r="P113"/>
  <c r="P112"/>
  <c r="P99"/>
  <c r="P107"/>
  <c r="P103"/>
  <c r="P97"/>
  <c r="P94"/>
  <c r="P104"/>
  <c r="P92"/>
  <c r="P129" s="1"/>
  <c r="P95"/>
  <c r="P110"/>
  <c r="P105"/>
  <c r="P106"/>
  <c r="P100"/>
  <c r="P93"/>
  <c r="P98"/>
  <c r="V21" i="26"/>
  <c r="P109" i="25"/>
  <c r="P117"/>
  <c r="K125"/>
  <c r="K22" i="26"/>
  <c r="K25"/>
  <c r="AA65" i="25"/>
  <c r="E91"/>
  <c r="E90"/>
  <c r="E87"/>
  <c r="E124" s="1"/>
  <c r="K37" i="26"/>
  <c r="E88" i="25"/>
  <c r="E89"/>
  <c r="F89"/>
  <c r="F90"/>
  <c r="F87"/>
  <c r="F124" s="1"/>
  <c r="F88"/>
  <c r="L37" i="26"/>
  <c r="F91" i="25"/>
  <c r="F93"/>
  <c r="F115"/>
  <c r="F100"/>
  <c r="F101"/>
  <c r="F107"/>
  <c r="F116"/>
  <c r="F94"/>
  <c r="F109"/>
  <c r="F110"/>
  <c r="F105"/>
  <c r="F113"/>
  <c r="F102"/>
  <c r="F117"/>
  <c r="F106"/>
  <c r="F103"/>
  <c r="F112"/>
  <c r="L21" i="26"/>
  <c r="F95" i="25"/>
  <c r="F96"/>
  <c r="F108"/>
  <c r="F104"/>
  <c r="F98"/>
  <c r="F97"/>
  <c r="F114"/>
  <c r="F92"/>
  <c r="F99"/>
  <c r="F111"/>
  <c r="K21" i="26"/>
  <c r="E108" i="25"/>
  <c r="E102"/>
  <c r="E94"/>
  <c r="E101"/>
  <c r="E105"/>
  <c r="E99"/>
  <c r="E92"/>
  <c r="E110"/>
  <c r="E104"/>
  <c r="E100"/>
  <c r="E116"/>
  <c r="E113"/>
  <c r="E115"/>
  <c r="E97"/>
  <c r="E103"/>
  <c r="E109"/>
  <c r="E111"/>
  <c r="E117"/>
  <c r="E106"/>
  <c r="E98"/>
  <c r="E114"/>
  <c r="E96"/>
  <c r="E93"/>
  <c r="E130" s="1"/>
  <c r="E107"/>
  <c r="E95"/>
  <c r="E112"/>
  <c r="T143" l="1"/>
  <c r="F143"/>
  <c r="N136"/>
  <c r="T150" i="6"/>
  <c r="H135" i="25"/>
  <c r="F128"/>
  <c r="H139"/>
  <c r="R151" i="6"/>
  <c r="O150" i="25"/>
  <c r="G153"/>
  <c r="T126"/>
  <c r="R146"/>
  <c r="G128"/>
  <c r="J126"/>
  <c r="E151" i="6"/>
  <c r="J140"/>
  <c r="F148"/>
  <c r="W127" i="25"/>
  <c r="O125"/>
  <c r="M132"/>
  <c r="G150"/>
  <c r="K134"/>
  <c r="K132"/>
  <c r="Q125"/>
  <c r="V128"/>
  <c r="U133" i="6"/>
  <c r="K145"/>
  <c r="K143"/>
  <c r="W133"/>
  <c r="W140"/>
  <c r="O136"/>
  <c r="O132"/>
  <c r="O140"/>
  <c r="Q128"/>
  <c r="Q131"/>
  <c r="Q153"/>
  <c r="R147"/>
  <c r="R127"/>
  <c r="R137"/>
  <c r="X129"/>
  <c r="X150"/>
  <c r="X140"/>
  <c r="S153"/>
  <c r="S148"/>
  <c r="G153"/>
  <c r="G132"/>
  <c r="P133"/>
  <c r="H145"/>
  <c r="H141"/>
  <c r="H128"/>
  <c r="V147"/>
  <c r="N145"/>
  <c r="N142"/>
  <c r="I148"/>
  <c r="I152"/>
  <c r="I131"/>
  <c r="U128" i="25"/>
  <c r="T127"/>
  <c r="T128"/>
  <c r="T125"/>
  <c r="T131" i="6"/>
  <c r="T143"/>
  <c r="T153"/>
  <c r="K137"/>
  <c r="K127"/>
  <c r="W145"/>
  <c r="W142"/>
  <c r="O147"/>
  <c r="Q143"/>
  <c r="R134"/>
  <c r="R142"/>
  <c r="X132"/>
  <c r="S136"/>
  <c r="G137"/>
  <c r="G139"/>
  <c r="G145"/>
  <c r="P142"/>
  <c r="P146"/>
  <c r="H143"/>
  <c r="H135"/>
  <c r="V151"/>
  <c r="V133"/>
  <c r="N133"/>
  <c r="N139"/>
  <c r="L145"/>
  <c r="L141"/>
  <c r="L128"/>
  <c r="M151"/>
  <c r="M128"/>
  <c r="T129" i="25"/>
  <c r="M144" i="6"/>
  <c r="M130"/>
  <c r="V127" i="25"/>
  <c r="J138" i="6"/>
  <c r="J134"/>
  <c r="J127"/>
  <c r="J147"/>
  <c r="J131"/>
  <c r="U150"/>
  <c r="U153"/>
  <c r="U147"/>
  <c r="U145"/>
  <c r="T145"/>
  <c r="T132"/>
  <c r="T149"/>
  <c r="T134"/>
  <c r="K153"/>
  <c r="K130"/>
  <c r="K148"/>
  <c r="K133"/>
  <c r="K140"/>
  <c r="W153"/>
  <c r="W151"/>
  <c r="W129"/>
  <c r="W135"/>
  <c r="W147"/>
  <c r="W126"/>
  <c r="O144"/>
  <c r="O149"/>
  <c r="O126"/>
  <c r="O134"/>
  <c r="O128"/>
  <c r="O138"/>
  <c r="Q141"/>
  <c r="Q133"/>
  <c r="Q144"/>
  <c r="Q136"/>
  <c r="Q149"/>
  <c r="R135"/>
  <c r="R143"/>
  <c r="R130"/>
  <c r="R128"/>
  <c r="R150"/>
  <c r="R145"/>
  <c r="R138"/>
  <c r="X151"/>
  <c r="X142"/>
  <c r="X127"/>
  <c r="X144"/>
  <c r="X133"/>
  <c r="S142"/>
  <c r="S126"/>
  <c r="S145"/>
  <c r="S128"/>
  <c r="S150"/>
  <c r="S134"/>
  <c r="G150"/>
  <c r="G142"/>
  <c r="G129"/>
  <c r="G135"/>
  <c r="G133"/>
  <c r="G127"/>
  <c r="P151"/>
  <c r="P129"/>
  <c r="P134"/>
  <c r="P149"/>
  <c r="P143"/>
  <c r="H150"/>
  <c r="H146"/>
  <c r="H152"/>
  <c r="H133"/>
  <c r="H131"/>
  <c r="H139"/>
  <c r="V145"/>
  <c r="V137"/>
  <c r="V148"/>
  <c r="V126"/>
  <c r="V134"/>
  <c r="N153"/>
  <c r="N137"/>
  <c r="N129"/>
  <c r="N135"/>
  <c r="N148"/>
  <c r="I139"/>
  <c r="I146"/>
  <c r="I144"/>
  <c r="I134"/>
  <c r="L131"/>
  <c r="L137"/>
  <c r="L147"/>
  <c r="L151"/>
  <c r="M138"/>
  <c r="M142"/>
  <c r="M132"/>
  <c r="I126" i="25"/>
  <c r="U125"/>
  <c r="J151" i="6"/>
  <c r="J142"/>
  <c r="U127"/>
  <c r="T144"/>
  <c r="T139"/>
  <c r="K150"/>
  <c r="K138"/>
  <c r="K128"/>
  <c r="W150"/>
  <c r="W143"/>
  <c r="O153"/>
  <c r="Q138"/>
  <c r="X126"/>
  <c r="X138"/>
  <c r="S132"/>
  <c r="S138"/>
  <c r="G146"/>
  <c r="G126"/>
  <c r="P147"/>
  <c r="P131"/>
  <c r="P138"/>
  <c r="P153"/>
  <c r="H137"/>
  <c r="H130"/>
  <c r="V129"/>
  <c r="V143"/>
  <c r="V141"/>
  <c r="N134"/>
  <c r="N126"/>
  <c r="I126"/>
  <c r="I142"/>
  <c r="L142"/>
  <c r="L136"/>
  <c r="L149"/>
  <c r="L146"/>
  <c r="M153"/>
  <c r="I127" i="25"/>
  <c r="U135" i="6"/>
  <c r="U132"/>
  <c r="U137"/>
  <c r="P149" i="25"/>
  <c r="U138"/>
  <c r="J119" i="6"/>
  <c r="J154"/>
  <c r="U119"/>
  <c r="U154"/>
  <c r="U140"/>
  <c r="U139"/>
  <c r="K154"/>
  <c r="K119"/>
  <c r="G119"/>
  <c r="G154"/>
  <c r="W154"/>
  <c r="W119"/>
  <c r="R154"/>
  <c r="R119"/>
  <c r="X137"/>
  <c r="X136"/>
  <c r="S154"/>
  <c r="S119"/>
  <c r="P154"/>
  <c r="P119"/>
  <c r="O154"/>
  <c r="O119"/>
  <c r="Q119"/>
  <c r="Q154"/>
  <c r="H154"/>
  <c r="H119"/>
  <c r="V119"/>
  <c r="V154"/>
  <c r="I154"/>
  <c r="I119"/>
  <c r="J135"/>
  <c r="J128"/>
  <c r="T126"/>
  <c r="W136"/>
  <c r="X152"/>
  <c r="G130"/>
  <c r="H153"/>
  <c r="V149"/>
  <c r="I140"/>
  <c r="I136"/>
  <c r="J139"/>
  <c r="U146"/>
  <c r="T133"/>
  <c r="T146"/>
  <c r="K146"/>
  <c r="W137"/>
  <c r="W152"/>
  <c r="O151"/>
  <c r="Q140"/>
  <c r="G143"/>
  <c r="G151"/>
  <c r="H151"/>
  <c r="H132"/>
  <c r="V135"/>
  <c r="N146"/>
  <c r="N147"/>
  <c r="I127"/>
  <c r="I137"/>
  <c r="M146"/>
  <c r="M147"/>
  <c r="U129" i="25"/>
  <c r="V126"/>
  <c r="J152" i="6"/>
  <c r="J148"/>
  <c r="J149"/>
  <c r="J153"/>
  <c r="J129"/>
  <c r="J130"/>
  <c r="U143"/>
  <c r="U148"/>
  <c r="U144"/>
  <c r="T129"/>
  <c r="T130"/>
  <c r="T152"/>
  <c r="T148"/>
  <c r="T142"/>
  <c r="T140"/>
  <c r="K147"/>
  <c r="K139"/>
  <c r="K126"/>
  <c r="K136"/>
  <c r="K129"/>
  <c r="K142"/>
  <c r="K144"/>
  <c r="W144"/>
  <c r="W139"/>
  <c r="W131"/>
  <c r="W141"/>
  <c r="W128"/>
  <c r="O139"/>
  <c r="O135"/>
  <c r="O137"/>
  <c r="O143"/>
  <c r="O146"/>
  <c r="O131"/>
  <c r="Q127"/>
  <c r="Q142"/>
  <c r="Q135"/>
  <c r="Q148"/>
  <c r="Q152"/>
  <c r="Q130"/>
  <c r="R153"/>
  <c r="R133"/>
  <c r="R136"/>
  <c r="R141"/>
  <c r="R146"/>
  <c r="X139"/>
  <c r="X143"/>
  <c r="X148"/>
  <c r="X149"/>
  <c r="X128"/>
  <c r="X131"/>
  <c r="X135"/>
  <c r="X153"/>
  <c r="S140"/>
  <c r="S152"/>
  <c r="S141"/>
  <c r="S149"/>
  <c r="S127"/>
  <c r="S135"/>
  <c r="S147"/>
  <c r="G144"/>
  <c r="G136"/>
  <c r="G131"/>
  <c r="G152"/>
  <c r="G140"/>
  <c r="G138"/>
  <c r="P126"/>
  <c r="P128"/>
  <c r="P145"/>
  <c r="P150"/>
  <c r="P141"/>
  <c r="P132"/>
  <c r="H142"/>
  <c r="H138"/>
  <c r="H140"/>
  <c r="H144"/>
  <c r="H134"/>
  <c r="H126"/>
  <c r="V146"/>
  <c r="V150"/>
  <c r="V130"/>
  <c r="V136"/>
  <c r="V153"/>
  <c r="V131"/>
  <c r="V132"/>
  <c r="N136"/>
  <c r="N128"/>
  <c r="N141"/>
  <c r="N152"/>
  <c r="N138"/>
  <c r="N144"/>
  <c r="N132"/>
  <c r="I129"/>
  <c r="I151"/>
  <c r="I132"/>
  <c r="I153"/>
  <c r="I133"/>
  <c r="I130"/>
  <c r="I147"/>
  <c r="L153"/>
  <c r="L129"/>
  <c r="L144"/>
  <c r="L130"/>
  <c r="L127"/>
  <c r="L138"/>
  <c r="L139"/>
  <c r="M150"/>
  <c r="M137"/>
  <c r="M143"/>
  <c r="M140"/>
  <c r="M129"/>
  <c r="M127"/>
  <c r="X119"/>
  <c r="X154"/>
  <c r="L119"/>
  <c r="L154"/>
  <c r="T154"/>
  <c r="T119"/>
  <c r="N154"/>
  <c r="N119"/>
  <c r="M119"/>
  <c r="M154"/>
  <c r="K135"/>
  <c r="S146"/>
  <c r="V138"/>
  <c r="N131"/>
  <c r="L126"/>
  <c r="F151"/>
  <c r="J145"/>
  <c r="U151"/>
  <c r="U142"/>
  <c r="T136"/>
  <c r="K141"/>
  <c r="K151"/>
  <c r="W138"/>
  <c r="O150"/>
  <c r="Q146"/>
  <c r="R139"/>
  <c r="R140"/>
  <c r="R129"/>
  <c r="R152"/>
  <c r="X146"/>
  <c r="S129"/>
  <c r="V127"/>
  <c r="N143"/>
  <c r="I143"/>
  <c r="L152"/>
  <c r="L132"/>
  <c r="M149"/>
  <c r="M134"/>
  <c r="M145"/>
  <c r="L129" i="25"/>
  <c r="V129"/>
  <c r="J150" i="6"/>
  <c r="J126"/>
  <c r="J132"/>
  <c r="J136"/>
  <c r="J137"/>
  <c r="J141"/>
  <c r="U134"/>
  <c r="U136"/>
  <c r="U152"/>
  <c r="U129"/>
  <c r="U130"/>
  <c r="U126"/>
  <c r="T147"/>
  <c r="T138"/>
  <c r="T127"/>
  <c r="T151"/>
  <c r="K131"/>
  <c r="K152"/>
  <c r="K149"/>
  <c r="W146"/>
  <c r="W134"/>
  <c r="W148"/>
  <c r="W130"/>
  <c r="O130"/>
  <c r="O141"/>
  <c r="O127"/>
  <c r="O142"/>
  <c r="O145"/>
  <c r="O152"/>
  <c r="Q126"/>
  <c r="Q134"/>
  <c r="Q129"/>
  <c r="Q147"/>
  <c r="Q151"/>
  <c r="Q132"/>
  <c r="Q137"/>
  <c r="R131"/>
  <c r="R144"/>
  <c r="R132"/>
  <c r="R148"/>
  <c r="X147"/>
  <c r="X130"/>
  <c r="X134"/>
  <c r="S151"/>
  <c r="S133"/>
  <c r="S143"/>
  <c r="S130"/>
  <c r="S144"/>
  <c r="S131"/>
  <c r="S137"/>
  <c r="G134"/>
  <c r="G148"/>
  <c r="G128"/>
  <c r="P136"/>
  <c r="P140"/>
  <c r="P152"/>
  <c r="P130"/>
  <c r="P137"/>
  <c r="H147"/>
  <c r="H129"/>
  <c r="H149"/>
  <c r="V144"/>
  <c r="V139"/>
  <c r="V128"/>
  <c r="V142"/>
  <c r="V152"/>
  <c r="N150"/>
  <c r="N140"/>
  <c r="N151"/>
  <c r="I149"/>
  <c r="I141"/>
  <c r="I138"/>
  <c r="I150"/>
  <c r="I145"/>
  <c r="I128"/>
  <c r="L148"/>
  <c r="L150"/>
  <c r="L143"/>
  <c r="L134"/>
  <c r="M135"/>
  <c r="M131"/>
  <c r="M139"/>
  <c r="M136"/>
  <c r="M152"/>
  <c r="I128" i="25"/>
  <c r="Q127"/>
  <c r="L128"/>
  <c r="E145" i="6"/>
  <c r="E133"/>
  <c r="E143"/>
  <c r="F144"/>
  <c r="O128" i="25"/>
  <c r="H128"/>
  <c r="G144"/>
  <c r="E126" i="6"/>
  <c r="E153"/>
  <c r="E148"/>
  <c r="E131"/>
  <c r="F135"/>
  <c r="F137"/>
  <c r="F129"/>
  <c r="F145"/>
  <c r="F142"/>
  <c r="F126"/>
  <c r="F133"/>
  <c r="Q126" i="25"/>
  <c r="T138"/>
  <c r="L130"/>
  <c r="S135"/>
  <c r="S146"/>
  <c r="V150"/>
  <c r="M127"/>
  <c r="M137"/>
  <c r="M152"/>
  <c r="M150"/>
  <c r="G142"/>
  <c r="G137"/>
  <c r="K140"/>
  <c r="K136"/>
  <c r="E137" i="6"/>
  <c r="E140"/>
  <c r="F141"/>
  <c r="F150"/>
  <c r="L125" i="25"/>
  <c r="P141"/>
  <c r="P151"/>
  <c r="S130"/>
  <c r="J149"/>
  <c r="O147"/>
  <c r="I153"/>
  <c r="I138"/>
  <c r="V144"/>
  <c r="S125"/>
  <c r="U151"/>
  <c r="W145"/>
  <c r="W125"/>
  <c r="W128"/>
  <c r="M133"/>
  <c r="G133"/>
  <c r="K152"/>
  <c r="K145"/>
  <c r="E134" i="6"/>
  <c r="E144"/>
  <c r="E150"/>
  <c r="F127"/>
  <c r="F153"/>
  <c r="F130"/>
  <c r="E154"/>
  <c r="E119"/>
  <c r="P127" i="25"/>
  <c r="E128" i="6"/>
  <c r="E149"/>
  <c r="E135"/>
  <c r="E139"/>
  <c r="F152"/>
  <c r="F147"/>
  <c r="F140"/>
  <c r="F154"/>
  <c r="F119"/>
  <c r="F136" i="25"/>
  <c r="F153"/>
  <c r="S150"/>
  <c r="R150"/>
  <c r="E146" i="6"/>
  <c r="E127"/>
  <c r="E142"/>
  <c r="E129"/>
  <c r="E147"/>
  <c r="E130"/>
  <c r="E132"/>
  <c r="E136"/>
  <c r="E152"/>
  <c r="F136"/>
  <c r="F146"/>
  <c r="F143"/>
  <c r="F134"/>
  <c r="F149"/>
  <c r="F128"/>
  <c r="F138"/>
  <c r="F135" i="25"/>
  <c r="F132"/>
  <c r="K130"/>
  <c r="G126"/>
  <c r="P125"/>
  <c r="F134"/>
  <c r="P142"/>
  <c r="S126"/>
  <c r="P126"/>
  <c r="V146"/>
  <c r="U150"/>
  <c r="E137"/>
  <c r="H147"/>
  <c r="Q131"/>
  <c r="F151"/>
  <c r="P146"/>
  <c r="P137"/>
  <c r="P132"/>
  <c r="P134"/>
  <c r="P148"/>
  <c r="P153"/>
  <c r="T140"/>
  <c r="T130"/>
  <c r="T152"/>
  <c r="T132"/>
  <c r="T135"/>
  <c r="T144"/>
  <c r="H130"/>
  <c r="H144"/>
  <c r="H151"/>
  <c r="H140"/>
  <c r="L152"/>
  <c r="L149"/>
  <c r="L135"/>
  <c r="L137"/>
  <c r="L146"/>
  <c r="L139"/>
  <c r="S137"/>
  <c r="S147"/>
  <c r="S152"/>
  <c r="S144"/>
  <c r="S140"/>
  <c r="J147"/>
  <c r="J139"/>
  <c r="J143"/>
  <c r="J131"/>
  <c r="J137"/>
  <c r="R126"/>
  <c r="O151"/>
  <c r="O136"/>
  <c r="O148"/>
  <c r="O130"/>
  <c r="O138"/>
  <c r="Q150"/>
  <c r="Q143"/>
  <c r="Q138"/>
  <c r="Q146"/>
  <c r="Q132"/>
  <c r="Q136"/>
  <c r="R134"/>
  <c r="R151"/>
  <c r="R144"/>
  <c r="I136"/>
  <c r="I150"/>
  <c r="I148"/>
  <c r="I131"/>
  <c r="I133"/>
  <c r="V147"/>
  <c r="V141"/>
  <c r="V131"/>
  <c r="V134"/>
  <c r="V138"/>
  <c r="N148"/>
  <c r="N134"/>
  <c r="N131"/>
  <c r="N142"/>
  <c r="N137"/>
  <c r="N151"/>
  <c r="N126"/>
  <c r="S128"/>
  <c r="U143"/>
  <c r="U146"/>
  <c r="U137"/>
  <c r="W134"/>
  <c r="W153"/>
  <c r="W139"/>
  <c r="W141"/>
  <c r="W150"/>
  <c r="W136"/>
  <c r="W129"/>
  <c r="G141"/>
  <c r="K139"/>
  <c r="E132"/>
  <c r="E141"/>
  <c r="F141"/>
  <c r="F144"/>
  <c r="E125"/>
  <c r="E128"/>
  <c r="P130"/>
  <c r="P136"/>
  <c r="P139"/>
  <c r="T149"/>
  <c r="T139"/>
  <c r="H143"/>
  <c r="H133"/>
  <c r="H137"/>
  <c r="H150"/>
  <c r="L131"/>
  <c r="L141"/>
  <c r="S133"/>
  <c r="S136"/>
  <c r="S131"/>
  <c r="S149"/>
  <c r="J145"/>
  <c r="J136"/>
  <c r="J152"/>
  <c r="J142"/>
  <c r="J129"/>
  <c r="R128"/>
  <c r="O142"/>
  <c r="O144"/>
  <c r="Q140"/>
  <c r="Q153"/>
  <c r="R149"/>
  <c r="R147"/>
  <c r="R130"/>
  <c r="R142"/>
  <c r="I139"/>
  <c r="I144"/>
  <c r="I142"/>
  <c r="V151"/>
  <c r="V137"/>
  <c r="V133"/>
  <c r="N147"/>
  <c r="N150"/>
  <c r="N141"/>
  <c r="S127"/>
  <c r="U141"/>
  <c r="U130"/>
  <c r="U133"/>
  <c r="U152"/>
  <c r="U145"/>
  <c r="W147"/>
  <c r="W133"/>
  <c r="O126"/>
  <c r="M128"/>
  <c r="H126"/>
  <c r="M153"/>
  <c r="M135"/>
  <c r="M147"/>
  <c r="M143"/>
  <c r="M130"/>
  <c r="M145"/>
  <c r="M141"/>
  <c r="G146"/>
  <c r="G131"/>
  <c r="G139"/>
  <c r="G151"/>
  <c r="K137"/>
  <c r="K150"/>
  <c r="K147"/>
  <c r="K141"/>
  <c r="AD37" i="26"/>
  <c r="X87" i="25"/>
  <c r="X124" s="1"/>
  <c r="X88"/>
  <c r="X89"/>
  <c r="X91"/>
  <c r="X90"/>
  <c r="P119"/>
  <c r="P154"/>
  <c r="H154"/>
  <c r="H119"/>
  <c r="I119"/>
  <c r="I154"/>
  <c r="V119"/>
  <c r="V154"/>
  <c r="F139"/>
  <c r="H145"/>
  <c r="H131"/>
  <c r="J132"/>
  <c r="O131"/>
  <c r="R135"/>
  <c r="I149"/>
  <c r="I151"/>
  <c r="N127"/>
  <c r="U147"/>
  <c r="G147"/>
  <c r="K148"/>
  <c r="E151"/>
  <c r="E148"/>
  <c r="E145"/>
  <c r="F129"/>
  <c r="F147"/>
  <c r="P147"/>
  <c r="P131"/>
  <c r="P133"/>
  <c r="T133"/>
  <c r="T134"/>
  <c r="T136"/>
  <c r="T145"/>
  <c r="H129"/>
  <c r="L144"/>
  <c r="L147"/>
  <c r="S142"/>
  <c r="S138"/>
  <c r="J140"/>
  <c r="J133"/>
  <c r="O152"/>
  <c r="O132"/>
  <c r="Q144"/>
  <c r="Q147"/>
  <c r="Q137"/>
  <c r="R152"/>
  <c r="I132"/>
  <c r="I134"/>
  <c r="V148"/>
  <c r="V142"/>
  <c r="N144"/>
  <c r="N128"/>
  <c r="U131"/>
  <c r="W130"/>
  <c r="W131"/>
  <c r="W142"/>
  <c r="W143"/>
  <c r="M148"/>
  <c r="M142"/>
  <c r="M146"/>
  <c r="G148"/>
  <c r="G145"/>
  <c r="G134"/>
  <c r="K143"/>
  <c r="K153"/>
  <c r="U119"/>
  <c r="U154"/>
  <c r="X98"/>
  <c r="X109"/>
  <c r="X96"/>
  <c r="X94"/>
  <c r="X112"/>
  <c r="X93"/>
  <c r="X99"/>
  <c r="X95"/>
  <c r="X132" s="1"/>
  <c r="X115"/>
  <c r="AD21" i="26"/>
  <c r="X106" i="25"/>
  <c r="X103"/>
  <c r="X107"/>
  <c r="X111"/>
  <c r="X100"/>
  <c r="X137" s="1"/>
  <c r="X105"/>
  <c r="X102"/>
  <c r="X113"/>
  <c r="X92"/>
  <c r="X114"/>
  <c r="X97"/>
  <c r="X108"/>
  <c r="X116"/>
  <c r="X117"/>
  <c r="X110"/>
  <c r="X104"/>
  <c r="X101"/>
  <c r="X138" s="1"/>
  <c r="S154"/>
  <c r="S119"/>
  <c r="W119"/>
  <c r="W154"/>
  <c r="G154"/>
  <c r="G119"/>
  <c r="T141"/>
  <c r="L153"/>
  <c r="E136"/>
  <c r="E139"/>
  <c r="AA62"/>
  <c r="P135"/>
  <c r="P144"/>
  <c r="T153"/>
  <c r="T142"/>
  <c r="T147"/>
  <c r="T151"/>
  <c r="T148"/>
  <c r="H141"/>
  <c r="H138"/>
  <c r="H152"/>
  <c r="H146"/>
  <c r="H149"/>
  <c r="H136"/>
  <c r="L136"/>
  <c r="L133"/>
  <c r="L138"/>
  <c r="L134"/>
  <c r="L148"/>
  <c r="S139"/>
  <c r="J153"/>
  <c r="J146"/>
  <c r="J138"/>
  <c r="J135"/>
  <c r="J141"/>
  <c r="R125"/>
  <c r="O137"/>
  <c r="O139"/>
  <c r="O140"/>
  <c r="O143"/>
  <c r="O153"/>
  <c r="Q141"/>
  <c r="Q145"/>
  <c r="Q151"/>
  <c r="Q130"/>
  <c r="Q148"/>
  <c r="R129"/>
  <c r="R148"/>
  <c r="R139"/>
  <c r="R145"/>
  <c r="I140"/>
  <c r="I141"/>
  <c r="I143"/>
  <c r="I145"/>
  <c r="V152"/>
  <c r="V135"/>
  <c r="V132"/>
  <c r="V145"/>
  <c r="V130"/>
  <c r="N132"/>
  <c r="N133"/>
  <c r="N152"/>
  <c r="N138"/>
  <c r="N153"/>
  <c r="N149"/>
  <c r="U134"/>
  <c r="U132"/>
  <c r="U149"/>
  <c r="U140"/>
  <c r="W140"/>
  <c r="W132"/>
  <c r="W151"/>
  <c r="W149"/>
  <c r="J125"/>
  <c r="H125"/>
  <c r="M144"/>
  <c r="M134"/>
  <c r="M138"/>
  <c r="M139"/>
  <c r="M129"/>
  <c r="G140"/>
  <c r="G132"/>
  <c r="G135"/>
  <c r="K151"/>
  <c r="K149"/>
  <c r="K144"/>
  <c r="K138"/>
  <c r="K146"/>
  <c r="G127"/>
  <c r="T154"/>
  <c r="T119"/>
  <c r="L119"/>
  <c r="L154"/>
  <c r="J154"/>
  <c r="J119"/>
  <c r="O119"/>
  <c r="O154"/>
  <c r="Q119"/>
  <c r="Q154"/>
  <c r="R154"/>
  <c r="R119"/>
  <c r="N154"/>
  <c r="N119"/>
  <c r="M154"/>
  <c r="M119"/>
  <c r="K119"/>
  <c r="K154"/>
  <c r="R137"/>
  <c r="AA61"/>
  <c r="F140"/>
  <c r="P143"/>
  <c r="P140"/>
  <c r="P150"/>
  <c r="P138"/>
  <c r="P145"/>
  <c r="T131"/>
  <c r="T146"/>
  <c r="T150"/>
  <c r="T137"/>
  <c r="H132"/>
  <c r="H142"/>
  <c r="H134"/>
  <c r="H153"/>
  <c r="L132"/>
  <c r="L140"/>
  <c r="L145"/>
  <c r="L150"/>
  <c r="S151"/>
  <c r="S132"/>
  <c r="S143"/>
  <c r="S129"/>
  <c r="S134"/>
  <c r="S148"/>
  <c r="S145"/>
  <c r="J148"/>
  <c r="J134"/>
  <c r="J144"/>
  <c r="J151"/>
  <c r="J130"/>
  <c r="R127"/>
  <c r="O129"/>
  <c r="O145"/>
  <c r="O146"/>
  <c r="O149"/>
  <c r="O141"/>
  <c r="Q139"/>
  <c r="Q142"/>
  <c r="Q133"/>
  <c r="Q134"/>
  <c r="R131"/>
  <c r="R143"/>
  <c r="R140"/>
  <c r="R132"/>
  <c r="I152"/>
  <c r="I137"/>
  <c r="I147"/>
  <c r="I130"/>
  <c r="I135"/>
  <c r="V153"/>
  <c r="V136"/>
  <c r="V143"/>
  <c r="V140"/>
  <c r="V149"/>
  <c r="N145"/>
  <c r="N140"/>
  <c r="N130"/>
  <c r="N146"/>
  <c r="N135"/>
  <c r="N125"/>
  <c r="U148"/>
  <c r="U142"/>
  <c r="U135"/>
  <c r="U153"/>
  <c r="U136"/>
  <c r="U144"/>
  <c r="W146"/>
  <c r="W152"/>
  <c r="W144"/>
  <c r="W137"/>
  <c r="W135"/>
  <c r="J127"/>
  <c r="W126"/>
  <c r="O127"/>
  <c r="M125"/>
  <c r="M126"/>
  <c r="H127"/>
  <c r="M151"/>
  <c r="M149"/>
  <c r="M131"/>
  <c r="M136"/>
  <c r="G152"/>
  <c r="G136"/>
  <c r="G143"/>
  <c r="G149"/>
  <c r="K131"/>
  <c r="K135"/>
  <c r="K133"/>
  <c r="G125"/>
  <c r="F152"/>
  <c r="F125"/>
  <c r="E126"/>
  <c r="E127"/>
  <c r="E129"/>
  <c r="F126"/>
  <c r="E144"/>
  <c r="F138"/>
  <c r="F127"/>
  <c r="F119"/>
  <c r="F154"/>
  <c r="E149"/>
  <c r="E133"/>
  <c r="E134"/>
  <c r="E143"/>
  <c r="E140"/>
  <c r="E153"/>
  <c r="E131"/>
  <c r="F148"/>
  <c r="F133"/>
  <c r="F150"/>
  <c r="F131"/>
  <c r="F137"/>
  <c r="E154"/>
  <c r="E119"/>
  <c r="E152"/>
  <c r="E142"/>
  <c r="F130"/>
  <c r="F142"/>
  <c r="E135"/>
  <c r="E146"/>
  <c r="E150"/>
  <c r="E147"/>
  <c r="E138"/>
  <c r="F145"/>
  <c r="F149"/>
  <c r="F146"/>
  <c r="G156" i="6" l="1"/>
  <c r="X156"/>
  <c r="O156"/>
  <c r="W156"/>
  <c r="L156"/>
  <c r="V156"/>
  <c r="R156"/>
  <c r="M156"/>
  <c r="I156"/>
  <c r="T156"/>
  <c r="H156"/>
  <c r="U156"/>
  <c r="S156"/>
  <c r="Q156"/>
  <c r="N156"/>
  <c r="P156"/>
  <c r="K156"/>
  <c r="J156"/>
  <c r="F156"/>
  <c r="E156"/>
  <c r="E157" s="1"/>
  <c r="O156" i="25"/>
  <c r="X129"/>
  <c r="X127"/>
  <c r="X147"/>
  <c r="K156"/>
  <c r="T156"/>
  <c r="X134"/>
  <c r="Q156"/>
  <c r="N156"/>
  <c r="I156"/>
  <c r="AA80"/>
  <c r="M156"/>
  <c r="J156"/>
  <c r="X139"/>
  <c r="X144"/>
  <c r="X152"/>
  <c r="X149"/>
  <c r="P156"/>
  <c r="X126"/>
  <c r="W156"/>
  <c r="H156"/>
  <c r="V156"/>
  <c r="R156"/>
  <c r="X141"/>
  <c r="U156"/>
  <c r="G156"/>
  <c r="S156"/>
  <c r="X143"/>
  <c r="X133"/>
  <c r="X135"/>
  <c r="X145"/>
  <c r="X150"/>
  <c r="X148"/>
  <c r="X130"/>
  <c r="X146"/>
  <c r="X125"/>
  <c r="E156"/>
  <c r="E157" s="1"/>
  <c r="X153"/>
  <c r="X136"/>
  <c r="X154"/>
  <c r="X119"/>
  <c r="F156"/>
  <c r="L156"/>
  <c r="X151"/>
  <c r="X142"/>
  <c r="X140"/>
  <c r="X131"/>
  <c r="X128"/>
  <c r="F157" i="6" l="1"/>
  <c r="G157" s="1"/>
  <c r="H157" s="1"/>
  <c r="I157" s="1"/>
  <c r="J157" s="1"/>
  <c r="K157" s="1"/>
  <c r="L157" s="1"/>
  <c r="M157" s="1"/>
  <c r="N157" s="1"/>
  <c r="O157" s="1"/>
  <c r="P157" s="1"/>
  <c r="Q157" s="1"/>
  <c r="R157" s="1"/>
  <c r="S157" s="1"/>
  <c r="T157" s="1"/>
  <c r="U157" s="1"/>
  <c r="V157" s="1"/>
  <c r="W157" s="1"/>
  <c r="X157" s="1"/>
  <c r="X156" i="25"/>
  <c r="F157"/>
  <c r="G157" s="1"/>
  <c r="H157" s="1"/>
  <c r="I157" s="1"/>
  <c r="J157" s="1"/>
  <c r="K157" s="1"/>
  <c r="L157" s="1"/>
  <c r="M157" s="1"/>
  <c r="N157" s="1"/>
  <c r="O157" s="1"/>
  <c r="P157" s="1"/>
  <c r="Q157" s="1"/>
  <c r="R157" s="1"/>
  <c r="S157" s="1"/>
  <c r="T157" s="1"/>
  <c r="U157" s="1"/>
  <c r="V157" s="1"/>
  <c r="W157" s="1"/>
  <c r="X157" l="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B35" authorId="0">
      <text>
        <r>
          <rPr>
            <b/>
            <sz val="9"/>
            <color indexed="81"/>
            <rFont val="Tahoma"/>
            <family val="2"/>
          </rPr>
          <t>Kevin Smit:</t>
        </r>
        <r>
          <rPr>
            <sz val="9"/>
            <color indexed="81"/>
            <rFont val="Tahoma"/>
            <family val="2"/>
          </rPr>
          <t xml:space="preserve">
Most of the applicability is handled in the  savings and market data.  Some of the segments are zeroed out here per input from experts.</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106"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06"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06"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06"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8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83"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83"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8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Kevin Smit</author>
  </authors>
  <commentList>
    <comment ref="H12" authorId="0">
      <text>
        <r>
          <rPr>
            <b/>
            <sz val="9"/>
            <color indexed="81"/>
            <rFont val="Tahoma"/>
            <family val="2"/>
          </rPr>
          <t>Kevin Smit:</t>
        </r>
        <r>
          <rPr>
            <sz val="9"/>
            <color indexed="81"/>
            <rFont val="Tahoma"/>
            <family val="2"/>
          </rPr>
          <t xml:space="preserve">
Seems too high for commercial.  May need a new source.</t>
        </r>
      </text>
    </comment>
  </commentList>
</comments>
</file>

<file path=xl/sharedStrings.xml><?xml version="1.0" encoding="utf-8"?>
<sst xmlns="http://schemas.openxmlformats.org/spreadsheetml/2006/main" count="2573" uniqueCount="736">
  <si>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</si>
  <si>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</si>
  <si>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</si>
  <si>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</si>
  <si>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</si>
  <si>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</si>
  <si>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</si>
  <si>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</si>
  <si>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</si>
  <si>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</si>
  <si>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</si>
  <si>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</si>
  <si>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</si>
  <si>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</si>
  <si>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</si>
  <si>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</si>
  <si>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</si>
  <si>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</si>
  <si>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</si>
  <si>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</si>
  <si>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</si>
  <si>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</si>
  <si>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</si>
  <si>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</si>
  <si>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</si>
  <si>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</si>
  <si>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</si>
  <si>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</si>
  <si>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</si>
  <si>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</si>
  <si>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</si>
  <si>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</si>
  <si>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</si>
  <si>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</si>
  <si>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</si>
  <si>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</si>
  <si>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</si>
  <si>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</si>
  <si>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</si>
  <si>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</si>
  <si>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 xml:space="preserve">Description </t>
  </si>
  <si>
    <t>Date Done</t>
  </si>
  <si>
    <t>Who</t>
  </si>
  <si>
    <t>Result</t>
  </si>
  <si>
    <t>Baseline</t>
  </si>
  <si>
    <t>Units Methodology</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</si>
  <si>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</si>
  <si>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</si>
  <si>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</si>
  <si>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</si>
  <si>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</si>
  <si>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</si>
  <si>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</si>
  <si>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</si>
  <si>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</si>
  <si>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</si>
  <si>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</si>
  <si>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</si>
  <si>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</si>
  <si>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</si>
  <si>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</si>
  <si>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</si>
  <si>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</si>
  <si>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</si>
  <si>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</si>
  <si>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</si>
  <si>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</si>
  <si>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</si>
  <si>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</si>
  <si>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</si>
  <si>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</si>
  <si>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</si>
  <si>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</si>
  <si>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</si>
  <si>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</si>
  <si>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</si>
  <si>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</si>
  <si>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</si>
  <si>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</si>
  <si>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</si>
  <si>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</si>
  <si>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</si>
  <si>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</si>
  <si>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</si>
  <si>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</si>
  <si>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</si>
  <si>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</si>
  <si>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</si>
  <si>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</si>
  <si>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</si>
  <si>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</si>
  <si>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</si>
  <si>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</si>
  <si>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</si>
  <si>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</si>
  <si>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</si>
  <si>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</si>
  <si>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</si>
  <si>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</si>
  <si>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</si>
  <si>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</si>
  <si>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</si>
  <si>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</si>
  <si>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</si>
  <si>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</si>
  <si>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</si>
  <si>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</si>
  <si>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</si>
  <si>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</si>
  <si>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</si>
  <si>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</si>
  <si>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</si>
  <si>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</si>
  <si>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</si>
  <si>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</si>
  <si>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</si>
  <si>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</si>
  <si>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</si>
  <si>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</si>
  <si>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</si>
  <si>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</si>
  <si>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</si>
  <si>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</si>
  <si>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</si>
  <si>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</si>
  <si>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</si>
  <si>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</si>
  <si>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</si>
  <si>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</si>
  <si>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</si>
  <si>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</si>
  <si>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</si>
  <si>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</si>
  <si>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</si>
  <si>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</si>
  <si>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</si>
  <si>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</si>
  <si>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</si>
  <si>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</si>
  <si>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</si>
  <si>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</si>
  <si>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</si>
  <si>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</si>
  <si>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</si>
  <si>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</si>
  <si>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</si>
  <si>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</si>
  <si>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</si>
  <si>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</si>
  <si>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</si>
  <si>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</si>
  <si>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</si>
  <si>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</si>
  <si>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</si>
  <si>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</si>
  <si>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</si>
  <si>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</si>
  <si>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</si>
  <si>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</si>
  <si>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</si>
  <si>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</si>
  <si>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</si>
  <si>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</si>
  <si>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</si>
  <si>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</si>
  <si>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</si>
  <si>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</si>
  <si>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</si>
  <si>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</si>
  <si>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</si>
  <si>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</si>
  <si>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</si>
  <si>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</si>
  <si>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</si>
  <si>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</si>
  <si>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</si>
  <si>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</si>
  <si>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</si>
  <si>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</si>
  <si>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</si>
  <si>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</si>
  <si>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</si>
  <si>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</si>
  <si>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</si>
  <si>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</si>
  <si>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</si>
  <si>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</si>
  <si>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</si>
  <si>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</si>
  <si>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</si>
  <si>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</si>
  <si>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</si>
  <si>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</si>
  <si>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</si>
  <si>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</si>
  <si>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</si>
  <si>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</si>
  <si>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</si>
  <si>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</si>
  <si>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</si>
  <si>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</si>
  <si>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</si>
  <si>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</si>
  <si>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</si>
  <si>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</si>
  <si>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</si>
  <si>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</si>
  <si>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</si>
  <si>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</si>
  <si>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</si>
  <si>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</si>
  <si>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</si>
  <si>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</si>
  <si>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</si>
  <si>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</si>
  <si>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</si>
  <si>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</si>
  <si>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</si>
  <si>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</si>
  <si>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</si>
  <si>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</si>
  <si>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</si>
  <si>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</si>
  <si>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</si>
  <si>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</si>
  <si>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</si>
  <si>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</si>
  <si>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</si>
  <si>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</si>
  <si>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</si>
  <si>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</si>
  <si>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</si>
  <si>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</si>
  <si>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</si>
  <si>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</si>
  <si>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</si>
  <si>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</si>
  <si>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</si>
  <si>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</si>
  <si>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</si>
  <si>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</si>
  <si>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</si>
  <si>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</si>
  <si>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</si>
  <si>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</si>
  <si>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</si>
  <si>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</si>
  <si>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</si>
  <si>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</si>
  <si>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</si>
  <si>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</si>
  <si>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</si>
  <si>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</si>
  <si>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</si>
  <si>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</si>
  <si>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</si>
  <si>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</si>
  <si>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</si>
  <si>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</si>
  <si>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</si>
  <si>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</si>
  <si>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</si>
  <si>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</si>
  <si>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</si>
  <si>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</si>
  <si>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</si>
  <si>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</si>
  <si>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</si>
  <si>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</si>
  <si>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</si>
  <si>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</si>
  <si>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</si>
  <si>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</si>
  <si>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</si>
  <si>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</si>
  <si>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</si>
  <si>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</si>
  <si>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</si>
  <si>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</si>
  <si>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</si>
  <si>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</si>
  <si>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</si>
  <si>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</si>
  <si>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</si>
  <si>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</si>
  <si>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</si>
  <si>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</si>
  <si>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</si>
  <si>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</si>
  <si>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</si>
  <si>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</si>
  <si>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</si>
  <si>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</si>
  <si>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</si>
  <si>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</si>
  <si>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</si>
  <si>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</si>
  <si>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</si>
  <si>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</si>
  <si>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</si>
  <si>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</si>
  <si>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</si>
  <si>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</si>
  <si>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</si>
  <si>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</si>
  <si>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</si>
  <si>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</si>
  <si>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</si>
  <si>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</si>
  <si>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</si>
  <si>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</si>
  <si>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</si>
  <si>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</si>
  <si>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</si>
  <si>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</si>
  <si>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</si>
  <si>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</si>
  <si>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</si>
  <si>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</si>
  <si>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</si>
  <si>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</si>
  <si>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</si>
  <si>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</si>
  <si>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</si>
  <si>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</si>
  <si>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</si>
  <si>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</si>
  <si>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</si>
  <si>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</si>
  <si>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</si>
  <si>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</si>
  <si>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</si>
  <si>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</si>
  <si>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</si>
  <si>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</si>
  <si>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</si>
  <si>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</si>
  <si>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</si>
  <si>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</si>
  <si>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</si>
  <si>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</si>
  <si>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</si>
  <si>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</si>
  <si>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</si>
  <si>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</si>
  <si>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</si>
  <si>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</si>
  <si>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</si>
  <si>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</si>
  <si>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</si>
  <si>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</si>
  <si>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</si>
  <si>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</si>
  <si>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</si>
  <si>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</si>
  <si>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</si>
  <si>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</si>
  <si>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</si>
  <si>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</si>
  <si>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</si>
  <si>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</si>
  <si>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</si>
  <si>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</si>
  <si>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</si>
  <si>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</si>
  <si>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</si>
  <si>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Max</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</si>
  <si>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</si>
  <si>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</si>
  <si>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</si>
  <si>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</si>
  <si>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</si>
  <si>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MOPP</t>
  </si>
  <si>
    <t>Large Off</t>
  </si>
  <si>
    <t>Medium Off</t>
  </si>
  <si>
    <t>Small Off</t>
  </si>
  <si>
    <t>University</t>
  </si>
  <si>
    <t>Warehouse</t>
  </si>
  <si>
    <t>Supermarket</t>
  </si>
  <si>
    <t>Restaurant</t>
  </si>
  <si>
    <t>Lodging</t>
  </si>
  <si>
    <t>Hospital</t>
  </si>
  <si>
    <t>Assembly</t>
  </si>
  <si>
    <t>Other</t>
  </si>
  <si>
    <t>NR</t>
  </si>
  <si>
    <t>Measure Map</t>
  </si>
  <si>
    <t>raw</t>
  </si>
  <si>
    <t>Base Measure Name</t>
  </si>
  <si>
    <t>Category1</t>
  </si>
  <si>
    <t>BType</t>
  </si>
  <si>
    <t>Life</t>
  </si>
  <si>
    <t>RAW Savings (kWh/yr.)</t>
  </si>
  <si>
    <t>RAW Capital Cost ($)</t>
  </si>
  <si>
    <t>Btype IDX</t>
  </si>
  <si>
    <t>Xlarge Ret</t>
  </si>
  <si>
    <t>Large Ret</t>
  </si>
  <si>
    <t>Medium Ret</t>
  </si>
  <si>
    <t>Small Ret</t>
  </si>
  <si>
    <t>School K-12</t>
  </si>
  <si>
    <t>MiniMart</t>
  </si>
  <si>
    <t>Residential Care</t>
  </si>
  <si>
    <t>XLarge Ret</t>
  </si>
  <si>
    <t>Incremental based on achievability, ramp rate, and applicability</t>
  </si>
  <si>
    <t>max</t>
  </si>
  <si>
    <t>Ramp Rate</t>
  </si>
  <si>
    <t xml:space="preserve">Savings </t>
  </si>
  <si>
    <t>Building Type</t>
  </si>
  <si>
    <t>Office</t>
  </si>
  <si>
    <t>Applicability</t>
  </si>
  <si>
    <t>L</t>
  </si>
  <si>
    <t>Savings Unit Basis</t>
  </si>
  <si>
    <t>Scalar</t>
  </si>
  <si>
    <t>Scalar Units</t>
  </si>
  <si>
    <t>First Year Cost</t>
  </si>
  <si>
    <t>Annual O&amp;M Cost</t>
  </si>
  <si>
    <t>Cost Units</t>
  </si>
  <si>
    <t>Non Energy Benefit (NEB)</t>
  </si>
  <si>
    <t>NEB Units</t>
  </si>
  <si>
    <t>EUL</t>
  </si>
  <si>
    <t>Levelized Cost</t>
  </si>
  <si>
    <t>Notes</t>
  </si>
  <si>
    <t>kWh saved/ HP</t>
  </si>
  <si>
    <t>HP (Total in the sector)</t>
  </si>
  <si>
    <t>$/HP</t>
  </si>
  <si>
    <t>NA</t>
  </si>
  <si>
    <r>
      <t xml:space="preserve"> - </t>
    </r>
    <r>
      <rPr>
        <b/>
        <i/>
        <sz val="10"/>
        <color theme="1"/>
        <rFont val="Century"/>
        <family val="1"/>
      </rPr>
      <t>O&amp;M Costs:</t>
    </r>
    <r>
      <rPr>
        <sz val="10"/>
        <color theme="1"/>
        <rFont val="Century"/>
        <family val="1"/>
      </rPr>
      <t xml:space="preserve"> This was the assumption in the 6th PP. Assumed that regular maintenance costs are associated with this measure. </t>
    </r>
    <r>
      <rPr>
        <b/>
        <i/>
        <sz val="10"/>
        <color theme="1"/>
        <rFont val="Century"/>
        <family val="1"/>
      </rPr>
      <t>Technical Potential:</t>
    </r>
    <r>
      <rPr>
        <sz val="10"/>
        <color theme="1"/>
        <rFont val="Century"/>
        <family val="1"/>
      </rPr>
      <t xml:space="preserve"> Multiply cost and savings fields with Scalar (HP) to get total tech. savings potential and cost for that building type in the commercial sector</t>
    </r>
  </si>
  <si>
    <r>
      <t xml:space="preserve"> - </t>
    </r>
    <r>
      <rPr>
        <b/>
        <i/>
        <sz val="10"/>
        <color theme="1"/>
        <rFont val="Century"/>
        <family val="1"/>
      </rPr>
      <t>Technical Potential:</t>
    </r>
    <r>
      <rPr>
        <sz val="10"/>
        <color theme="1"/>
        <rFont val="Century"/>
        <family val="1"/>
      </rPr>
      <t xml:space="preserve"> Multiply cost and savings fields with Scalar (HP) to get total tech. savings potential and cost for that building type in the commercial sector</t>
    </r>
  </si>
  <si>
    <t>First Cost $/kWh</t>
  </si>
  <si>
    <t>O &amp; M Cost</t>
  </si>
  <si>
    <t>Basis</t>
  </si>
  <si>
    <t>6th PP</t>
  </si>
  <si>
    <t>ETO</t>
  </si>
  <si>
    <t>IAC Filtered</t>
  </si>
  <si>
    <t>IAC No Filter</t>
  </si>
  <si>
    <t xml:space="preserve">Air Compressor- Demand Reduction </t>
  </si>
  <si>
    <t>RET</t>
  </si>
  <si>
    <t xml:space="preserve">Air Compressor- VFD and Controls </t>
  </si>
  <si>
    <t xml:space="preserve">Air Compressor- Equipment Upgrade </t>
  </si>
  <si>
    <t>ROB</t>
  </si>
  <si>
    <t xml:space="preserve">Air Compressor- Heat Recovery </t>
  </si>
  <si>
    <t>Air Compressor- Bundle</t>
  </si>
  <si>
    <t>2006 to 2012 deflator</t>
  </si>
  <si>
    <t>Source</t>
  </si>
  <si>
    <t>6th PP has 10 years as a EUL for all air compressor measures</t>
  </si>
  <si>
    <t>Assumption</t>
  </si>
  <si>
    <t>Analyst assumption (MSC)</t>
  </si>
  <si>
    <t>DOE Xenergy Study (2002)</t>
  </si>
  <si>
    <t>Net Savings</t>
  </si>
  <si>
    <t>Units</t>
  </si>
  <si>
    <t>IAC Check</t>
  </si>
  <si>
    <t>6PP Check</t>
  </si>
  <si>
    <t>ETO Check</t>
  </si>
  <si>
    <t>% End Use (Air Compressors)</t>
  </si>
  <si>
    <t>This is a combination of "Reduce Overall System Requirements" and "General O&amp;M" from the Xenergy study</t>
  </si>
  <si>
    <t xml:space="preserve"> - In 6 PP this was for optimization, so this likely includes other measures</t>
  </si>
  <si>
    <t>This is a combination of "Match Compressor Size to Load" and "Install Compressor Components" from the Xenergy study</t>
  </si>
  <si>
    <t>Same as above</t>
  </si>
  <si>
    <t>Assumption Don’t have a good estimate of applicability. Savings are small enough, further breaking this down won't really help or add accuracy</t>
  </si>
  <si>
    <t xml:space="preserve"> - The applicability here includes the measure penetration. The Net Savings represent an economic potential. They thus include national level penetration of existing EE measures</t>
  </si>
  <si>
    <t>Measure Definition</t>
  </si>
  <si>
    <t>Deployment Basis</t>
  </si>
  <si>
    <t>Lost Opportunity</t>
  </si>
  <si>
    <t>Air compressor pressure and flow reduction, general O&amp;M practices like changing filters, dryers regularly.</t>
  </si>
  <si>
    <t>Retrofit</t>
  </si>
  <si>
    <t>No</t>
  </si>
  <si>
    <t xml:space="preserve"> -- See below</t>
  </si>
  <si>
    <t>Add VFD, controls to optimize operation to load</t>
  </si>
  <si>
    <t>Retrofit equipment on air compressor such as new header/ install a new compressor</t>
  </si>
  <si>
    <t>Install new equipment on air compressor such as new header/ install a new compressor on burnout</t>
  </si>
  <si>
    <t>Yes</t>
  </si>
  <si>
    <t>Recover heat from air compressor, use for process or space heat</t>
  </si>
  <si>
    <t>Only industrial application</t>
  </si>
  <si>
    <t>Apply all air compressor measures together.</t>
  </si>
  <si>
    <t xml:space="preserve">Air Compressor- Demand Reduction: </t>
  </si>
  <si>
    <t>According to the IAC database, it includes all these measures:</t>
  </si>
  <si>
    <t>IAC Code</t>
  </si>
  <si>
    <t>IAC Savings% Site</t>
  </si>
  <si>
    <t>IAC Saving % end-use*</t>
  </si>
  <si>
    <t>Net Savings - - % end use</t>
  </si>
  <si>
    <t>Cost Filtered</t>
  </si>
  <si>
    <t>Cost - no time filter - no location filter</t>
  </si>
  <si>
    <t>Install adequate dryers on air lines to eliminate blowdown</t>
  </si>
  <si>
    <t>Reduce the pressure of compressed air to the minimum required</t>
  </si>
  <si>
    <t>Eliminate or reduced compressed air used for cooling, agitating liquids, moving product or drying</t>
  </si>
  <si>
    <t>Remove or close off unneeded compressed air lines</t>
  </si>
  <si>
    <t>Eliminate leaks in inert gas and compressed air lines/ valves</t>
  </si>
  <si>
    <t>This measure for the 7th PP also includes regular maintenace practices. These include:</t>
  </si>
  <si>
    <t>*Note that these are only for those systems where compressor measures were applicable, cost effective</t>
  </si>
  <si>
    <t>Checking filters, replacing them in a timely fashion</t>
  </si>
  <si>
    <t>Equipment cleaning, making sure system is running in an optimal fashion.</t>
  </si>
  <si>
    <t>Install New Components</t>
  </si>
  <si>
    <t>Install direct acting units of compressed air to the minimum required</t>
  </si>
  <si>
    <t>INSTALL COMMON HEADER ON COMPRESSORS</t>
  </si>
  <si>
    <t>USE / PURCHASE OPTIMUM SIZED COMPRESSOR</t>
  </si>
  <si>
    <t>Air Compressor Heat Recovery</t>
  </si>
  <si>
    <t>Air Compressor heat recovery</t>
  </si>
  <si>
    <t>Air Compressor VFD and Controls</t>
  </si>
  <si>
    <t>Upgrade controls on air compressors</t>
  </si>
  <si>
    <t>No. of total sites in IAC</t>
  </si>
  <si>
    <t>No. with atleast one compressor measure</t>
  </si>
  <si>
    <t> CBSA Data Extract</t>
  </si>
  <si>
    <t>Calculations</t>
  </si>
  <si>
    <t>Row Labels</t>
  </si>
  <si>
    <t>Sum of _Sf_PNW</t>
  </si>
  <si>
    <t>Sum of Number of Air Compressors</t>
  </si>
  <si>
    <t>Sum of Wt_PNW_Air_Compressor_HP</t>
  </si>
  <si>
    <t>Motor Eff.</t>
  </si>
  <si>
    <t>Annual kWh</t>
  </si>
  <si>
    <t>% Of Total Consumption</t>
  </si>
  <si>
    <t>Motor Loading Factor</t>
  </si>
  <si>
    <t xml:space="preserve"> - Source: Industrial motor loading factors are usually between 78 - 82% as per the RTF workbook. These vary by HP. Chose midpoint</t>
  </si>
  <si>
    <t>Grocery</t>
  </si>
  <si>
    <t>Retail/Service</t>
  </si>
  <si>
    <t>Grand Total</t>
  </si>
  <si>
    <t>Assumptions</t>
  </si>
  <si>
    <t>* Average motor efficiency was assumed to be 85%. EPACT efficiency for newer motors is all 88% and above. Hence used 80% as assumption to account for mix of motor age and degradation.</t>
  </si>
  <si>
    <t>* Motor loading factor was assumed to be 80%.  Industrial motor loading factors are usually between 78 - 82% as per the RTF workbook. These vary by HP. Chose midpoint</t>
  </si>
  <si>
    <t>* Assumed that HOU of compressors is the same as HOO of the bulding type</t>
  </si>
  <si>
    <t>CBSA Building Type</t>
  </si>
  <si>
    <t>Annual EUI (Mean)</t>
  </si>
  <si>
    <t xml:space="preserve"> +- Error Band</t>
  </si>
  <si>
    <t>All</t>
  </si>
  <si>
    <t>Square Footage (millions)</t>
  </si>
  <si>
    <t>Annual kWh (in millions)</t>
  </si>
  <si>
    <t>Building HOO per week</t>
  </si>
  <si>
    <t xml:space="preserve"> - All are approximate</t>
  </si>
  <si>
    <t xml:space="preserve">NEEA Report: </t>
  </si>
  <si>
    <t>Sector</t>
  </si>
  <si>
    <t>Air Compressor Energy Use</t>
  </si>
  <si>
    <t>% of Sector</t>
  </si>
  <si>
    <t>Air Comp. Savings Opp.</t>
  </si>
  <si>
    <t>% savings opp</t>
  </si>
  <si>
    <t xml:space="preserve">% Savings opp </t>
  </si>
  <si>
    <t>Approx Total Sector energy use (GWh)</t>
  </si>
  <si>
    <t>(Table A) GWh</t>
  </si>
  <si>
    <t>(Table A)</t>
  </si>
  <si>
    <t>(Table B) GWh</t>
  </si>
  <si>
    <t>of end use</t>
  </si>
  <si>
    <t>of sector</t>
  </si>
  <si>
    <t>Paper and Pulp and allied Products</t>
  </si>
  <si>
    <t>Irrigation</t>
  </si>
  <si>
    <t>Chemicals and Allied Products</t>
  </si>
  <si>
    <t>Mining</t>
  </si>
  <si>
    <t>Water Supply and Wastewater Treatment</t>
  </si>
  <si>
    <t>Food and Kindred Products</t>
  </si>
  <si>
    <t>Lumber and Wood Products</t>
  </si>
  <si>
    <t>Petroleum and Coal</t>
  </si>
  <si>
    <t>Microelectronics</t>
  </si>
  <si>
    <t>Primary Metals</t>
  </si>
  <si>
    <t>Aircraft and Parts</t>
  </si>
  <si>
    <t>Total % compressor use of total</t>
  </si>
  <si>
    <t>ACEEE Paper:</t>
  </si>
  <si>
    <t>US DOE 2002 Study</t>
  </si>
  <si>
    <t>Total Economic Compressed Air System Savings</t>
  </si>
  <si>
    <r>
      <t xml:space="preserve"> - This </t>
    </r>
    <r>
      <rPr>
        <i/>
        <sz val="10"/>
        <color theme="1"/>
        <rFont val="Century"/>
        <family val="1"/>
      </rPr>
      <t>should</t>
    </r>
    <r>
      <rPr>
        <sz val="10"/>
        <color theme="1"/>
        <rFont val="Century"/>
        <family val="1"/>
      </rPr>
      <t xml:space="preserve"> include applicability. As per report</t>
    </r>
  </si>
  <si>
    <t xml:space="preserve"> - This is system specific.. i.e. savings as a percentage of compressed air end-use</t>
  </si>
  <si>
    <t>US DOE Market study</t>
  </si>
  <si>
    <t xml:space="preserve"> - All energy savings figures based on estimates based on Xenergy report 1998</t>
  </si>
  <si>
    <t>Demand Reduction Savings</t>
  </si>
  <si>
    <r>
      <t xml:space="preserve">IAC data extract - Taken from ETO workbook. </t>
    </r>
    <r>
      <rPr>
        <b/>
        <i/>
        <u/>
        <sz val="10"/>
        <color theme="1"/>
        <rFont val="Century"/>
        <family val="1"/>
      </rPr>
      <t>IndMeasureChar_DB.xlsx</t>
    </r>
  </si>
  <si>
    <t xml:space="preserve">Measure input extracted from IAC database and 2012-2013 ETO industrial verification study. </t>
  </si>
  <si>
    <t>Count</t>
  </si>
  <si>
    <t>% savings</t>
  </si>
  <si>
    <t>$/therm saved</t>
  </si>
  <si>
    <t>$/kWh saved</t>
  </si>
  <si>
    <t xml:space="preserve">Air Compressor CFM Reduction </t>
  </si>
  <si>
    <t>IAC information</t>
  </si>
  <si>
    <t xml:space="preserve">Air Compressor- Sequencing Controls </t>
  </si>
  <si>
    <t xml:space="preserve">Air Compressor Equipment Upgrade </t>
  </si>
  <si>
    <t xml:space="preserve">Air Compressor Heat Recovery </t>
  </si>
  <si>
    <t xml:space="preserve">* several price points for heat recovery gas measures from $0.03/therms saved to $0.55/thermsaved, chose $0.45 to be more in line with the other heat recovery gas measure </t>
  </si>
  <si>
    <t>Retro</t>
  </si>
  <si>
    <t>Demand Reduction</t>
  </si>
  <si>
    <t>VFD and Controls</t>
  </si>
  <si>
    <t>Equipment Upgrade</t>
  </si>
  <si>
    <t>Measure Type</t>
  </si>
  <si>
    <t>RETRO</t>
  </si>
  <si>
    <t>Btype</t>
  </si>
  <si>
    <t>CompressedAir-Retro-Restaurant-Demand Reduction</t>
  </si>
  <si>
    <t>Air Compressor- Demand Reduction</t>
  </si>
  <si>
    <t>Air Compressor- VFD and Controls</t>
  </si>
  <si>
    <t>Air Compressor- Equipment Upgrade</t>
  </si>
  <si>
    <t>Air Compressor- Heat Recovery</t>
  </si>
  <si>
    <t>Category 2</t>
  </si>
  <si>
    <t>Scalar (HP)</t>
  </si>
  <si>
    <t>Regional WT Savings (kWh)</t>
  </si>
  <si>
    <t>Regional Wt Cost ($)</t>
  </si>
  <si>
    <t>R</t>
  </si>
  <si>
    <t>WT O&amp;M</t>
  </si>
  <si>
    <t>Compressed Air-Retro-Large Off</t>
  </si>
  <si>
    <t>Compressed Air</t>
  </si>
  <si>
    <t>Compressed Air-Retro-Medium Off</t>
  </si>
  <si>
    <t>Compressed Air-Retro-Small Off</t>
  </si>
  <si>
    <t>Compressed Air-Retro-Xlarge Ret</t>
  </si>
  <si>
    <t>Compressed Air-Retro-Large Ret</t>
  </si>
  <si>
    <t>Compressed Air-Retro-Medium Ret</t>
  </si>
  <si>
    <t>Compressed Air-Retro-Small Ret</t>
  </si>
  <si>
    <t>Compressed Air-Retro-School K-12</t>
  </si>
  <si>
    <t>Compressed Air-Retro-University</t>
  </si>
  <si>
    <t>Compressed Air-Retro-Warehouse</t>
  </si>
  <si>
    <t>Compressed Air-Retro-Supermarket</t>
  </si>
  <si>
    <t>Compressed Air-Retro-MiniMart</t>
  </si>
  <si>
    <t>Compressed Air-Retro-Restaurant</t>
  </si>
  <si>
    <t>Compressed Air-Retro-Lodging</t>
  </si>
  <si>
    <t>Compressed Air-Retro-Hospital</t>
  </si>
  <si>
    <t>Compressed Air-Retro-Residential Care</t>
  </si>
  <si>
    <t>Compressed Air-Retro-Assembly</t>
  </si>
  <si>
    <t>Compressed Air-Retro-Other</t>
  </si>
  <si>
    <t>Compressed Air-NR-Large Off</t>
  </si>
  <si>
    <t>Compressed Air-NR-Medium Off</t>
  </si>
  <si>
    <t>Compressed Air-NR-Small Off</t>
  </si>
  <si>
    <t>Compressed Air-NR-Xlarge Ret</t>
  </si>
  <si>
    <t>Compressed Air-NR-Large Ret</t>
  </si>
  <si>
    <t>Compressed Air-NR-Medium Ret</t>
  </si>
  <si>
    <t>Compressed Air-NR-Small Ret</t>
  </si>
  <si>
    <t>Compressed Air-NR-School K-12</t>
  </si>
  <si>
    <t>Compressed Air-NR-University</t>
  </si>
  <si>
    <t>Compressed Air-NR-Warehouse</t>
  </si>
  <si>
    <t>Compressed Air-NR-Supermarket</t>
  </si>
  <si>
    <t>Compressed Air-NR-MiniMart</t>
  </si>
  <si>
    <t>Compressed Air-NR-Restaurant</t>
  </si>
  <si>
    <t>Compressed Air-NR-Lodging</t>
  </si>
  <si>
    <t>Compressed Air-NR-Hospital</t>
  </si>
  <si>
    <t>Compressed Air-NR-Residential Care</t>
  </si>
  <si>
    <t>Compressed Air-NR-Assembly</t>
  </si>
  <si>
    <t>Compressed Air-NR-Other</t>
  </si>
  <si>
    <t>Compressed Air-Retro-Large Off-Demand Reduction</t>
  </si>
  <si>
    <t>Compressed Air-Retro-Medium Off-Demand Reduction</t>
  </si>
  <si>
    <t>Compressed Air-Retro-Small Off-Demand Reduction</t>
  </si>
  <si>
    <t>Compressed Air-Retro-Xlarge Ret-Demand Reduction</t>
  </si>
  <si>
    <t>Compressed Air-Retro-Large Ret-Demand Reduction</t>
  </si>
  <si>
    <t>Compressed Air-Retro-Medium Ret-Demand Reduction</t>
  </si>
  <si>
    <t>Compressed Air-Retro-Small Ret-Demand Reduction</t>
  </si>
  <si>
    <t>Compressed Air-Retro-School K-12-Demand Reduction</t>
  </si>
  <si>
    <t>Compressed Air-Retro-University-Demand Reduction</t>
  </si>
  <si>
    <t>Compressed Air-Retro-Warehouse-Demand Reduction</t>
  </si>
  <si>
    <t>Compressed Air-Retro-Supermarket-Demand Reduction</t>
  </si>
  <si>
    <t>Compressed Air-Retro-MiniMart-Demand Reduction</t>
  </si>
  <si>
    <t>Compressed Air-Retro-Lodging-Demand Reduction</t>
  </si>
  <si>
    <t>Compressed Air-Retro-Hospital-Demand Reduction</t>
  </si>
  <si>
    <t>Compressed Air-Retro-Residential Care-Demand Reduction</t>
  </si>
  <si>
    <t>Compressed Air-Retro-Assembly-Demand Reduction</t>
  </si>
  <si>
    <t>Compressed Air-Retro-Other-Demand Reduction</t>
  </si>
  <si>
    <t>Compressed Air-Retro-Large Off-VFD and Controls</t>
  </si>
  <si>
    <t>Compressed Air-Retro-Medium Off-VFD and Controls</t>
  </si>
  <si>
    <t>Compressed Air-Retro-Small Off-VFD and Controls</t>
  </si>
  <si>
    <t>Compressed Air-Retro-Xlarge Ret-VFD and Controls</t>
  </si>
  <si>
    <t>Compressed Air-Retro-Large Ret-VFD and Controls</t>
  </si>
  <si>
    <t>Compressed Air-Retro-Medium Ret-VFD and Controls</t>
  </si>
  <si>
    <t>Compressed Air-Retro-Small Ret-VFD and Controls</t>
  </si>
  <si>
    <t>Compressed Air-Retro-School K-12-VFD and Controls</t>
  </si>
  <si>
    <t>Compressed Air-Retro-University-VFD and Controls</t>
  </si>
  <si>
    <t>Compressed Air-Retro-Warehouse-VFD and Controls</t>
  </si>
  <si>
    <t>Compressed Air-Retro-Supermarket-VFD and Controls</t>
  </si>
  <si>
    <t>Compressed Air-Retro-MiniMart-VFD and Controls</t>
  </si>
  <si>
    <t>Compressed Air-Retro-Restaurant-VFD and Controls</t>
  </si>
  <si>
    <t>Compressed Air-Retro-Lodging-VFD and Controls</t>
  </si>
  <si>
    <t>Compressed Air-Retro-Hospital-VFD and Controls</t>
  </si>
  <si>
    <t>Compressed Air-Retro-Residential Care-VFD and Controls</t>
  </si>
  <si>
    <t>Compressed Air-Retro-Assembly-VFD and Controls</t>
  </si>
  <si>
    <t>Compressed Air-Retro-Other-VFD and Controls</t>
  </si>
  <si>
    <t>Compressed Air-Retro-Large Off-Equipment Upgrade</t>
  </si>
  <si>
    <t>Compressed Air-Retro-Medium Off-Equipment Upgrade</t>
  </si>
  <si>
    <t>Compressed Air-Retro-Small Off-Equipment Upgrade</t>
  </si>
  <si>
    <t>Compressed Air-Retro-Xlarge Ret-Equipment Upgrade</t>
  </si>
  <si>
    <t>Compressed Air-Retro-Large Ret-Equipment Upgrade</t>
  </si>
  <si>
    <t>Compressed Air-Retro-Medium Ret-Equipment Upgrade</t>
  </si>
  <si>
    <t>Compressed Air-Retro-Small Ret-Equipment Upgrade</t>
  </si>
  <si>
    <t>Compressed Air-Retro-School K-12-Equipment Upgrade</t>
  </si>
  <si>
    <t>Compressed Air-Retro-University-Equipment Upgrade</t>
  </si>
  <si>
    <t>Compressed Air-Retro-Warehouse-Equipment Upgrade</t>
  </si>
  <si>
    <t>Compressed Air-Retro-Supermarket-Equipment Upgrade</t>
  </si>
  <si>
    <t>Compressed Air-Retro-MiniMart-Equipment Upgrade</t>
  </si>
  <si>
    <t>Compressed Air-Retro-Restaurant-Equipment Upgrade</t>
  </si>
  <si>
    <t>Compressed Air-Retro-Lodging-Equipment Upgrade</t>
  </si>
  <si>
    <t>Compressed Air-Retro-Hospital-Equipment Upgrade</t>
  </si>
  <si>
    <t>Compressed Air-Retro-Residential Care-Equipment Upgrade</t>
  </si>
  <si>
    <t>Compressed Air-Retro-Assembly-Equipment Upgrade</t>
  </si>
  <si>
    <t>Compressed Air-Retro-Other-Equipment Upgrade</t>
  </si>
  <si>
    <t>Compressed Air-NR-Large Off-Equipment Upgrade</t>
  </si>
  <si>
    <t>Compressed Air-NR-Medium Off-Equipment Upgrade</t>
  </si>
  <si>
    <t>Compressed Air-NR-Small Off-Equipment Upgrade</t>
  </si>
  <si>
    <t>Compressed Air-NR-Xlarge Ret-Equipment Upgrade</t>
  </si>
  <si>
    <t>Compressed Air-NR-Large Ret-Equipment Upgrade</t>
  </si>
  <si>
    <t>Compressed Air-NR-Medium Ret-Equipment Upgrade</t>
  </si>
  <si>
    <t>Compressed Air-NR-Small Ret-Equipment Upgrade</t>
  </si>
  <si>
    <t>Compressed Air-NR-School K-12-Equipment Upgrade</t>
  </si>
  <si>
    <t>Compressed Air-NR-University-Equipment Upgrade</t>
  </si>
  <si>
    <t>Compressed Air-NR-Warehouse-Equipment Upgrade</t>
  </si>
  <si>
    <t>Compressed Air-NR-Supermarket-Equipment Upgrade</t>
  </si>
  <si>
    <t>Compressed Air-NR-MiniMart-Equipment Upgrade</t>
  </si>
  <si>
    <t>Compressed Air-NR-Restaurant-Equipment Upgrade</t>
  </si>
  <si>
    <t>Compressed Air-NR-Lodging-Equipment Upgrade</t>
  </si>
  <si>
    <t>Compressed Air-NR-Hospital-Equipment Upgrade</t>
  </si>
  <si>
    <t>Compressed Air-NR-Residential Care-Equipment Upgrade</t>
  </si>
  <si>
    <t>Compressed Air-NR-Assembly-Equipment Upgrade</t>
  </si>
  <si>
    <t>Compressed Air-NR-Other-Equipment Upgrade</t>
  </si>
  <si>
    <t>Suite of air compressor measures:  demand reduction, VFD and controls, and Equipment Upgrades</t>
  </si>
  <si>
    <t xml:space="preserve">Various data sets, IAC database, etc.  </t>
  </si>
  <si>
    <t>From IAC, regional projects</t>
  </si>
  <si>
    <t>C-All-Other-Control-All-All-E</t>
  </si>
  <si>
    <t>Resource Type</t>
  </si>
  <si>
    <t>Measure Category</t>
  </si>
  <si>
    <t>End Use</t>
  </si>
  <si>
    <t>kW per unit</t>
  </si>
  <si>
    <t>kWh per unit</t>
  </si>
  <si>
    <t>TRC Net Levelized Cost (Net of All Benefits)</t>
  </si>
  <si>
    <t>Commercial</t>
  </si>
  <si>
    <t>End-Use:</t>
  </si>
  <si>
    <t>Floor Space In this model only used for growth.  Unit of measure is horsepower.</t>
  </si>
  <si>
    <t>Growth</t>
  </si>
  <si>
    <t>Use for growth rates only</t>
  </si>
  <si>
    <t>Turnover</t>
  </si>
  <si>
    <t>10 YEARS</t>
  </si>
  <si>
    <t>Even20</t>
  </si>
  <si>
    <t>3 retrofit measures, one LO measure</t>
  </si>
  <si>
    <t>CBSA provides air compressor horsepower by building  type</t>
  </si>
  <si>
    <t>Savings are per horsepower.  CBSA provides air compressor horsepower by building type.  Building floor area is just used for growth rates.</t>
  </si>
  <si>
    <t>From CBSA, number and HP of air compressors in the commercial sector.  Applicability factors applied to savings values (see MeasureSavingsPercentage worksheet.</t>
  </si>
  <si>
    <t>Signficant.  See Applicable stock.</t>
  </si>
  <si>
    <t xml:space="preserve">This section only used for turnover, growth rates and ramp rates.  </t>
  </si>
  <si>
    <t xml:space="preserve">Savings are per horsepower.  CBSA provides air compressor horsepower by building type.  Building floor area used for growth rates. </t>
  </si>
  <si>
    <t>Need to add new construction SF to NR pool</t>
  </si>
  <si>
    <t>New for 7P in the Commercial Sector</t>
  </si>
  <si>
    <t>Savings values are total for the segment based on compressed air HP from CBSA. Could adjust this to savings per sf or per hp.</t>
  </si>
  <si>
    <t>revise the mesure to per sf or per hp, rather than total</t>
  </si>
  <si>
    <t>Check 6 going on 7 for saturation (however, baseline has high saturation)</t>
  </si>
  <si>
    <t>Air Compressor Size (calculated)</t>
  </si>
  <si>
    <t>Version Changes</t>
  </si>
  <si>
    <t>V2</t>
  </si>
  <si>
    <t>Eliminate some smaller systems (sprinkler compressed air)</t>
  </si>
  <si>
    <t>Q:\SeventhPlan\Conservation Analysis\Global EE Inputs\MC Files\MC_AND_LOADSHAPE_v3.0_24segment-7P-D9 - NewSegValues.xlsx</t>
  </si>
  <si>
    <t>Stock 2016</t>
  </si>
  <si>
    <t>v3</t>
  </si>
  <si>
    <t>Added the High/Low forecast option</t>
  </si>
  <si>
    <t>Thursday, 19 March , 2015 at 9:11 AM</t>
  </si>
</sst>
</file>

<file path=xl/styles.xml><?xml version="1.0" encoding="utf-8"?>
<styleSheet xmlns="http://schemas.openxmlformats.org/spreadsheetml/2006/main">
  <numFmts count="17">
    <numFmt numFmtId="5" formatCode="&quot;$&quot;#,##0_);\(&quot;$&quot;#,##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00"/>
    <numFmt numFmtId="170" formatCode="0.0;[Red]\-0.0"/>
    <numFmt numFmtId="171" formatCode="\ "/>
    <numFmt numFmtId="172" formatCode="_(* #,##0.0_);_(* \(#,##0.0\);_(* &quot;-&quot;?_);_(@_)"/>
    <numFmt numFmtId="173" formatCode="_(* #,##0.000_);_(* \(#,##0.000\);_(* &quot;-&quot;??_);_(@_)"/>
    <numFmt numFmtId="174" formatCode="0.0%"/>
    <numFmt numFmtId="175" formatCode="0.000%"/>
    <numFmt numFmtId="176" formatCode="_(&quot;$&quot;* #,##0.000_);_(&quot;$&quot;* \(#,##0.000\);_(&quot;$&quot;* &quot;-&quot;??_);_(@_)"/>
    <numFmt numFmtId="177" formatCode="[$-F800]dddd\,\ mmmm\ dd\,\ yyyy"/>
  </numFmts>
  <fonts count="43">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sz val="10"/>
      <name val="Arial"/>
      <family val="2"/>
    </font>
    <font>
      <b/>
      <sz val="12"/>
      <name val="Arial"/>
      <family val="2"/>
    </font>
    <font>
      <u/>
      <sz val="10"/>
      <color indexed="12"/>
      <name val="Arial"/>
      <family val="2"/>
    </font>
    <font>
      <b/>
      <sz val="10"/>
      <color theme="0"/>
      <name val="Arial"/>
      <family val="2"/>
    </font>
    <font>
      <b/>
      <sz val="9"/>
      <color indexed="81"/>
      <name val="Tahoma"/>
      <family val="2"/>
    </font>
    <font>
      <i/>
      <sz val="10"/>
      <color theme="1"/>
      <name val="Arial"/>
      <family val="2"/>
    </font>
    <font>
      <b/>
      <sz val="10"/>
      <color theme="1"/>
      <name val="Century"/>
      <family val="1"/>
    </font>
    <font>
      <sz val="10"/>
      <color theme="1"/>
      <name val="Century"/>
      <family val="1"/>
    </font>
    <font>
      <b/>
      <i/>
      <sz val="10"/>
      <color theme="1"/>
      <name val="Century"/>
      <family val="1"/>
    </font>
    <font>
      <b/>
      <u/>
      <sz val="10"/>
      <color theme="1"/>
      <name val="Century"/>
      <family val="1"/>
    </font>
    <font>
      <i/>
      <sz val="10"/>
      <color theme="1"/>
      <name val="Century"/>
      <family val="1"/>
    </font>
    <font>
      <b/>
      <sz val="10"/>
      <color rgb="FFFF0000"/>
      <name val="Century"/>
      <family val="1"/>
    </font>
    <font>
      <b/>
      <sz val="10"/>
      <color rgb="FF222222"/>
      <name val="Century"/>
      <family val="1"/>
    </font>
    <font>
      <sz val="10"/>
      <color rgb="FF222222"/>
      <name val="Century"/>
      <family val="1"/>
    </font>
    <font>
      <sz val="10"/>
      <color rgb="FF000000"/>
      <name val="Century"/>
      <family val="1"/>
    </font>
    <font>
      <b/>
      <i/>
      <u/>
      <sz val="10"/>
      <color theme="1"/>
      <name val="Century"/>
      <family val="1"/>
    </font>
    <font>
      <sz val="10"/>
      <name val="Century"/>
      <family val="1"/>
    </font>
    <font>
      <b/>
      <sz val="10"/>
      <name val="Century"/>
      <family val="1"/>
    </font>
    <font>
      <i/>
      <sz val="10"/>
      <name val="Century"/>
      <family val="1"/>
    </font>
  </fonts>
  <fills count="22">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D7E4BC"/>
        <bgColor indexed="64"/>
      </patternFill>
    </fill>
    <fill>
      <patternFill patternType="solid">
        <fgColor theme="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9">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4" fillId="0" borderId="0"/>
    <xf numFmtId="0" fontId="2" fillId="0" borderId="0"/>
    <xf numFmtId="0" fontId="2" fillId="0" borderId="0"/>
    <xf numFmtId="0" fontId="26" fillId="0" borderId="0" applyNumberFormat="0" applyFill="0" applyBorder="0" applyAlignment="0" applyProtection="0">
      <alignment vertical="top"/>
      <protection locked="0"/>
    </xf>
    <xf numFmtId="9" fontId="5" fillId="0" borderId="0" applyFont="0" applyFill="0" applyBorder="0" applyAlignment="0" applyProtection="0"/>
    <xf numFmtId="0" fontId="2" fillId="0" borderId="0"/>
    <xf numFmtId="43" fontId="2" fillId="0" borderId="0" applyFont="0" applyFill="0" applyBorder="0" applyAlignment="0" applyProtection="0"/>
  </cellStyleXfs>
  <cellXfs count="333">
    <xf numFmtId="0" fontId="0" fillId="0" borderId="0" xfId="0"/>
    <xf numFmtId="0" fontId="0" fillId="0" borderId="0" xfId="0" applyFont="1"/>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2" fillId="0" borderId="0" xfId="7" applyFont="1"/>
    <xf numFmtId="0" fontId="2" fillId="0" borderId="0" xfId="7" applyFont="1" applyAlignment="1">
      <alignment wrapText="1"/>
    </xf>
    <xf numFmtId="15" fontId="2" fillId="0" borderId="0" xfId="7" applyNumberFormat="1" applyFont="1"/>
    <xf numFmtId="0" fontId="3" fillId="2" borderId="0" xfId="7" applyFont="1" applyFill="1"/>
    <xf numFmtId="0" fontId="2" fillId="0" borderId="0" xfId="7" applyFont="1" applyAlignment="1">
      <alignment horizontal="center"/>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2" borderId="9" xfId="0" applyFont="1" applyFill="1" applyBorder="1" applyAlignment="1">
      <alignment horizontal="left" wrapText="1" readingOrder="1"/>
    </xf>
    <xf numFmtId="0" fontId="19" fillId="12" borderId="8" xfId="0" applyFont="1" applyFill="1" applyBorder="1" applyAlignment="1">
      <alignment horizontal="center" wrapText="1" readingOrder="1"/>
    </xf>
    <xf numFmtId="0" fontId="19" fillId="13" borderId="9" xfId="0" applyFont="1" applyFill="1" applyBorder="1" applyAlignment="1">
      <alignment horizontal="left" readingOrder="1"/>
    </xf>
    <xf numFmtId="0" fontId="19" fillId="13" borderId="10" xfId="0" applyFont="1" applyFill="1" applyBorder="1" applyAlignment="1">
      <alignment horizontal="center" wrapText="1" readingOrder="1"/>
    </xf>
    <xf numFmtId="0" fontId="19"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70"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71" fontId="3" fillId="0" borderId="0" xfId="0" applyNumberFormat="1" applyFont="1">
      <alignment readingOrder="1"/>
    </xf>
    <xf numFmtId="164" fontId="20" fillId="0" borderId="0" xfId="0" applyNumberFormat="1" applyFont="1">
      <alignment readingOrder="1"/>
    </xf>
    <xf numFmtId="171" fontId="0" fillId="0" borderId="0" xfId="0" applyNumberFormat="1">
      <alignment readingOrder="1"/>
    </xf>
    <xf numFmtId="171" fontId="20"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0" fontId="5" fillId="0" borderId="0" xfId="0" applyFont="1" applyAlignment="1">
      <alignment wrapText="1"/>
    </xf>
    <xf numFmtId="0" fontId="22" fillId="17"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2" fontId="0" fillId="0" borderId="0" xfId="0" applyNumberFormat="1">
      <alignment readingOrder="1"/>
    </xf>
    <xf numFmtId="0" fontId="22" fillId="18" borderId="1" xfId="0" applyFont="1" applyFill="1" applyBorder="1"/>
    <xf numFmtId="164" fontId="22" fillId="18"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7" borderId="1" xfId="0" applyFill="1" applyBorder="1">
      <alignment readingOrder="1"/>
    </xf>
    <xf numFmtId="0" fontId="2" fillId="0" borderId="0" xfId="0" applyFont="1" applyAlignment="1">
      <alignment horizontal="right" readingOrder="1"/>
    </xf>
    <xf numFmtId="173"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0" fontId="6" fillId="0" borderId="26" xfId="2" applyFont="1" applyFill="1" applyBorder="1" applyAlignment="1">
      <alignment horizontal="left" vertical="center" wrapText="1" readingOrder="1"/>
    </xf>
    <xf numFmtId="164" fontId="3" fillId="0" borderId="0" xfId="0" applyNumberFormat="1" applyFont="1">
      <alignment readingOrder="1"/>
    </xf>
    <xf numFmtId="0" fontId="25" fillId="4" borderId="0" xfId="7" applyFont="1" applyFill="1"/>
    <xf numFmtId="0" fontId="2" fillId="2" borderId="1" xfId="13" applyFill="1" applyBorder="1" applyAlignment="1">
      <alignment wrapText="1"/>
    </xf>
    <xf numFmtId="0" fontId="2" fillId="2" borderId="1" xfId="13" applyFill="1" applyBorder="1" applyAlignment="1">
      <alignment horizontal="center" wrapText="1"/>
    </xf>
    <xf numFmtId="0" fontId="14" fillId="2" borderId="1" xfId="13" applyFont="1" applyFill="1" applyBorder="1" applyAlignment="1">
      <alignment horizontal="center" wrapText="1"/>
    </xf>
    <xf numFmtId="0" fontId="2" fillId="2" borderId="1" xfId="14" applyFill="1" applyBorder="1" applyAlignment="1">
      <alignment wrapText="1"/>
    </xf>
    <xf numFmtId="0" fontId="2" fillId="0" borderId="0" xfId="13" applyAlignment="1">
      <alignment wrapText="1"/>
    </xf>
    <xf numFmtId="0" fontId="2" fillId="2" borderId="1" xfId="13" applyFill="1" applyBorder="1"/>
    <xf numFmtId="0" fontId="2" fillId="2" borderId="1" xfId="13" applyFont="1" applyFill="1" applyBorder="1"/>
    <xf numFmtId="0" fontId="14" fillId="2" borderId="1" xfId="14" applyFont="1" applyFill="1" applyBorder="1" applyAlignment="1">
      <alignment horizontal="center" wrapText="1"/>
    </xf>
    <xf numFmtId="0" fontId="2" fillId="0" borderId="0" xfId="13"/>
    <xf numFmtId="0" fontId="2" fillId="0" borderId="0" xfId="13" applyFill="1" applyBorder="1"/>
    <xf numFmtId="0" fontId="2" fillId="0" borderId="0" xfId="13" applyFont="1" applyFill="1" applyBorder="1"/>
    <xf numFmtId="167" fontId="2" fillId="0" borderId="0" xfId="13" applyNumberFormat="1" applyFont="1" applyFill="1" applyBorder="1"/>
    <xf numFmtId="2" fontId="2" fillId="0" borderId="0" xfId="13" applyNumberFormat="1" applyFill="1" applyBorder="1" applyAlignment="1">
      <alignment horizontal="center"/>
    </xf>
    <xf numFmtId="0" fontId="2" fillId="0" borderId="0" xfId="13" applyFill="1" applyBorder="1" applyAlignment="1">
      <alignment horizontal="center"/>
    </xf>
    <xf numFmtId="0" fontId="2" fillId="0" borderId="0" xfId="13" applyFill="1"/>
    <xf numFmtId="0" fontId="26" fillId="0" borderId="0" xfId="15" applyFill="1" applyAlignment="1" applyProtection="1"/>
    <xf numFmtId="0" fontId="2" fillId="0" borderId="0" xfId="13" applyFont="1" applyFill="1"/>
    <xf numFmtId="0" fontId="0" fillId="0" borderId="0" xfId="0" applyFill="1"/>
    <xf numFmtId="0" fontId="2" fillId="0" borderId="0" xfId="12" applyFont="1" applyFill="1"/>
    <xf numFmtId="168" fontId="17" fillId="0" borderId="0" xfId="1" applyNumberFormat="1" applyFont="1" applyFill="1">
      <alignment readingOrder="1"/>
    </xf>
    <xf numFmtId="0" fontId="0" fillId="2" borderId="0" xfId="0" applyFill="1" applyAlignment="1">
      <alignment horizontal="right" readingOrder="1"/>
    </xf>
    <xf numFmtId="9" fontId="17" fillId="16"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1" fontId="1" fillId="18"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2"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3" fillId="0" borderId="0" xfId="0" applyFont="1" applyFill="1" applyBorder="1">
      <alignment readingOrder="1"/>
    </xf>
    <xf numFmtId="0" fontId="23" fillId="0" borderId="0" xfId="0" applyFont="1">
      <alignment readingOrder="1"/>
    </xf>
    <xf numFmtId="0" fontId="5" fillId="0" borderId="1" xfId="0" applyFont="1" applyFill="1" applyBorder="1" applyAlignment="1">
      <alignment wrapText="1"/>
    </xf>
    <xf numFmtId="0" fontId="27" fillId="16" borderId="0" xfId="0" applyFont="1" applyFill="1" applyAlignment="1">
      <alignment horizontal="center"/>
    </xf>
    <xf numFmtId="1" fontId="2" fillId="0" borderId="0" xfId="13" applyNumberFormat="1" applyFont="1" applyFill="1" applyBorder="1" applyAlignment="1">
      <alignment horizontal="center"/>
    </xf>
    <xf numFmtId="9" fontId="2" fillId="0" borderId="0" xfId="8" applyFont="1" applyFill="1" applyAlignment="1">
      <alignment horizontal="center" readingOrder="1"/>
    </xf>
    <xf numFmtId="0" fontId="29" fillId="0" borderId="0" xfId="0" applyFont="1"/>
    <xf numFmtId="0" fontId="29" fillId="0" borderId="0" xfId="0" applyFont="1">
      <alignment readingOrder="1"/>
    </xf>
    <xf numFmtId="0" fontId="30" fillId="0" borderId="0" xfId="9" applyFont="1"/>
    <xf numFmtId="0" fontId="31" fillId="0" borderId="0" xfId="9" applyFont="1"/>
    <xf numFmtId="2" fontId="31" fillId="0" borderId="0" xfId="9" applyNumberFormat="1" applyFont="1"/>
    <xf numFmtId="2" fontId="31" fillId="0" borderId="0" xfId="9" applyNumberFormat="1" applyFont="1" applyAlignment="1">
      <alignment horizontal="center"/>
    </xf>
    <xf numFmtId="0" fontId="31" fillId="0" borderId="0" xfId="9" applyFont="1" applyAlignment="1"/>
    <xf numFmtId="169" fontId="31" fillId="0" borderId="0" xfId="9" applyNumberFormat="1" applyFont="1"/>
    <xf numFmtId="0" fontId="31" fillId="0" borderId="0" xfId="9" applyFont="1" applyAlignment="1">
      <alignment wrapText="1"/>
    </xf>
    <xf numFmtId="0" fontId="31" fillId="0" borderId="6" xfId="9" applyFont="1" applyBorder="1"/>
    <xf numFmtId="0" fontId="31" fillId="0" borderId="23" xfId="9" applyFont="1" applyBorder="1"/>
    <xf numFmtId="0" fontId="30" fillId="0" borderId="27" xfId="9" applyFont="1" applyBorder="1"/>
    <xf numFmtId="0" fontId="30" fillId="0" borderId="28" xfId="9" applyFont="1" applyBorder="1"/>
    <xf numFmtId="0" fontId="30" fillId="0" borderId="0" xfId="9" applyFont="1" applyBorder="1"/>
    <xf numFmtId="0" fontId="31" fillId="0" borderId="27" xfId="9" applyFont="1" applyBorder="1"/>
    <xf numFmtId="0" fontId="31" fillId="0" borderId="28" xfId="9" applyFont="1" applyBorder="1" applyAlignment="1">
      <alignment horizontal="right"/>
    </xf>
    <xf numFmtId="169" fontId="31" fillId="0" borderId="27" xfId="9" applyNumberFormat="1" applyFont="1" applyBorder="1" applyAlignment="1">
      <alignment horizontal="right"/>
    </xf>
    <xf numFmtId="169" fontId="31" fillId="0" borderId="0" xfId="9" applyNumberFormat="1" applyFont="1" applyBorder="1" applyAlignment="1">
      <alignment horizontal="right"/>
    </xf>
    <xf numFmtId="169" fontId="31" fillId="0" borderId="28" xfId="9" applyNumberFormat="1" applyFont="1" applyBorder="1" applyAlignment="1">
      <alignment horizontal="right"/>
    </xf>
    <xf numFmtId="0" fontId="31" fillId="0" borderId="0" xfId="9" applyFont="1" applyBorder="1" applyAlignment="1">
      <alignment horizontal="right"/>
    </xf>
    <xf numFmtId="0" fontId="31" fillId="0" borderId="11" xfId="9" applyFont="1" applyBorder="1"/>
    <xf numFmtId="0" fontId="31" fillId="0" borderId="25" xfId="9" applyFont="1" applyBorder="1" applyAlignment="1">
      <alignment horizontal="right"/>
    </xf>
    <xf numFmtId="169" fontId="31" fillId="0" borderId="11" xfId="9" applyNumberFormat="1" applyFont="1" applyBorder="1" applyAlignment="1">
      <alignment horizontal="right"/>
    </xf>
    <xf numFmtId="169" fontId="31" fillId="0" borderId="24" xfId="9" applyNumberFormat="1" applyFont="1" applyBorder="1" applyAlignment="1">
      <alignment horizontal="right"/>
    </xf>
    <xf numFmtId="169" fontId="31" fillId="0" borderId="25" xfId="9" applyNumberFormat="1" applyFont="1" applyBorder="1" applyAlignment="1">
      <alignment horizontal="right"/>
    </xf>
    <xf numFmtId="0" fontId="31" fillId="0" borderId="24" xfId="9" applyFont="1" applyBorder="1" applyAlignment="1">
      <alignment horizontal="right"/>
    </xf>
    <xf numFmtId="0" fontId="30" fillId="0" borderId="6" xfId="9" applyFont="1" applyBorder="1"/>
    <xf numFmtId="0" fontId="30" fillId="0" borderId="23" xfId="9" applyFont="1" applyBorder="1"/>
    <xf numFmtId="0" fontId="5" fillId="0" borderId="0" xfId="9"/>
    <xf numFmtId="0" fontId="5" fillId="0" borderId="0" xfId="9" applyBorder="1"/>
    <xf numFmtId="0" fontId="5" fillId="0" borderId="28" xfId="9" applyBorder="1"/>
    <xf numFmtId="0" fontId="5" fillId="0" borderId="24" xfId="9" applyBorder="1"/>
    <xf numFmtId="0" fontId="5" fillId="0" borderId="25" xfId="9" applyBorder="1"/>
    <xf numFmtId="9" fontId="31" fillId="0" borderId="0" xfId="9" applyNumberFormat="1" applyFont="1"/>
    <xf numFmtId="174" fontId="31" fillId="19" borderId="0" xfId="9" applyNumberFormat="1" applyFont="1" applyFill="1"/>
    <xf numFmtId="9" fontId="31" fillId="0" borderId="0" xfId="16" applyFont="1"/>
    <xf numFmtId="174" fontId="31" fillId="0" borderId="0" xfId="9" applyNumberFormat="1" applyFont="1"/>
    <xf numFmtId="10" fontId="31" fillId="0" borderId="0" xfId="9" applyNumberFormat="1" applyFont="1"/>
    <xf numFmtId="9" fontId="31" fillId="0" borderId="0" xfId="9" quotePrefix="1" applyNumberFormat="1" applyFont="1"/>
    <xf numFmtId="174" fontId="31" fillId="19" borderId="0" xfId="16" applyNumberFormat="1" applyFont="1" applyFill="1"/>
    <xf numFmtId="0" fontId="33" fillId="0" borderId="0" xfId="9" applyFont="1"/>
    <xf numFmtId="0" fontId="34" fillId="0" borderId="0" xfId="9" applyFont="1"/>
    <xf numFmtId="10" fontId="31" fillId="0" borderId="0" xfId="16" applyNumberFormat="1" applyFont="1"/>
    <xf numFmtId="174" fontId="31" fillId="0" borderId="0" xfId="16" applyNumberFormat="1" applyFont="1"/>
    <xf numFmtId="173" fontId="31" fillId="0" borderId="0" xfId="10" applyNumberFormat="1" applyFont="1"/>
    <xf numFmtId="0" fontId="35" fillId="0" borderId="0" xfId="9" applyFont="1"/>
    <xf numFmtId="0" fontId="36" fillId="20" borderId="12" xfId="9" applyFont="1" applyFill="1" applyBorder="1" applyAlignment="1">
      <alignment vertical="center"/>
    </xf>
    <xf numFmtId="0" fontId="37" fillId="20" borderId="13" xfId="9" applyFont="1" applyFill="1" applyBorder="1" applyAlignment="1">
      <alignment vertical="center" wrapText="1"/>
    </xf>
    <xf numFmtId="0" fontId="37" fillId="20" borderId="14" xfId="9" applyFont="1" applyFill="1" applyBorder="1" applyAlignment="1">
      <alignment vertical="center" wrapText="1"/>
    </xf>
    <xf numFmtId="0" fontId="37" fillId="20" borderId="17" xfId="9" applyFont="1" applyFill="1" applyBorder="1" applyAlignment="1">
      <alignment vertical="center" wrapText="1"/>
    </xf>
    <xf numFmtId="0" fontId="37" fillId="20" borderId="18" xfId="9" applyFont="1" applyFill="1" applyBorder="1" applyAlignment="1">
      <alignment vertical="center" wrapText="1"/>
    </xf>
    <xf numFmtId="0" fontId="37" fillId="20" borderId="19" xfId="9" applyFont="1" applyFill="1" applyBorder="1" applyAlignment="1">
      <alignment vertical="center" wrapText="1"/>
    </xf>
    <xf numFmtId="0" fontId="37" fillId="20" borderId="0" xfId="9" applyFont="1" applyFill="1" applyBorder="1" applyAlignment="1">
      <alignment vertical="center" wrapText="1"/>
    </xf>
    <xf numFmtId="0" fontId="38" fillId="21" borderId="15" xfId="9" applyFont="1" applyFill="1" applyBorder="1" applyAlignment="1">
      <alignment vertical="center"/>
    </xf>
    <xf numFmtId="168" fontId="31" fillId="21" borderId="0" xfId="10" applyNumberFormat="1" applyFont="1" applyFill="1" applyBorder="1"/>
    <xf numFmtId="168" fontId="31" fillId="21" borderId="16" xfId="10" applyNumberFormat="1" applyFont="1" applyFill="1" applyBorder="1"/>
    <xf numFmtId="168" fontId="31" fillId="0" borderId="0" xfId="10" applyNumberFormat="1" applyFont="1"/>
    <xf numFmtId="175" fontId="31" fillId="0" borderId="0" xfId="16" applyNumberFormat="1" applyFont="1"/>
    <xf numFmtId="168" fontId="31" fillId="0" borderId="0" xfId="9" applyNumberFormat="1" applyFont="1"/>
    <xf numFmtId="0" fontId="38" fillId="21" borderId="29" xfId="9" applyFont="1" applyFill="1" applyBorder="1" applyAlignment="1">
      <alignment vertical="center"/>
    </xf>
    <xf numFmtId="168" fontId="31" fillId="21" borderId="24" xfId="10" applyNumberFormat="1" applyFont="1" applyFill="1" applyBorder="1"/>
    <xf numFmtId="168" fontId="31" fillId="21" borderId="30" xfId="10" applyNumberFormat="1" applyFont="1" applyFill="1" applyBorder="1"/>
    <xf numFmtId="168" fontId="31" fillId="21" borderId="17" xfId="10" applyNumberFormat="1" applyFont="1" applyFill="1" applyBorder="1"/>
    <xf numFmtId="168" fontId="31" fillId="21" borderId="18" xfId="10" applyNumberFormat="1" applyFont="1" applyFill="1" applyBorder="1"/>
    <xf numFmtId="168" fontId="31" fillId="21" borderId="19" xfId="10" applyNumberFormat="1" applyFont="1" applyFill="1" applyBorder="1"/>
    <xf numFmtId="0" fontId="30" fillId="0" borderId="31" xfId="9" applyFont="1" applyBorder="1" applyAlignment="1">
      <alignment horizontal="center"/>
    </xf>
    <xf numFmtId="0" fontId="30" fillId="0" borderId="32" xfId="9" applyFont="1" applyBorder="1" applyAlignment="1">
      <alignment horizontal="center"/>
    </xf>
    <xf numFmtId="0" fontId="30" fillId="0" borderId="33" xfId="9" applyFont="1" applyBorder="1" applyAlignment="1">
      <alignment horizontal="center"/>
    </xf>
    <xf numFmtId="0" fontId="31" fillId="0" borderId="34" xfId="9" applyFont="1" applyBorder="1"/>
    <xf numFmtId="0" fontId="31" fillId="0" borderId="1" xfId="9" applyFont="1" applyBorder="1"/>
    <xf numFmtId="0" fontId="31" fillId="0" borderId="35" xfId="9" applyFont="1" applyBorder="1"/>
    <xf numFmtId="0" fontId="31" fillId="0" borderId="36" xfId="9" applyFont="1" applyBorder="1"/>
    <xf numFmtId="0" fontId="31" fillId="0" borderId="37" xfId="9" applyFont="1" applyBorder="1"/>
    <xf numFmtId="0" fontId="30" fillId="0" borderId="1" xfId="9" applyFont="1" applyBorder="1"/>
    <xf numFmtId="0" fontId="30" fillId="0" borderId="1" xfId="9" applyFont="1" applyBorder="1" applyAlignment="1">
      <alignment horizontal="center"/>
    </xf>
    <xf numFmtId="168" fontId="31" fillId="0" borderId="1" xfId="10" applyNumberFormat="1" applyFont="1" applyBorder="1"/>
    <xf numFmtId="168" fontId="31" fillId="0" borderId="1" xfId="9" applyNumberFormat="1" applyFont="1" applyBorder="1"/>
    <xf numFmtId="168" fontId="31" fillId="0" borderId="0" xfId="9" applyNumberFormat="1" applyFont="1" applyFill="1" applyBorder="1"/>
    <xf numFmtId="0" fontId="31" fillId="0" borderId="26" xfId="9" applyFont="1" applyFill="1" applyBorder="1"/>
    <xf numFmtId="0" fontId="31" fillId="0" borderId="1" xfId="9" applyFont="1" applyBorder="1" applyAlignment="1">
      <alignment wrapText="1"/>
    </xf>
    <xf numFmtId="0" fontId="31" fillId="0" borderId="1" xfId="9" applyFont="1" applyBorder="1" applyAlignment="1">
      <alignment horizontal="center" vertical="center"/>
    </xf>
    <xf numFmtId="9" fontId="31" fillId="0" borderId="1" xfId="9" applyNumberFormat="1" applyFont="1" applyBorder="1" applyAlignment="1">
      <alignment horizontal="center" vertical="center"/>
    </xf>
    <xf numFmtId="9" fontId="31" fillId="0" borderId="1" xfId="16" applyFont="1" applyBorder="1" applyAlignment="1">
      <alignment horizontal="center" vertical="center"/>
    </xf>
    <xf numFmtId="174" fontId="31" fillId="0" borderId="1" xfId="16" applyNumberFormat="1" applyFont="1" applyBorder="1" applyAlignment="1">
      <alignment horizontal="center" vertical="center"/>
    </xf>
    <xf numFmtId="0" fontId="31" fillId="0" borderId="0" xfId="9" applyFont="1" applyFill="1" applyBorder="1" applyAlignment="1">
      <alignment wrapText="1"/>
    </xf>
    <xf numFmtId="0" fontId="31" fillId="21" borderId="0" xfId="9" applyFont="1" applyFill="1"/>
    <xf numFmtId="0" fontId="40" fillId="21" borderId="1" xfId="17" applyFont="1" applyFill="1" applyBorder="1" applyAlignment="1">
      <alignment horizontal="left" vertical="center"/>
    </xf>
    <xf numFmtId="0" fontId="41" fillId="21" borderId="1" xfId="17" applyFont="1" applyFill="1" applyBorder="1" applyAlignment="1">
      <alignment horizontal="center" vertical="center"/>
    </xf>
    <xf numFmtId="0" fontId="31" fillId="21" borderId="1" xfId="9" applyFont="1" applyFill="1" applyBorder="1" applyAlignment="1">
      <alignment horizontal="center"/>
    </xf>
    <xf numFmtId="10" fontId="31" fillId="21" borderId="1" xfId="9" applyNumberFormat="1" applyFont="1" applyFill="1" applyBorder="1" applyAlignment="1">
      <alignment horizontal="center"/>
    </xf>
    <xf numFmtId="176" fontId="31" fillId="21" borderId="1" xfId="11" applyNumberFormat="1" applyFont="1" applyFill="1" applyBorder="1" applyAlignment="1">
      <alignment horizontal="center"/>
    </xf>
    <xf numFmtId="0" fontId="42" fillId="21" borderId="1" xfId="17" applyFont="1" applyFill="1" applyBorder="1" applyAlignment="1">
      <alignment horizontal="left" vertical="center"/>
    </xf>
    <xf numFmtId="176" fontId="31" fillId="19" borderId="1" xfId="11" applyNumberFormat="1" applyFont="1" applyFill="1" applyBorder="1" applyAlignment="1">
      <alignment horizontal="center"/>
    </xf>
    <xf numFmtId="0" fontId="1" fillId="0" borderId="0" xfId="9" applyFont="1"/>
    <xf numFmtId="0" fontId="0" fillId="0" borderId="0" xfId="9" applyFont="1"/>
    <xf numFmtId="1" fontId="2" fillId="0" borderId="0" xfId="13" applyNumberFormat="1" applyFill="1" applyBorder="1" applyAlignment="1">
      <alignment horizontal="center"/>
    </xf>
    <xf numFmtId="1" fontId="2" fillId="0" borderId="0" xfId="8" applyNumberFormat="1" applyFont="1" applyFill="1" applyBorder="1"/>
    <xf numFmtId="168" fontId="2" fillId="0" borderId="0" xfId="1" applyNumberFormat="1" applyFont="1" applyFill="1" applyBorder="1" applyAlignment="1">
      <alignment horizontal="center"/>
    </xf>
    <xf numFmtId="169" fontId="31" fillId="19" borderId="27" xfId="9" applyNumberFormat="1" applyFont="1" applyFill="1" applyBorder="1" applyAlignment="1">
      <alignment horizontal="right"/>
    </xf>
    <xf numFmtId="0" fontId="31" fillId="0" borderId="0" xfId="9" applyFont="1" applyBorder="1"/>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7"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17" borderId="1" xfId="0" applyFont="1" applyFill="1" applyBorder="1" applyAlignment="1">
      <alignment horizontal="center"/>
    </xf>
    <xf numFmtId="1" fontId="0" fillId="10" borderId="0" xfId="0" applyNumberFormat="1" applyFill="1" applyAlignment="1">
      <alignment horizontal="center" readingOrder="1"/>
    </xf>
    <xf numFmtId="0" fontId="22" fillId="2" borderId="1" xfId="0" applyFont="1" applyFill="1" applyBorder="1" applyAlignment="1">
      <alignment horizontal="center"/>
    </xf>
    <xf numFmtId="1" fontId="0" fillId="2" borderId="0" xfId="0" applyNumberFormat="1" applyFill="1" applyAlignment="1">
      <alignment horizontal="center" readingOrder="1"/>
    </xf>
    <xf numFmtId="0" fontId="22" fillId="2" borderId="7" xfId="0" applyFont="1" applyFill="1" applyBorder="1"/>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4" fontId="0" fillId="0" borderId="0" xfId="0" applyNumberFormat="1" applyFill="1" applyBorder="1">
      <alignment readingOrder="1"/>
    </xf>
    <xf numFmtId="43" fontId="0" fillId="0" borderId="0" xfId="18" applyFont="1" applyFill="1" applyBorder="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0" fillId="2" borderId="22" xfId="0" applyFill="1" applyBorder="1">
      <alignment readingOrder="1"/>
    </xf>
    <xf numFmtId="0" fontId="17" fillId="16" borderId="22" xfId="0" applyFont="1" applyFill="1" applyBorder="1">
      <alignment readingOrder="1"/>
    </xf>
    <xf numFmtId="0" fontId="17" fillId="16" borderId="23" xfId="0" applyFont="1" applyFill="1" applyBorder="1">
      <alignment readingOrder="1"/>
    </xf>
    <xf numFmtId="0" fontId="0" fillId="2" borderId="0" xfId="0" applyFill="1" applyBorder="1">
      <alignment readingOrder="1"/>
    </xf>
    <xf numFmtId="0" fontId="17" fillId="16" borderId="0" xfId="0" applyFont="1" applyFill="1" applyBorder="1">
      <alignment readingOrder="1"/>
    </xf>
    <xf numFmtId="0" fontId="17" fillId="16"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8" borderId="24" xfId="0" applyNumberFormat="1" applyFont="1" applyFill="1" applyBorder="1" applyAlignment="1">
      <alignment horizontal="center" readingOrder="1"/>
    </xf>
    <xf numFmtId="0" fontId="0" fillId="17" borderId="8" xfId="0" applyFill="1" applyBorder="1">
      <alignment readingOrder="1"/>
    </xf>
    <xf numFmtId="164" fontId="0" fillId="2" borderId="0" xfId="0" applyNumberFormat="1" applyFill="1">
      <alignment readingOrder="1"/>
    </xf>
    <xf numFmtId="168" fontId="0" fillId="10" borderId="0" xfId="18" applyNumberFormat="1" applyFont="1" applyFill="1" applyAlignment="1">
      <alignment horizontal="center" readingOrder="1"/>
    </xf>
    <xf numFmtId="169" fontId="31" fillId="0" borderId="27" xfId="9" applyNumberFormat="1" applyFont="1" applyFill="1" applyBorder="1" applyAlignment="1">
      <alignment horizontal="right"/>
    </xf>
    <xf numFmtId="43" fontId="0" fillId="0" borderId="0" xfId="1" applyNumberFormat="1" applyFont="1">
      <alignment readingOrder="1"/>
    </xf>
    <xf numFmtId="166" fontId="0" fillId="0" borderId="0" xfId="0" applyNumberFormat="1">
      <alignment readingOrder="1"/>
    </xf>
    <xf numFmtId="43" fontId="0" fillId="0" borderId="0" xfId="1" applyFont="1" applyFill="1">
      <alignment readingOrder="1"/>
    </xf>
    <xf numFmtId="2" fontId="22" fillId="18" borderId="1" xfId="0" applyNumberFormat="1" applyFont="1" applyFill="1" applyBorder="1"/>
    <xf numFmtId="0" fontId="31" fillId="0" borderId="15" xfId="9" applyFont="1" applyBorder="1"/>
    <xf numFmtId="0" fontId="31" fillId="0" borderId="39" xfId="9" applyFont="1" applyBorder="1"/>
    <xf numFmtId="0" fontId="31" fillId="0" borderId="40" xfId="9" applyFont="1" applyBorder="1" applyAlignment="1">
      <alignment horizontal="center" wrapText="1"/>
    </xf>
    <xf numFmtId="2" fontId="31" fillId="0" borderId="39" xfId="1" applyNumberFormat="1" applyFont="1" applyBorder="1" applyAlignment="1">
      <alignment horizontal="center"/>
    </xf>
    <xf numFmtId="2" fontId="31" fillId="0" borderId="41" xfId="1" applyNumberFormat="1" applyFont="1" applyBorder="1" applyAlignment="1">
      <alignment horizontal="center"/>
    </xf>
    <xf numFmtId="2" fontId="31" fillId="0" borderId="40" xfId="1" applyNumberFormat="1" applyFont="1" applyBorder="1" applyAlignment="1">
      <alignment horizontal="center"/>
    </xf>
    <xf numFmtId="2" fontId="31" fillId="0" borderId="38" xfId="1" applyNumberFormat="1" applyFont="1" applyBorder="1" applyAlignment="1">
      <alignment horizontal="center"/>
    </xf>
    <xf numFmtId="0" fontId="5" fillId="0" borderId="0" xfId="0" applyFont="1" applyAlignment="1">
      <alignment horizontal="right"/>
    </xf>
    <xf numFmtId="9" fontId="0" fillId="0" borderId="0" xfId="8" applyFont="1">
      <alignment readingOrder="1"/>
    </xf>
    <xf numFmtId="173" fontId="0" fillId="0" borderId="0" xfId="1" applyNumberFormat="1" applyFont="1">
      <alignment readingOrder="1"/>
    </xf>
    <xf numFmtId="0" fontId="0" fillId="18" borderId="25" xfId="0" applyFill="1" applyBorder="1">
      <alignment readingOrder="1"/>
    </xf>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0" fontId="31" fillId="0" borderId="6" xfId="9" applyFont="1" applyBorder="1" applyAlignment="1">
      <alignment horizontal="center"/>
    </xf>
    <xf numFmtId="0" fontId="31" fillId="0" borderId="22" xfId="9" applyFont="1" applyBorder="1" applyAlignment="1">
      <alignment horizontal="center"/>
    </xf>
    <xf numFmtId="0" fontId="31" fillId="0" borderId="23" xfId="9" applyFont="1" applyBorder="1" applyAlignment="1">
      <alignment horizontal="center"/>
    </xf>
    <xf numFmtId="0" fontId="33" fillId="0" borderId="0" xfId="9" applyFont="1" applyAlignment="1">
      <alignment horizontal="center"/>
    </xf>
    <xf numFmtId="0" fontId="31" fillId="0" borderId="1" xfId="9" applyFont="1" applyBorder="1" applyAlignment="1">
      <alignment horizontal="center" vertical="center"/>
    </xf>
  </cellXfs>
  <cellStyles count="19">
    <cellStyle name="Comma" xfId="1" builtinId="3"/>
    <cellStyle name="Comma 2" xfId="18"/>
    <cellStyle name="Comma 3 4" xfId="10"/>
    <cellStyle name="Currency 3 4" xfId="11"/>
    <cellStyle name="Hyperlink" xfId="15" builtinId="8"/>
    <cellStyle name="Normal" xfId="0" builtinId="0"/>
    <cellStyle name="Normal 13" xfId="5"/>
    <cellStyle name="Normal 2" xfId="17"/>
    <cellStyle name="Normal 3" xfId="6"/>
    <cellStyle name="Normal 4 4" xfId="9"/>
    <cellStyle name="Normal_MTDUCT" xfId="3"/>
    <cellStyle name="Normal_PC-ECMVAV-6p-D2" xfId="12"/>
    <cellStyle name="Normal_PC-HVACEQUIP-6P-D4" xfId="13"/>
    <cellStyle name="Normal_PC-LowPressureDist-D1" xfId="14"/>
    <cellStyle name="Normal_PC-LPDPackage-6P-D14" xfId="2"/>
    <cellStyle name="Normal_PC-PackRTOptimize-D1-6p-D2" xfId="7"/>
    <cellStyle name="Normal_ProCostFinAssumptions_Sector" xfId="4"/>
    <cellStyle name="Percent" xfId="8" builtinId="5"/>
    <cellStyle name="Percent 2" xfId="16"/>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4</xdr:col>
      <xdr:colOff>66675</xdr:colOff>
      <xdr:row>0</xdr:row>
      <xdr:rowOff>133350</xdr:rowOff>
    </xdr:from>
    <xdr:to>
      <xdr:col>10</xdr:col>
      <xdr:colOff>370718</xdr:colOff>
      <xdr:row>26</xdr:row>
      <xdr:rowOff>123306</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5048250" y="133350"/>
          <a:ext cx="6066668" cy="4219056"/>
        </a:xfrm>
        <a:prstGeom prst="rect">
          <a:avLst/>
        </a:prstGeom>
      </xdr:spPr>
    </xdr:pic>
    <xdr:clientData/>
  </xdr:twoCellAnchor>
  <xdr:twoCellAnchor editAs="oneCell">
    <xdr:from>
      <xdr:col>10</xdr:col>
      <xdr:colOff>266700</xdr:colOff>
      <xdr:row>23</xdr:row>
      <xdr:rowOff>57150</xdr:rowOff>
    </xdr:from>
    <xdr:to>
      <xdr:col>20</xdr:col>
      <xdr:colOff>456414</xdr:colOff>
      <xdr:row>51</xdr:row>
      <xdr:rowOff>31198</xdr:rowOff>
    </xdr:to>
    <xdr:pic>
      <xdr:nvPicPr>
        <xdr:cNvPr id="3" name="Picture 2"/>
        <xdr:cNvPicPr>
          <a:picLocks noChangeAspect="1"/>
        </xdr:cNvPicPr>
      </xdr:nvPicPr>
      <xdr:blipFill>
        <a:blip xmlns:r="http://schemas.openxmlformats.org/officeDocument/2006/relationships" r:embed="rId2" cstate="print"/>
        <a:stretch>
          <a:fillRect/>
        </a:stretch>
      </xdr:blipFill>
      <xdr:spPr>
        <a:xfrm>
          <a:off x="11010900" y="3800475"/>
          <a:ext cx="6285714" cy="4507948"/>
        </a:xfrm>
        <a:prstGeom prst="rect">
          <a:avLst/>
        </a:prstGeom>
      </xdr:spPr>
    </xdr:pic>
    <xdr:clientData/>
  </xdr:twoCellAnchor>
  <xdr:twoCellAnchor editAs="oneCell">
    <xdr:from>
      <xdr:col>2</xdr:col>
      <xdr:colOff>28575</xdr:colOff>
      <xdr:row>43</xdr:row>
      <xdr:rowOff>9525</xdr:rowOff>
    </xdr:from>
    <xdr:to>
      <xdr:col>3</xdr:col>
      <xdr:colOff>1685515</xdr:colOff>
      <xdr:row>65</xdr:row>
      <xdr:rowOff>117025</xdr:rowOff>
    </xdr:to>
    <xdr:pic>
      <xdr:nvPicPr>
        <xdr:cNvPr id="4" name="Picture 3"/>
        <xdr:cNvPicPr>
          <a:picLocks noChangeAspect="1"/>
        </xdr:cNvPicPr>
      </xdr:nvPicPr>
      <xdr:blipFill>
        <a:blip xmlns:r="http://schemas.openxmlformats.org/officeDocument/2006/relationships" r:embed="rId3" cstate="print"/>
        <a:stretch>
          <a:fillRect/>
        </a:stretch>
      </xdr:blipFill>
      <xdr:spPr>
        <a:xfrm>
          <a:off x="1657350" y="6991350"/>
          <a:ext cx="3285715" cy="3669850"/>
        </a:xfrm>
        <a:prstGeom prst="rect">
          <a:avLst/>
        </a:prstGeom>
      </xdr:spPr>
    </xdr:pic>
    <xdr:clientData/>
  </xdr:twoCellAnchor>
  <xdr:twoCellAnchor editAs="oneCell">
    <xdr:from>
      <xdr:col>10</xdr:col>
      <xdr:colOff>444508</xdr:colOff>
      <xdr:row>60</xdr:row>
      <xdr:rowOff>114300</xdr:rowOff>
    </xdr:from>
    <xdr:to>
      <xdr:col>21</xdr:col>
      <xdr:colOff>80970</xdr:colOff>
      <xdr:row>79</xdr:row>
      <xdr:rowOff>18768</xdr:rowOff>
    </xdr:to>
    <xdr:pic>
      <xdr:nvPicPr>
        <xdr:cNvPr id="5" name="Picture 4"/>
        <xdr:cNvPicPr>
          <a:picLocks noChangeAspect="1"/>
        </xdr:cNvPicPr>
      </xdr:nvPicPr>
      <xdr:blipFill>
        <a:blip xmlns:r="http://schemas.openxmlformats.org/officeDocument/2006/relationships" r:embed="rId4" cstate="print"/>
        <a:stretch>
          <a:fillRect/>
        </a:stretch>
      </xdr:blipFill>
      <xdr:spPr>
        <a:xfrm>
          <a:off x="11188708" y="9848850"/>
          <a:ext cx="6342062" cy="3790668"/>
        </a:xfrm>
        <a:prstGeom prst="rect">
          <a:avLst/>
        </a:prstGeom>
      </xdr:spPr>
    </xdr:pic>
    <xdr:clientData/>
  </xdr:twoCellAnchor>
  <xdr:twoCellAnchor editAs="oneCell">
    <xdr:from>
      <xdr:col>8</xdr:col>
      <xdr:colOff>387350</xdr:colOff>
      <xdr:row>78</xdr:row>
      <xdr:rowOff>138112</xdr:rowOff>
    </xdr:from>
    <xdr:to>
      <xdr:col>18</xdr:col>
      <xdr:colOff>52388</xdr:colOff>
      <xdr:row>110</xdr:row>
      <xdr:rowOff>152952</xdr:rowOff>
    </xdr:to>
    <xdr:pic>
      <xdr:nvPicPr>
        <xdr:cNvPr id="6" name="Picture 5"/>
        <xdr:cNvPicPr>
          <a:picLocks noChangeAspect="1"/>
        </xdr:cNvPicPr>
      </xdr:nvPicPr>
      <xdr:blipFill>
        <a:blip xmlns:r="http://schemas.openxmlformats.org/officeDocument/2006/relationships" r:embed="rId5" cstate="print"/>
        <a:stretch>
          <a:fillRect/>
        </a:stretch>
      </xdr:blipFill>
      <xdr:spPr>
        <a:xfrm>
          <a:off x="9912350" y="13596937"/>
          <a:ext cx="5761038" cy="5358365"/>
        </a:xfrm>
        <a:prstGeom prst="rect">
          <a:avLst/>
        </a:prstGeom>
      </xdr:spPr>
    </xdr:pic>
    <xdr:clientData/>
  </xdr:twoCellAnchor>
  <xdr:twoCellAnchor editAs="oneCell">
    <xdr:from>
      <xdr:col>2</xdr:col>
      <xdr:colOff>28575</xdr:colOff>
      <xdr:row>105</xdr:row>
      <xdr:rowOff>9986</xdr:rowOff>
    </xdr:from>
    <xdr:to>
      <xdr:col>5</xdr:col>
      <xdr:colOff>180976</xdr:colOff>
      <xdr:row>117</xdr:row>
      <xdr:rowOff>18645</xdr:rowOff>
    </xdr:to>
    <xdr:pic>
      <xdr:nvPicPr>
        <xdr:cNvPr id="7" name="Picture 6"/>
        <xdr:cNvPicPr>
          <a:picLocks noChangeAspect="1"/>
        </xdr:cNvPicPr>
      </xdr:nvPicPr>
      <xdr:blipFill>
        <a:blip xmlns:r="http://schemas.openxmlformats.org/officeDocument/2006/relationships" r:embed="rId6" cstate="print"/>
        <a:stretch>
          <a:fillRect/>
        </a:stretch>
      </xdr:blipFill>
      <xdr:spPr>
        <a:xfrm>
          <a:off x="1657350" y="18002711"/>
          <a:ext cx="5324476" cy="1951759"/>
        </a:xfrm>
        <a:prstGeom prst="rect">
          <a:avLst/>
        </a:prstGeom>
      </xdr:spPr>
    </xdr:pic>
    <xdr:clientData/>
  </xdr:twoCellAnchor>
  <xdr:twoCellAnchor editAs="oneCell">
    <xdr:from>
      <xdr:col>5</xdr:col>
      <xdr:colOff>200025</xdr:colOff>
      <xdr:row>108</xdr:row>
      <xdr:rowOff>19050</xdr:rowOff>
    </xdr:from>
    <xdr:to>
      <xdr:col>11</xdr:col>
      <xdr:colOff>3915</xdr:colOff>
      <xdr:row>109</xdr:row>
      <xdr:rowOff>12700</xdr:rowOff>
    </xdr:to>
    <xdr:pic>
      <xdr:nvPicPr>
        <xdr:cNvPr id="8" name="Picture 7"/>
        <xdr:cNvPicPr>
          <a:picLocks noChangeAspect="1"/>
        </xdr:cNvPicPr>
      </xdr:nvPicPr>
      <xdr:blipFill>
        <a:blip xmlns:r="http://schemas.openxmlformats.org/officeDocument/2006/relationships" r:embed="rId7" cstate="print"/>
        <a:stretch>
          <a:fillRect/>
        </a:stretch>
      </xdr:blipFill>
      <xdr:spPr>
        <a:xfrm>
          <a:off x="7000875" y="18497550"/>
          <a:ext cx="4356840" cy="155575"/>
        </a:xfrm>
        <a:prstGeom prst="rect">
          <a:avLst/>
        </a:prstGeom>
      </xdr:spPr>
    </xdr:pic>
    <xdr:clientData/>
  </xdr:twoCellAnchor>
  <xdr:twoCellAnchor editAs="oneCell">
    <xdr:from>
      <xdr:col>5</xdr:col>
      <xdr:colOff>190500</xdr:colOff>
      <xdr:row>108</xdr:row>
      <xdr:rowOff>133350</xdr:rowOff>
    </xdr:from>
    <xdr:to>
      <xdr:col>11</xdr:col>
      <xdr:colOff>85724</xdr:colOff>
      <xdr:row>113</xdr:row>
      <xdr:rowOff>30535</xdr:rowOff>
    </xdr:to>
    <xdr:pic>
      <xdr:nvPicPr>
        <xdr:cNvPr id="9" name="Picture 8"/>
        <xdr:cNvPicPr>
          <a:picLocks noChangeAspect="1"/>
        </xdr:cNvPicPr>
      </xdr:nvPicPr>
      <xdr:blipFill>
        <a:blip xmlns:r="http://schemas.openxmlformats.org/officeDocument/2006/relationships" r:embed="rId8" cstate="print"/>
        <a:stretch>
          <a:fillRect/>
        </a:stretch>
      </xdr:blipFill>
      <xdr:spPr>
        <a:xfrm>
          <a:off x="6991350" y="18611850"/>
          <a:ext cx="4448174" cy="706810"/>
        </a:xfrm>
        <a:prstGeom prst="rect">
          <a:avLst/>
        </a:prstGeom>
      </xdr:spPr>
    </xdr:pic>
    <xdr:clientData/>
  </xdr:twoCellAnchor>
  <xdr:twoCellAnchor editAs="oneCell">
    <xdr:from>
      <xdr:col>4</xdr:col>
      <xdr:colOff>104775</xdr:colOff>
      <xdr:row>23</xdr:row>
      <xdr:rowOff>19050</xdr:rowOff>
    </xdr:from>
    <xdr:to>
      <xdr:col>10</xdr:col>
      <xdr:colOff>56437</xdr:colOff>
      <xdr:row>47</xdr:row>
      <xdr:rowOff>132859</xdr:rowOff>
    </xdr:to>
    <xdr:pic>
      <xdr:nvPicPr>
        <xdr:cNvPr id="10" name="Picture 9"/>
        <xdr:cNvPicPr>
          <a:picLocks noChangeAspect="1"/>
        </xdr:cNvPicPr>
      </xdr:nvPicPr>
      <xdr:blipFill>
        <a:blip xmlns:r="http://schemas.openxmlformats.org/officeDocument/2006/relationships" r:embed="rId9" cstate="print"/>
        <a:stretch>
          <a:fillRect/>
        </a:stretch>
      </xdr:blipFill>
      <xdr:spPr>
        <a:xfrm>
          <a:off x="5086350" y="3762375"/>
          <a:ext cx="5714287" cy="4000009"/>
        </a:xfrm>
        <a:prstGeom prst="rect">
          <a:avLst/>
        </a:prstGeom>
      </xdr:spPr>
    </xdr:pic>
    <xdr:clientData/>
  </xdr:twoCellAnchor>
  <xdr:twoCellAnchor editAs="oneCell">
    <xdr:from>
      <xdr:col>7</xdr:col>
      <xdr:colOff>161926</xdr:colOff>
      <xdr:row>121</xdr:row>
      <xdr:rowOff>161926</xdr:rowOff>
    </xdr:from>
    <xdr:to>
      <xdr:col>14</xdr:col>
      <xdr:colOff>525464</xdr:colOff>
      <xdr:row>139</xdr:row>
      <xdr:rowOff>140336</xdr:rowOff>
    </xdr:to>
    <xdr:pic>
      <xdr:nvPicPr>
        <xdr:cNvPr id="11" name="Picture 10"/>
        <xdr:cNvPicPr>
          <a:picLocks noChangeAspect="1"/>
        </xdr:cNvPicPr>
      </xdr:nvPicPr>
      <xdr:blipFill>
        <a:blip xmlns:r="http://schemas.openxmlformats.org/officeDocument/2006/relationships" r:embed="rId10" cstate="print"/>
        <a:stretch>
          <a:fillRect/>
        </a:stretch>
      </xdr:blipFill>
      <xdr:spPr>
        <a:xfrm>
          <a:off x="8886826" y="20745451"/>
          <a:ext cx="4821238" cy="2893060"/>
        </a:xfrm>
        <a:prstGeom prst="rect">
          <a:avLst/>
        </a:prstGeom>
      </xdr:spPr>
    </xdr:pic>
    <xdr:clientData/>
  </xdr:twoCellAnchor>
  <xdr:twoCellAnchor editAs="oneCell">
    <xdr:from>
      <xdr:col>4</xdr:col>
      <xdr:colOff>238125</xdr:colOff>
      <xdr:row>121</xdr:row>
      <xdr:rowOff>123825</xdr:rowOff>
    </xdr:from>
    <xdr:to>
      <xdr:col>7</xdr:col>
      <xdr:colOff>180975</xdr:colOff>
      <xdr:row>129</xdr:row>
      <xdr:rowOff>52158</xdr:rowOff>
    </xdr:to>
    <xdr:pic>
      <xdr:nvPicPr>
        <xdr:cNvPr id="12" name="Picture 11"/>
        <xdr:cNvPicPr>
          <a:picLocks noChangeAspect="1"/>
        </xdr:cNvPicPr>
      </xdr:nvPicPr>
      <xdr:blipFill>
        <a:blip xmlns:r="http://schemas.openxmlformats.org/officeDocument/2006/relationships" r:embed="rId11" cstate="print"/>
        <a:stretch>
          <a:fillRect/>
        </a:stretch>
      </xdr:blipFill>
      <xdr:spPr>
        <a:xfrm>
          <a:off x="5219700" y="20707350"/>
          <a:ext cx="3686175" cy="1223733"/>
        </a:xfrm>
        <a:prstGeom prst="rect">
          <a:avLst/>
        </a:prstGeom>
      </xdr:spPr>
    </xdr:pic>
    <xdr:clientData/>
  </xdr:twoCellAnchor>
  <xdr:twoCellAnchor editAs="oneCell">
    <xdr:from>
      <xdr:col>6</xdr:col>
      <xdr:colOff>479874</xdr:colOff>
      <xdr:row>137</xdr:row>
      <xdr:rowOff>123824</xdr:rowOff>
    </xdr:from>
    <xdr:to>
      <xdr:col>14</xdr:col>
      <xdr:colOff>66675</xdr:colOff>
      <xdr:row>149</xdr:row>
      <xdr:rowOff>76507</xdr:rowOff>
    </xdr:to>
    <xdr:pic>
      <xdr:nvPicPr>
        <xdr:cNvPr id="13" name="Picture 12"/>
        <xdr:cNvPicPr>
          <a:picLocks noChangeAspect="1"/>
        </xdr:cNvPicPr>
      </xdr:nvPicPr>
      <xdr:blipFill>
        <a:blip xmlns:r="http://schemas.openxmlformats.org/officeDocument/2006/relationships" r:embed="rId12" cstate="print"/>
        <a:stretch>
          <a:fillRect/>
        </a:stretch>
      </xdr:blipFill>
      <xdr:spPr>
        <a:xfrm>
          <a:off x="8261799" y="23298149"/>
          <a:ext cx="4987476" cy="1895783"/>
        </a:xfrm>
        <a:prstGeom prst="rect">
          <a:avLst/>
        </a:prstGeom>
      </xdr:spPr>
    </xdr:pic>
    <xdr:clientData/>
  </xdr:twoCellAnchor>
  <xdr:twoCellAnchor editAs="oneCell">
    <xdr:from>
      <xdr:col>4</xdr:col>
      <xdr:colOff>76200</xdr:colOff>
      <xdr:row>138</xdr:row>
      <xdr:rowOff>104775</xdr:rowOff>
    </xdr:from>
    <xdr:to>
      <xdr:col>6</xdr:col>
      <xdr:colOff>475851</xdr:colOff>
      <xdr:row>148</xdr:row>
      <xdr:rowOff>69656</xdr:rowOff>
    </xdr:to>
    <xdr:pic>
      <xdr:nvPicPr>
        <xdr:cNvPr id="14" name="Picture 13"/>
        <xdr:cNvPicPr>
          <a:picLocks noChangeAspect="1"/>
        </xdr:cNvPicPr>
      </xdr:nvPicPr>
      <xdr:blipFill>
        <a:blip xmlns:r="http://schemas.openxmlformats.org/officeDocument/2006/relationships" r:embed="rId13" cstate="print"/>
        <a:stretch>
          <a:fillRect/>
        </a:stretch>
      </xdr:blipFill>
      <xdr:spPr>
        <a:xfrm>
          <a:off x="5057775" y="23441025"/>
          <a:ext cx="3200001" cy="15841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mit\AppData\Roaming\Microsoft\Excel\Spray%20Valve\ComCookingPreRinseSprayValve_v2_0_7thPlan_0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venthPlan/Conservation%20Analysis/Ind/Industrial%20Files/Industrial_tool_111209-6P%20Origin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SeventhPlan/Conservation%20Analysis/RTFStandardInformationWorkbook_v2_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smit\Documents\IndMeasureChar_DB.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smit\AppData\Local\Microsoft\Windows\Temporary%20Internet%20Files\Content.Outlook\NP9J6S84\IAC_CompCalcs.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s>
    <definedNames>
      <definedName name="ACHIEV" refersTo="='ACHIEV'!$B$19:$Y$119"/>
      <definedName name="BLDGTYPE" refersTo="='APPLIC'!$B$11:$U$11"/>
    </definedNames>
    <sheetDataSet>
      <sheetData sheetId="0" refreshError="1"/>
      <sheetData sheetId="1">
        <row r="15">
          <cell r="D15" t="str">
            <v>Laptop-NR</v>
          </cell>
        </row>
        <row r="19">
          <cell r="D19" t="str">
            <v>Desktop-NR</v>
          </cell>
        </row>
        <row r="21">
          <cell r="D21" t="str">
            <v>Cooking Equipment-NR</v>
          </cell>
        </row>
        <row r="40">
          <cell r="D40" t="str">
            <v>Demand Control Ventilation-Retro</v>
          </cell>
        </row>
        <row r="43">
          <cell r="D43" t="str">
            <v>DCV Parking Garage-Retro</v>
          </cell>
        </row>
      </sheetData>
      <sheetData sheetId="2">
        <row r="4">
          <cell r="H4">
            <v>2035</v>
          </cell>
        </row>
        <row r="12">
          <cell r="B12" t="str">
            <v>Compressed Air-Retro</v>
          </cell>
        </row>
        <row r="13">
          <cell r="B13" t="str">
            <v>Compressed Air-NR</v>
          </cell>
        </row>
      </sheetData>
      <sheetData sheetId="3">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X36">
            <v>0</v>
          </cell>
          <cell r="Y36">
            <v>0</v>
          </cell>
        </row>
        <row r="37">
          <cell r="B37" t="str">
            <v>Economizer-Retro</v>
          </cell>
          <cell r="C37">
            <v>0.37773742662640791</v>
          </cell>
          <cell r="D37">
            <v>0.23826646440482974</v>
          </cell>
          <cell r="E37">
            <v>5.5518884697354179E-2</v>
          </cell>
          <cell r="F37">
            <v>0.35309381104934129</v>
          </cell>
          <cell r="G37">
            <v>0.19907568268653997</v>
          </cell>
          <cell r="H37">
            <v>0.15513670187653161</v>
          </cell>
          <cell r="I37">
            <v>1.0197910929940514E-2</v>
          </cell>
          <cell r="J37">
            <v>0.28088324172086482</v>
          </cell>
          <cell r="K37">
            <v>0.28088324172086482</v>
          </cell>
          <cell r="L37">
            <v>0.11124903795477889</v>
          </cell>
          <cell r="M37">
            <v>0.31360984414443888</v>
          </cell>
          <cell r="N37">
            <v>0.15264480663133839</v>
          </cell>
          <cell r="O37">
            <v>0.24652213025227437</v>
          </cell>
          <cell r="P37">
            <v>7.8175735111402314E-2</v>
          </cell>
          <cell r="Q37">
            <v>0.34124133606352913</v>
          </cell>
          <cell r="R37">
            <v>5.9048454739110051E-2</v>
          </cell>
          <cell r="S37">
            <v>0.29894926354357898</v>
          </cell>
          <cell r="T37">
            <v>0.31491070071894045</v>
          </cell>
          <cell r="X37">
            <v>0.62956237771067991</v>
          </cell>
          <cell r="Y37">
            <v>0.31768861920643965</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X94">
            <v>1</v>
          </cell>
          <cell r="Y94">
            <v>1</v>
          </cell>
        </row>
      </sheetData>
      <sheetData sheetId="4" refreshError="1"/>
      <sheetData sheetId="5" refreshError="1"/>
      <sheetData sheetId="6">
        <row r="12">
          <cell r="B12" t="str">
            <v>Compressed Air-Retro</v>
          </cell>
        </row>
        <row r="19">
          <cell r="B19" t="str">
            <v>Desktop-NR</v>
          </cell>
          <cell r="U19">
            <v>0.25</v>
          </cell>
        </row>
        <row r="20">
          <cell r="B20" t="str">
            <v>Pre-Rinse Spray Valve-Retro</v>
          </cell>
          <cell r="U20">
            <v>0.2</v>
          </cell>
        </row>
        <row r="21">
          <cell r="B21" t="str">
            <v>Cooking Equipment-NR</v>
          </cell>
          <cell r="U21">
            <v>0.08</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row>
        <row r="25">
          <cell r="B25" t="str">
            <v>Glass-NR</v>
          </cell>
        </row>
        <row r="26">
          <cell r="B26" t="str">
            <v>Glass-Retro</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row>
        <row r="30">
          <cell r="B30" t="str">
            <v>Variable Speed Chiller-New</v>
          </cell>
        </row>
        <row r="31">
          <cell r="B31" t="str">
            <v>Variable Speed Chiller-NR</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row>
        <row r="35">
          <cell r="B35" t="str">
            <v>Evaporative Assist Cooling-New</v>
          </cell>
        </row>
        <row r="36">
          <cell r="B36" t="str">
            <v>Evaporative Assist Cooling-NR</v>
          </cell>
        </row>
        <row r="37">
          <cell r="B37" t="str">
            <v>Economizer-Retro</v>
          </cell>
        </row>
        <row r="38">
          <cell r="B38" t="str">
            <v>Demand Control Ventilation-New</v>
          </cell>
        </row>
        <row r="39">
          <cell r="B39" t="str">
            <v>Demand Control Ventilation-NR</v>
          </cell>
        </row>
        <row r="40">
          <cell r="B40" t="str">
            <v>Demand Control Ventilation-Retro</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row>
        <row r="42">
          <cell r="B42" t="str">
            <v>DCV Restaurant Hood-Retro</v>
          </cell>
        </row>
        <row r="43">
          <cell r="B43" t="str">
            <v>DCV Parking Garage-Retro</v>
          </cell>
        </row>
        <row r="44">
          <cell r="B44" t="str">
            <v>Weatherization - School-Retro</v>
          </cell>
        </row>
        <row r="45">
          <cell r="B45" t="str">
            <v>Energy Recovery Ventilator-NR</v>
          </cell>
          <cell r="U45">
            <v>0.25</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row>
        <row r="55">
          <cell r="B55" t="str">
            <v>VRF-Retro</v>
          </cell>
        </row>
        <row r="56">
          <cell r="B56" t="str">
            <v>Evaporator Roof Top HVAC-Retro</v>
          </cell>
        </row>
        <row r="57">
          <cell r="B57" t="str">
            <v>Secondary Glazing Systems-Retro</v>
          </cell>
        </row>
        <row r="58">
          <cell r="B58" t="str">
            <v>LPD Package-New</v>
          </cell>
        </row>
        <row r="59">
          <cell r="B59" t="str">
            <v>LPD Package-NR</v>
          </cell>
        </row>
        <row r="60">
          <cell r="B60" t="str">
            <v>LPD Package-Retro</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V65" t="str">
            <v>Fixture or Ballast Replacement Cycle</v>
          </cell>
        </row>
        <row r="66">
          <cell r="B66" t="str">
            <v>Exterior Building Lighting-New</v>
          </cell>
          <cell r="U66">
            <v>0.2</v>
          </cell>
          <cell r="V66" t="str">
            <v xml:space="preserve">5-year cycle (lamp cycle) for luminiares requiring bucket truck.  </v>
          </cell>
        </row>
        <row r="67">
          <cell r="B67" t="str">
            <v>Exterior Building Lighting-NR</v>
          </cell>
          <cell r="U67">
            <v>0.2</v>
          </cell>
          <cell r="V67" t="str">
            <v>20-Year Fixture Life from CBSA REN RATE</v>
          </cell>
        </row>
        <row r="68">
          <cell r="B68" t="str">
            <v>Street and Roadway Lighting-New</v>
          </cell>
          <cell r="U68">
            <v>0.2</v>
          </cell>
          <cell r="V68" t="str">
            <v>Five year cycle for streetlight relamp (DOE &amp; Tarioffs)</v>
          </cell>
        </row>
        <row r="69">
          <cell r="B69" t="str">
            <v>Street and Roadway Lighting-NR</v>
          </cell>
          <cell r="U69">
            <v>0.2</v>
          </cell>
          <cell r="V69" t="str">
            <v>Five year cycle for streetlight relamp (DOE &amp; Tarioffs)</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row>
        <row r="94">
          <cell r="B94" t="str">
            <v>Low Power LF Lamps-NR</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3">
          <cell r="C13" t="str">
            <v>LO20Fast</v>
          </cell>
        </row>
        <row r="14">
          <cell r="C14" t="str">
            <v>LOEven20</v>
          </cell>
        </row>
        <row r="15">
          <cell r="C15" t="str">
            <v>LOMax60</v>
          </cell>
        </row>
        <row r="16">
          <cell r="C16" t="str">
            <v>LO3Slow</v>
          </cell>
        </row>
        <row r="18">
          <cell r="B18" t="str">
            <v>Measure Index Name</v>
          </cell>
          <cell r="C18" t="str">
            <v>Ramp</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row>
        <row r="41">
          <cell r="A41" t="str">
            <v>HVAC</v>
          </cell>
          <cell r="B41" t="str">
            <v>Commercial EM-Retro</v>
          </cell>
          <cell r="C41" t="str">
            <v>Retro12Med</v>
          </cell>
          <cell r="D41">
            <v>0.10937459468255628</v>
          </cell>
          <cell r="E41">
            <v>0.10937459468255628</v>
          </cell>
          <cell r="F41">
            <v>0.10937459468255628</v>
          </cell>
          <cell r="G41">
            <v>0.10937459468255628</v>
          </cell>
          <cell r="H41">
            <v>0.10937459468255628</v>
          </cell>
          <cell r="I41">
            <v>9.8437135214300656E-2</v>
          </cell>
          <cell r="J41">
            <v>7.874970817144053E-2</v>
          </cell>
          <cell r="K41">
            <v>6.2999766537152418E-2</v>
          </cell>
          <cell r="L41">
            <v>5.0399813229721938E-2</v>
          </cell>
          <cell r="M41">
            <v>4.0319850583777551E-2</v>
          </cell>
          <cell r="N41">
            <v>3.225588046702204E-2</v>
          </cell>
          <cell r="O41">
            <v>2.5804704373617631E-2</v>
          </cell>
          <cell r="P41">
            <v>2.0643763498894106E-2</v>
          </cell>
          <cell r="Q41">
            <v>1.6515010799115284E-2</v>
          </cell>
          <cell r="R41">
            <v>1.3212008639292228E-2</v>
          </cell>
          <cell r="S41">
            <v>1.0569606911433781E-2</v>
          </cell>
          <cell r="T41">
            <v>7.2092823794611682E-5</v>
          </cell>
          <cell r="U41">
            <v>2.5747437069512102E-5</v>
          </cell>
          <cell r="V41">
            <v>8.7775353646568632E-6</v>
          </cell>
          <cell r="W41">
            <v>2.8622397928446119E-6</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row>
        <row r="44">
          <cell r="A44" t="str">
            <v>HVAC</v>
          </cell>
          <cell r="B44" t="str">
            <v>Economizer-Retro</v>
          </cell>
          <cell r="C44" t="str">
            <v>Retro12Med</v>
          </cell>
          <cell r="D44">
            <v>0.10937459468255628</v>
          </cell>
          <cell r="E44">
            <v>0.10937459468255628</v>
          </cell>
          <cell r="F44">
            <v>0.10937459468255628</v>
          </cell>
          <cell r="G44">
            <v>0.10937459468255628</v>
          </cell>
          <cell r="H44">
            <v>0.10937459468255628</v>
          </cell>
          <cell r="I44">
            <v>9.8437135214300656E-2</v>
          </cell>
          <cell r="J44">
            <v>7.874970817144053E-2</v>
          </cell>
          <cell r="K44">
            <v>6.2999766537152418E-2</v>
          </cell>
          <cell r="L44">
            <v>5.0399813229721938E-2</v>
          </cell>
          <cell r="M44">
            <v>4.0319850583777551E-2</v>
          </cell>
          <cell r="N44">
            <v>3.225588046702204E-2</v>
          </cell>
          <cell r="O44">
            <v>2.5804704373617631E-2</v>
          </cell>
          <cell r="P44">
            <v>2.0643763498894106E-2</v>
          </cell>
          <cell r="Q44">
            <v>1.6515010799115284E-2</v>
          </cell>
          <cell r="R44">
            <v>1.3212008639292228E-2</v>
          </cell>
          <cell r="S44">
            <v>1.0569606911433781E-2</v>
          </cell>
          <cell r="T44">
            <v>7.2092823794611682E-5</v>
          </cell>
          <cell r="U44">
            <v>2.5747437069512102E-5</v>
          </cell>
          <cell r="V44">
            <v>8.7775353646568632E-6</v>
          </cell>
          <cell r="W44">
            <v>2.8622397928446119E-6</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row>
        <row r="47">
          <cell r="A47" t="str">
            <v>HVAC</v>
          </cell>
          <cell r="B47" t="str">
            <v>Demand Control Ventilation-Retro</v>
          </cell>
          <cell r="C47" t="str">
            <v>Retro12Med</v>
          </cell>
          <cell r="D47">
            <v>0.10937459468255628</v>
          </cell>
          <cell r="E47">
            <v>0.10937459468255628</v>
          </cell>
          <cell r="F47">
            <v>0.10937459468255628</v>
          </cell>
          <cell r="G47">
            <v>0.10937459468255628</v>
          </cell>
          <cell r="H47">
            <v>0.10937459468255628</v>
          </cell>
          <cell r="I47">
            <v>9.8437135214300656E-2</v>
          </cell>
          <cell r="J47">
            <v>7.874970817144053E-2</v>
          </cell>
          <cell r="K47">
            <v>6.2999766537152418E-2</v>
          </cell>
          <cell r="L47">
            <v>5.0399813229721938E-2</v>
          </cell>
          <cell r="M47">
            <v>4.0319850583777551E-2</v>
          </cell>
          <cell r="N47">
            <v>3.225588046702204E-2</v>
          </cell>
          <cell r="O47">
            <v>2.5804704373617631E-2</v>
          </cell>
          <cell r="P47">
            <v>2.0643763498894106E-2</v>
          </cell>
          <cell r="Q47">
            <v>1.6515010799115284E-2</v>
          </cell>
          <cell r="R47">
            <v>1.3212008639292228E-2</v>
          </cell>
          <cell r="S47">
            <v>1.0569606911433781E-2</v>
          </cell>
          <cell r="T47">
            <v>7.2092823794611682E-5</v>
          </cell>
          <cell r="U47">
            <v>2.5747437069512102E-5</v>
          </cell>
          <cell r="V47">
            <v>8.7775353646568632E-6</v>
          </cell>
          <cell r="W47">
            <v>2.8622397928446119E-6</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row>
      </sheetData>
      <sheetData sheetId="8" refreshError="1"/>
      <sheetData sheetId="9" refreshError="1"/>
      <sheetData sheetId="10" refreshError="1"/>
      <sheetData sheetId="11">
        <row r="13">
          <cell r="B13" t="str">
            <v>FORECAST</v>
          </cell>
        </row>
        <row r="14">
          <cell r="B14" t="str">
            <v>POST2013</v>
          </cell>
          <cell r="C14" t="str">
            <v>Office</v>
          </cell>
          <cell r="F14" t="str">
            <v>Retail</v>
          </cell>
          <cell r="J14" t="str">
            <v>School</v>
          </cell>
          <cell r="L14" t="str">
            <v>Warehouse</v>
          </cell>
          <cell r="M14" t="str">
            <v>Grocery</v>
          </cell>
          <cell r="O14" t="str">
            <v>Restaurant</v>
          </cell>
          <cell r="P14" t="str">
            <v>Lodging</v>
          </cell>
          <cell r="Q14" t="str">
            <v>Health</v>
          </cell>
          <cell r="S14" t="str">
            <v>Assembly</v>
          </cell>
          <cell r="T14" t="str">
            <v>Other</v>
          </cell>
        </row>
        <row r="15">
          <cell r="B15" t="str">
            <v>FloorA%ACT</v>
          </cell>
          <cell r="C15">
            <v>0.23374291413554329</v>
          </cell>
          <cell r="F15">
            <v>0.16379453573805774</v>
          </cell>
          <cell r="J15">
            <v>8.8639553331737689E-2</v>
          </cell>
          <cell r="L15">
            <v>9.6266945662747766E-2</v>
          </cell>
          <cell r="M15">
            <v>2.0434554153352484E-2</v>
          </cell>
          <cell r="O15">
            <v>1.255060122823257E-2</v>
          </cell>
          <cell r="P15">
            <v>5.5794347273117245E-2</v>
          </cell>
          <cell r="Q15">
            <v>7.398534349162611E-2</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F23">
            <v>0.86075287434919978</v>
          </cell>
          <cell r="J23">
            <v>0.87263881668019661</v>
          </cell>
          <cell r="L23">
            <v>0.18162271351024481</v>
          </cell>
          <cell r="M23">
            <v>0.897277257424139</v>
          </cell>
          <cell r="O23">
            <v>0.99999997512427186</v>
          </cell>
          <cell r="P23">
            <v>0.94438859080377269</v>
          </cell>
          <cell r="Q23">
            <v>0.89616933002437993</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F25">
            <v>0.78455381811533043</v>
          </cell>
          <cell r="J25">
            <v>0.36953195539995587</v>
          </cell>
          <cell r="L25">
            <v>0.35</v>
          </cell>
          <cell r="M25">
            <v>0.90000000000000013</v>
          </cell>
          <cell r="O25">
            <v>0.95</v>
          </cell>
          <cell r="P25">
            <v>0.5</v>
          </cell>
          <cell r="Q25">
            <v>0.45832204515370584</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row>
        <row r="27">
          <cell r="B27" t="str">
            <v>BuiltUp%ACT</v>
          </cell>
          <cell r="C27">
            <v>0.52249684792760431</v>
          </cell>
          <cell r="F27">
            <v>6.2181060258327321E-2</v>
          </cell>
          <cell r="J27">
            <v>0.75664862673331257</v>
          </cell>
          <cell r="L27">
            <v>0.10310000000000001</v>
          </cell>
          <cell r="M27">
            <v>0.11560000000000001</v>
          </cell>
          <cell r="O27">
            <v>0.11560000000000001</v>
          </cell>
          <cell r="P27">
            <v>0.32380000000000003</v>
          </cell>
          <cell r="Q27">
            <v>0.83345440239005475</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F29">
            <v>2.3808219851502894E-3</v>
          </cell>
          <cell r="J29">
            <v>0.30214896654996692</v>
          </cell>
          <cell r="L29">
            <v>0</v>
          </cell>
          <cell r="M29">
            <v>0</v>
          </cell>
          <cell r="O29">
            <v>0</v>
          </cell>
          <cell r="P29">
            <v>0</v>
          </cell>
          <cell r="Q29">
            <v>0.42833559096925883</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61">
          <cell r="C61" t="str">
            <v>Office</v>
          </cell>
          <cell r="D61" t="str">
            <v>Office</v>
          </cell>
          <cell r="E61" t="str">
            <v>Office</v>
          </cell>
          <cell r="F61" t="str">
            <v>Retail/Service</v>
          </cell>
          <cell r="G61" t="str">
            <v>Retail/Service</v>
          </cell>
          <cell r="H61" t="str">
            <v>Retail/Service</v>
          </cell>
          <cell r="I61" t="str">
            <v>Retail/Service</v>
          </cell>
          <cell r="M61" t="str">
            <v>Grocery</v>
          </cell>
          <cell r="N61" t="str">
            <v>Grocery</v>
          </cell>
        </row>
        <row r="62">
          <cell r="B62" t="str">
            <v>_PRE2013</v>
          </cell>
          <cell r="C62" t="str">
            <v>Office</v>
          </cell>
          <cell r="F62" t="str">
            <v>Retail/Service</v>
          </cell>
          <cell r="J62" t="str">
            <v>School</v>
          </cell>
          <cell r="L62" t="str">
            <v>Warehouse</v>
          </cell>
          <cell r="M62" t="str">
            <v>Grocery</v>
          </cell>
          <cell r="O62" t="str">
            <v>Restaurant</v>
          </cell>
          <cell r="P62" t="str">
            <v>Lodging</v>
          </cell>
          <cell r="Q62" t="str">
            <v>Health</v>
          </cell>
          <cell r="S62" t="str">
            <v>Assembly</v>
          </cell>
          <cell r="T62" t="str">
            <v>Other</v>
          </cell>
        </row>
        <row r="63">
          <cell r="B63" t="str">
            <v>FloorA%ACT</v>
          </cell>
          <cell r="C63">
            <v>0.21925891959556321</v>
          </cell>
          <cell r="F63">
            <v>0.170463671983236</v>
          </cell>
          <cell r="J63">
            <v>0.11027533939050128</v>
          </cell>
          <cell r="L63">
            <v>0.13203580856943528</v>
          </cell>
          <cell r="M63">
            <v>2.3026138677721724E-2</v>
          </cell>
          <cell r="O63">
            <v>1.5835296654172451E-2</v>
          </cell>
          <cell r="P63">
            <v>5.1068065124091046E-2</v>
          </cell>
          <cell r="Q63">
            <v>6.8347557000163706E-2</v>
          </cell>
          <cell r="S63">
            <v>0.11013494038183547</v>
          </cell>
          <cell r="T63">
            <v>9.9554262623279946E-2</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row>
        <row r="71">
          <cell r="B71" t="str">
            <v>CoolSat%ACT</v>
          </cell>
          <cell r="C71">
            <v>0.84338963005455969</v>
          </cell>
          <cell r="F71">
            <v>0.74176230846303148</v>
          </cell>
          <cell r="J71">
            <v>0.7142495586900468</v>
          </cell>
          <cell r="L71">
            <v>0.23</v>
          </cell>
          <cell r="M71">
            <v>0.8973671844904727</v>
          </cell>
          <cell r="O71">
            <v>0.96</v>
          </cell>
          <cell r="P71">
            <v>0.88</v>
          </cell>
          <cell r="Q71">
            <v>0.88824220129049314</v>
          </cell>
          <cell r="S71">
            <v>0.77184416415983825</v>
          </cell>
          <cell r="T71">
            <v>0.71310077098671132</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row>
        <row r="73">
          <cell r="B73" t="str">
            <v>PackRT%ACT</v>
          </cell>
          <cell r="C73">
            <v>0.48584254414953354</v>
          </cell>
          <cell r="F73">
            <v>0.63256057960735712</v>
          </cell>
          <cell r="J73">
            <v>0.33750430289294164</v>
          </cell>
          <cell r="L73">
            <v>0.31046750131883327</v>
          </cell>
          <cell r="M73">
            <v>0.90000000000000013</v>
          </cell>
          <cell r="O73">
            <v>0.76718515286285394</v>
          </cell>
          <cell r="P73">
            <v>0.41303161997673743</v>
          </cell>
          <cell r="Q73">
            <v>0.49902981576861571</v>
          </cell>
          <cell r="S73">
            <v>0.5</v>
          </cell>
          <cell r="T73">
            <v>0.49999999999999994</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row>
        <row r="75">
          <cell r="B75" t="str">
            <v>BuiltUp%ACT</v>
          </cell>
          <cell r="C75">
            <v>0.32107129566956238</v>
          </cell>
          <cell r="F75">
            <v>5.0679867043271966E-2</v>
          </cell>
          <cell r="J75">
            <v>0.45710103517657202</v>
          </cell>
          <cell r="L75">
            <v>5.6541361272701172E-2</v>
          </cell>
          <cell r="M75">
            <v>8.7372210868686184E-2</v>
          </cell>
          <cell r="O75">
            <v>5.746308592387158E-2</v>
          </cell>
          <cell r="P75">
            <v>0.3949582335084047</v>
          </cell>
          <cell r="Q75">
            <v>0.5613264299674231</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row>
        <row r="77">
          <cell r="B77" t="str">
            <v>VAV%ACT</v>
          </cell>
          <cell r="C77">
            <v>0.35</v>
          </cell>
          <cell r="F77">
            <v>0.01</v>
          </cell>
          <cell r="J77">
            <v>0.11</v>
          </cell>
          <cell r="L77">
            <v>0</v>
          </cell>
          <cell r="M77">
            <v>0</v>
          </cell>
          <cell r="O77">
            <v>0</v>
          </cell>
          <cell r="P77">
            <v>0.04</v>
          </cell>
          <cell r="Q77">
            <v>0.21527670664708273</v>
          </cell>
          <cell r="S77">
            <v>0.17</v>
          </cell>
          <cell r="T77">
            <v>0.2</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row>
        <row r="89">
          <cell r="B89" t="str">
            <v>RTEcono%TYP</v>
          </cell>
          <cell r="C89">
            <v>0.62956237771067991</v>
          </cell>
          <cell r="D89">
            <v>0.31768861920643965</v>
          </cell>
          <cell r="E89">
            <v>7.4025179596472243E-2</v>
          </cell>
          <cell r="F89">
            <v>0.58848968508223554</v>
          </cell>
          <cell r="G89">
            <v>0.26543424358205331</v>
          </cell>
          <cell r="H89">
            <v>0.20684893583537547</v>
          </cell>
          <cell r="I89">
            <v>1.359721457325402E-2</v>
          </cell>
          <cell r="J89">
            <v>0.46813873620144136</v>
          </cell>
          <cell r="K89">
            <v>0.46813873620144136</v>
          </cell>
          <cell r="L89">
            <v>0.14833205060637186</v>
          </cell>
          <cell r="M89">
            <v>0.52268307357406485</v>
          </cell>
          <cell r="N89">
            <v>0.20352640884178452</v>
          </cell>
          <cell r="O89">
            <v>0.32869617366969917</v>
          </cell>
          <cell r="P89">
            <v>0.10423431348186975</v>
          </cell>
          <cell r="Q89">
            <v>0.56873556010588189</v>
          </cell>
          <cell r="R89">
            <v>7.8731272985480064E-2</v>
          </cell>
          <cell r="S89">
            <v>0.39859901805810533</v>
          </cell>
          <cell r="T89">
            <v>0.41988093429192064</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7th Plan Notes"/>
      <sheetName val="CBSA v2  food detail"/>
      <sheetName val="CBSA Summary"/>
      <sheetName val="Summary"/>
      <sheetName val="Checklist"/>
      <sheetName val="MeasureTable"/>
      <sheetName val="ProData"/>
      <sheetName val="Measure_InputOutput"/>
      <sheetName val="LookupTable"/>
      <sheetName val="Analysis Summary"/>
      <sheetName val="FlowRate"/>
      <sheetName val="Hours"/>
      <sheetName val="PSE"/>
      <sheetName val="AVISTA meter data (B2)"/>
      <sheetName val="WaterTemp"/>
      <sheetName val="Cost"/>
      <sheetName val="Water"/>
      <sheetName val="Lifetime and Removal"/>
      <sheetName val="Lookups"/>
      <sheetName val="SCL"/>
      <sheetName val="FacilityTypes"/>
      <sheetName val="FSTC Report Samples"/>
      <sheetName val="CUWCC01"/>
      <sheetName val="CUWCC02"/>
      <sheetName val="Reports"/>
      <sheetName val="ValidationLists"/>
      <sheetName val="Notes"/>
      <sheetName val="ProCost 6th Plan Inputs"/>
      <sheetName val="Levelized Cost Note"/>
      <sheetName val="Probl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58">
          <cell r="G58" t="str">
            <v>'Measure_InputOutput'!A78:DA91</v>
          </cell>
        </row>
      </sheetData>
      <sheetData sheetId="28"/>
      <sheetData sheetId="29"/>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sheetName val="Pop Forecast (Base Case)"/>
      <sheetName val="Pop Forecast (Low)"/>
      <sheetName val="DEI (Base Case)"/>
      <sheetName val="Dairy Forecast (Base Case)"/>
      <sheetName val="Dairy Forecast (Low)"/>
      <sheetName val="Dairy Forecast (High)"/>
      <sheetName val="EV Forecast (Base Case)"/>
      <sheetName val="EV Forecast (Low)"/>
      <sheetName val="EV Forecast (High)"/>
      <sheetName val="DEI Forecast (Base Case)"/>
      <sheetName val="DEI Forecast (High)"/>
      <sheetName val="DEI Forecast (Low)"/>
      <sheetName val="DataCenter Forecast (Base Case)"/>
      <sheetName val="DataCenter Forecast (High)"/>
      <sheetName val="DataCenter Forecast (Low)"/>
      <sheetName val="Pop Forecast (High Case)"/>
      <sheetName val="Pop Forecast (Low Case)"/>
      <sheetName val="7P Forecasts D2"/>
    </sheetNames>
    <definedNames>
      <definedName name="rng_ForecastColumnLookup" refersTo="='Forecast Switchboard'!$H$21:$AE$21"/>
      <definedName name="rng_ForecastRowLookup" refersTo="='Forecast Switchboard'!$G$22:$G$502"/>
      <definedName name="switch_ForecastScenario" refersTo="='Forecast Switchboard'!$H$3"/>
      <definedName name="switch_ForecastState" refersTo="='Forecast Switchboard'!$H$4"/>
      <definedName name="tbl_Forecast" refersTo="='Forecast Switchboard'!$H$22:$AE$502"/>
    </definedNames>
    <sheetDataSet>
      <sheetData sheetId="0"/>
      <sheetData sheetId="1">
        <row r="3">
          <cell r="H3" t="str">
            <v>Base</v>
          </cell>
        </row>
        <row r="4">
          <cell r="H4" t="str">
            <v>Region</v>
          </cell>
        </row>
        <row r="21">
          <cell r="H21" t="str">
            <v>Sector</v>
          </cell>
          <cell r="I21" t="str">
            <v>Building/Industry Type</v>
          </cell>
          <cell r="J21" t="str">
            <v>Vintage / Subcategory</v>
          </cell>
          <cell r="K21" t="str">
            <v>Forecast Units</v>
          </cell>
          <cell r="L21">
            <v>2016</v>
          </cell>
          <cell r="M21">
            <v>2017</v>
          </cell>
          <cell r="N21">
            <v>2018</v>
          </cell>
          <cell r="O21">
            <v>2019</v>
          </cell>
          <cell r="P21">
            <v>2020</v>
          </cell>
          <cell r="Q21">
            <v>2021</v>
          </cell>
          <cell r="R21">
            <v>2022</v>
          </cell>
          <cell r="S21">
            <v>2023</v>
          </cell>
          <cell r="T21">
            <v>2024</v>
          </cell>
          <cell r="U21">
            <v>2025</v>
          </cell>
          <cell r="V21">
            <v>2026</v>
          </cell>
          <cell r="W21">
            <v>2027</v>
          </cell>
          <cell r="X21">
            <v>2028</v>
          </cell>
          <cell r="Y21">
            <v>2029</v>
          </cell>
          <cell r="Z21">
            <v>2030</v>
          </cell>
          <cell r="AA21">
            <v>2031</v>
          </cell>
          <cell r="AB21">
            <v>2032</v>
          </cell>
          <cell r="AC21">
            <v>2033</v>
          </cell>
          <cell r="AD21">
            <v>2034</v>
          </cell>
          <cell r="AE21">
            <v>2035</v>
          </cell>
        </row>
        <row r="22">
          <cell r="G22" t="str">
            <v>RegionSingle FamilyNew</v>
          </cell>
          <cell r="H22" t="str">
            <v>Res</v>
          </cell>
          <cell r="I22" t="str">
            <v>Single Family</v>
          </cell>
          <cell r="J22" t="str">
            <v>New</v>
          </cell>
          <cell r="K22" t="str">
            <v>Buildings</v>
          </cell>
          <cell r="L22">
            <v>62685.758999999998</v>
          </cell>
          <cell r="M22">
            <v>59961.781000000003</v>
          </cell>
          <cell r="N22">
            <v>56834.012000000002</v>
          </cell>
          <cell r="O22">
            <v>54985.192999999999</v>
          </cell>
          <cell r="P22">
            <v>53507.474000000002</v>
          </cell>
          <cell r="Q22">
            <v>50982.05</v>
          </cell>
          <cell r="R22">
            <v>49561.669000000002</v>
          </cell>
          <cell r="S22">
            <v>49324.517999999996</v>
          </cell>
          <cell r="T22">
            <v>48815.77</v>
          </cell>
          <cell r="U22">
            <v>49683.252</v>
          </cell>
          <cell r="V22">
            <v>50030.137000000002</v>
          </cell>
          <cell r="W22">
            <v>49387.762999999999</v>
          </cell>
          <cell r="X22">
            <v>48079.345999999998</v>
          </cell>
          <cell r="Y22">
            <v>48129.050999999999</v>
          </cell>
          <cell r="Z22">
            <v>48690.569000000003</v>
          </cell>
          <cell r="AA22">
            <v>48482.864000000001</v>
          </cell>
          <cell r="AB22">
            <v>46879.000999999997</v>
          </cell>
          <cell r="AC22">
            <v>46798.777999999998</v>
          </cell>
          <cell r="AD22">
            <v>46917.627</v>
          </cell>
          <cell r="AE22">
            <v>47236.144999999997</v>
          </cell>
        </row>
        <row r="23">
          <cell r="G23" t="str">
            <v>RegionMultifamily - Low RiseNew</v>
          </cell>
          <cell r="H23" t="str">
            <v>Res</v>
          </cell>
          <cell r="I23" t="str">
            <v>Multifamily - Low Rise</v>
          </cell>
          <cell r="J23" t="str">
            <v>New</v>
          </cell>
          <cell r="K23" t="str">
            <v>Buildings</v>
          </cell>
          <cell r="L23">
            <v>23280.347100904564</v>
          </cell>
          <cell r="M23">
            <v>23017.418106038647</v>
          </cell>
          <cell r="N23">
            <v>22811.60852767331</v>
          </cell>
          <cell r="O23">
            <v>22085.916378202593</v>
          </cell>
          <cell r="P23">
            <v>20817.853908138593</v>
          </cell>
          <cell r="Q23">
            <v>20070.279329962508</v>
          </cell>
          <cell r="R23">
            <v>19887.831284331631</v>
          </cell>
          <cell r="S23">
            <v>20257.583209811291</v>
          </cell>
          <cell r="T23">
            <v>20750.368029493613</v>
          </cell>
          <cell r="U23">
            <v>21314.334279744231</v>
          </cell>
          <cell r="V23">
            <v>21403.286239774712</v>
          </cell>
          <cell r="W23">
            <v>21409.137516518917</v>
          </cell>
          <cell r="X23">
            <v>21443.358292282628</v>
          </cell>
          <cell r="Y23">
            <v>21209.865626522758</v>
          </cell>
          <cell r="Z23">
            <v>20954.17798283829</v>
          </cell>
          <cell r="AA23">
            <v>20525.44023202754</v>
          </cell>
          <cell r="AB23">
            <v>20175.505597554071</v>
          </cell>
          <cell r="AC23">
            <v>19919.723927484571</v>
          </cell>
          <cell r="AD23">
            <v>19536.194066416414</v>
          </cell>
          <cell r="AE23">
            <v>19462.287131015248</v>
          </cell>
        </row>
        <row r="24">
          <cell r="G24" t="str">
            <v>RegionMultifamily - High RiseNew</v>
          </cell>
          <cell r="H24" t="str">
            <v>Res</v>
          </cell>
          <cell r="I24" t="str">
            <v>Multifamily - High Rise</v>
          </cell>
          <cell r="J24" t="str">
            <v>New</v>
          </cell>
          <cell r="K24" t="str">
            <v>Buildings</v>
          </cell>
          <cell r="L24">
            <v>5226.2387411561367</v>
          </cell>
          <cell r="M24">
            <v>5239.95312759432</v>
          </cell>
          <cell r="N24">
            <v>5271.2612760989568</v>
          </cell>
          <cell r="O24">
            <v>4985.883552972361</v>
          </cell>
          <cell r="P24">
            <v>4608.5912035798974</v>
          </cell>
          <cell r="Q24">
            <v>4509.6375960361838</v>
          </cell>
          <cell r="R24">
            <v>4481.760351096189</v>
          </cell>
          <cell r="S24">
            <v>4621.8312800578688</v>
          </cell>
          <cell r="T24">
            <v>4700.9782942419988</v>
          </cell>
          <cell r="U24">
            <v>4828.2391631488581</v>
          </cell>
          <cell r="V24">
            <v>4790.0249139778334</v>
          </cell>
          <cell r="W24">
            <v>4782.0649962402858</v>
          </cell>
          <cell r="X24">
            <v>4748.3908346265653</v>
          </cell>
          <cell r="Y24">
            <v>4733.4823682495089</v>
          </cell>
          <cell r="Z24">
            <v>4698.697177079107</v>
          </cell>
          <cell r="AA24">
            <v>4599.2987885998937</v>
          </cell>
          <cell r="AB24">
            <v>4526.3104216428001</v>
          </cell>
          <cell r="AC24">
            <v>4422.0600452822764</v>
          </cell>
          <cell r="AD24">
            <v>4405.182362066379</v>
          </cell>
          <cell r="AE24">
            <v>4385.1136986120664</v>
          </cell>
        </row>
        <row r="25">
          <cell r="G25" t="str">
            <v>RegionManufacturedNew</v>
          </cell>
          <cell r="H25" t="str">
            <v>Res</v>
          </cell>
          <cell r="I25" t="str">
            <v>Manufactured</v>
          </cell>
          <cell r="J25" t="str">
            <v>New</v>
          </cell>
          <cell r="K25" t="str">
            <v>Buildings</v>
          </cell>
          <cell r="L25">
            <v>1869.5754050925925</v>
          </cell>
          <cell r="M25">
            <v>1881.796305941358</v>
          </cell>
          <cell r="N25">
            <v>1949.1340235982509</v>
          </cell>
          <cell r="O25">
            <v>2021.1963608646258</v>
          </cell>
          <cell r="P25">
            <v>1959.5061710087307</v>
          </cell>
          <cell r="Q25">
            <v>1928.5764356212967</v>
          </cell>
          <cell r="R25">
            <v>1934.9641170211423</v>
          </cell>
          <cell r="S25">
            <v>1945.862235675901</v>
          </cell>
          <cell r="T25">
            <v>1956.539890631658</v>
          </cell>
          <cell r="U25">
            <v>1957.7742018038925</v>
          </cell>
          <cell r="V25">
            <v>1947.2038419604366</v>
          </cell>
          <cell r="W25">
            <v>1945.153453785721</v>
          </cell>
          <cell r="X25">
            <v>1947.9162901464586</v>
          </cell>
          <cell r="Y25">
            <v>1950.0749856673444</v>
          </cell>
          <cell r="Z25">
            <v>1950.7771106659191</v>
          </cell>
          <cell r="AA25">
            <v>1949.8166473382953</v>
          </cell>
          <cell r="AB25">
            <v>1948.4903882606959</v>
          </cell>
          <cell r="AC25">
            <v>1948.7048126440727</v>
          </cell>
          <cell r="AD25">
            <v>1949.296705787131</v>
          </cell>
          <cell r="AE25">
            <v>1949.5267750605763</v>
          </cell>
        </row>
        <row r="26">
          <cell r="G26" t="str">
            <v>RegionSingle FamilyExisting</v>
          </cell>
          <cell r="H26" t="str">
            <v>Res</v>
          </cell>
          <cell r="I26" t="str">
            <v>Single Family</v>
          </cell>
          <cell r="J26" t="str">
            <v>Existing</v>
          </cell>
          <cell r="K26" t="str">
            <v>Buildings</v>
          </cell>
          <cell r="L26">
            <v>4203528.2719999999</v>
          </cell>
          <cell r="M26">
            <v>4193982.9785983553</v>
          </cell>
          <cell r="N26">
            <v>4184459.3604704877</v>
          </cell>
          <cell r="O26">
            <v>4174957.36839659</v>
          </cell>
          <cell r="P26">
            <v>4165476.9532686244</v>
          </cell>
          <cell r="Q26">
            <v>4156018.0660900641</v>
          </cell>
          <cell r="R26">
            <v>4146580.6579756448</v>
          </cell>
          <cell r="S26">
            <v>4137164.6801511091</v>
          </cell>
          <cell r="T26">
            <v>4127770.0839529554</v>
          </cell>
          <cell r="U26">
            <v>4118396.8208281873</v>
          </cell>
          <cell r="V26">
            <v>4109044.8423340586</v>
          </cell>
          <cell r="W26">
            <v>4099714.1001378288</v>
          </cell>
          <cell r="X26">
            <v>4090404.5460165106</v>
          </cell>
          <cell r="Y26">
            <v>4081116.1318566194</v>
          </cell>
          <cell r="Z26">
            <v>4071848.8096539262</v>
          </cell>
          <cell r="AA26">
            <v>4062602.5315132081</v>
          </cell>
          <cell r="AB26">
            <v>4053377.2496480034</v>
          </cell>
          <cell r="AC26">
            <v>4044172.9163803621</v>
          </cell>
          <cell r="AD26">
            <v>4034989.4841406001</v>
          </cell>
          <cell r="AE26">
            <v>4025826.9054670548</v>
          </cell>
        </row>
        <row r="27">
          <cell r="G27" t="str">
            <v>RegionMultifamily - Low RiseExisting</v>
          </cell>
          <cell r="H27" t="str">
            <v>Res</v>
          </cell>
          <cell r="I27" t="str">
            <v>Multifamily - Low Rise</v>
          </cell>
          <cell r="J27" t="str">
            <v>Existing</v>
          </cell>
          <cell r="K27" t="str">
            <v>Buildings</v>
          </cell>
          <cell r="L27">
            <v>926243.25609262148</v>
          </cell>
          <cell r="M27">
            <v>924139.92640956037</v>
          </cell>
          <cell r="N27">
            <v>922041.3730050053</v>
          </cell>
          <cell r="O27">
            <v>919947.58503289847</v>
          </cell>
          <cell r="P27">
            <v>917858.55167181045</v>
          </cell>
          <cell r="Q27">
            <v>915774.26212488639</v>
          </cell>
          <cell r="R27">
            <v>913694.70561978838</v>
          </cell>
          <cell r="S27">
            <v>911619.87140864041</v>
          </cell>
          <cell r="T27">
            <v>909549.74876797362</v>
          </cell>
          <cell r="U27">
            <v>907484.32699866977</v>
          </cell>
          <cell r="V27">
            <v>905423.59542590659</v>
          </cell>
          <cell r="W27">
            <v>903367.54339910217</v>
          </cell>
          <cell r="X27">
            <v>901316.16029185988</v>
          </cell>
          <cell r="Y27">
            <v>899269.43550191447</v>
          </cell>
          <cell r="Z27">
            <v>897227.35845107585</v>
          </cell>
          <cell r="AA27">
            <v>895189.9185851753</v>
          </cell>
          <cell r="AB27">
            <v>893157.10537401051</v>
          </cell>
          <cell r="AC27">
            <v>891128.90831129183</v>
          </cell>
          <cell r="AD27">
            <v>889105.31691458682</v>
          </cell>
          <cell r="AE27">
            <v>887086.32072526717</v>
          </cell>
        </row>
        <row r="28">
          <cell r="G28" t="str">
            <v>RegionMultifamily - High RiseExisting</v>
          </cell>
          <cell r="H28" t="str">
            <v>Res</v>
          </cell>
          <cell r="I28" t="str">
            <v>Multifamily - High Rise</v>
          </cell>
          <cell r="J28" t="str">
            <v>Existing</v>
          </cell>
          <cell r="K28" t="str">
            <v>Buildings</v>
          </cell>
          <cell r="L28">
            <v>211180.07985625503</v>
          </cell>
          <cell r="M28">
            <v>210700.52836963299</v>
          </cell>
          <cell r="N28">
            <v>210222.06585706791</v>
          </cell>
          <cell r="O28">
            <v>209744.68984569819</v>
          </cell>
          <cell r="P28">
            <v>209268.39786827751</v>
          </cell>
          <cell r="Q28">
            <v>208793.18746316229</v>
          </cell>
          <cell r="R28">
            <v>208319.05617429892</v>
          </cell>
          <cell r="S28">
            <v>207846.00155121088</v>
          </cell>
          <cell r="T28">
            <v>207374.0211489865</v>
          </cell>
          <cell r="U28">
            <v>206903.11252826577</v>
          </cell>
          <cell r="V28">
            <v>206433.27325522827</v>
          </cell>
          <cell r="W28">
            <v>205964.50090158021</v>
          </cell>
          <cell r="X28">
            <v>205496.79304454199</v>
          </cell>
          <cell r="Y28">
            <v>205030.14726683579</v>
          </cell>
          <cell r="Z28">
            <v>204564.56115667295</v>
          </cell>
          <cell r="AA28">
            <v>204100.03230774152</v>
          </cell>
          <cell r="AB28">
            <v>203636.55831919383</v>
          </cell>
          <cell r="AC28">
            <v>203174.13679563423</v>
          </cell>
          <cell r="AD28">
            <v>202712.76534710638</v>
          </cell>
          <cell r="AE28">
            <v>202252.44158908122</v>
          </cell>
        </row>
        <row r="29">
          <cell r="G29" t="str">
            <v>RegionManufacturedExisting</v>
          </cell>
          <cell r="H29" t="str">
            <v>Res</v>
          </cell>
          <cell r="I29" t="str">
            <v>Manufactured</v>
          </cell>
          <cell r="J29" t="str">
            <v>Existing</v>
          </cell>
          <cell r="K29" t="str">
            <v>Buildings</v>
          </cell>
          <cell r="L29">
            <v>572006.3278356482</v>
          </cell>
          <cell r="M29">
            <v>565893.30394507048</v>
          </cell>
          <cell r="N29">
            <v>559845.60985814757</v>
          </cell>
          <cell r="O29">
            <v>553862.54739615123</v>
          </cell>
          <cell r="P29">
            <v>547943.42584177968</v>
          </cell>
          <cell r="Q29">
            <v>542087.56185941794</v>
          </cell>
          <cell r="R29">
            <v>536294.27941624937</v>
          </cell>
          <cell r="S29">
            <v>530562.90970421082</v>
          </cell>
          <cell r="T29">
            <v>524892.79106278194</v>
          </cell>
          <cell r="U29">
            <v>519283.26890259917</v>
          </cell>
          <cell r="V29">
            <v>513733.69562988722</v>
          </cell>
          <cell r="W29">
            <v>508243.4305716962</v>
          </cell>
          <cell r="X29">
            <v>502811.8399019395</v>
          </cell>
          <cell r="Y29">
            <v>497438.2965682213</v>
          </cell>
          <cell r="Z29">
            <v>492122.18021944637</v>
          </cell>
          <cell r="AA29">
            <v>486862.87713420321</v>
          </cell>
          <cell r="AB29">
            <v>481659.78014991269</v>
          </cell>
          <cell r="AC29">
            <v>476512.28859273402</v>
          </cell>
          <cell r="AD29">
            <v>471419.80820821953</v>
          </cell>
          <cell r="AE29">
            <v>466381.75109271082</v>
          </cell>
        </row>
        <row r="30">
          <cell r="G30" t="str">
            <v>RegionLarge OffNew</v>
          </cell>
          <cell r="H30" t="str">
            <v>Com</v>
          </cell>
          <cell r="I30" t="str">
            <v>Large Off</v>
          </cell>
          <cell r="J30" t="str">
            <v>New</v>
          </cell>
          <cell r="K30" t="str">
            <v>Millions SqFt</v>
          </cell>
          <cell r="L30">
            <v>7.8066550111953834</v>
          </cell>
          <cell r="M30">
            <v>5.9496992573140863</v>
          </cell>
          <cell r="N30">
            <v>5.890903545908837</v>
          </cell>
          <cell r="O30">
            <v>6.8915688291332424</v>
          </cell>
          <cell r="P30">
            <v>6.6410191533148355</v>
          </cell>
          <cell r="Q30">
            <v>5.4382226791221893</v>
          </cell>
          <cell r="R30">
            <v>6.9236851515846078</v>
          </cell>
          <cell r="S30">
            <v>6.040566884985755</v>
          </cell>
          <cell r="T30">
            <v>5.8620040343764588</v>
          </cell>
          <cell r="U30">
            <v>6.6048352977963205</v>
          </cell>
          <cell r="V30">
            <v>6.6081856774849808</v>
          </cell>
          <cell r="W30">
            <v>7.2276230030590352</v>
          </cell>
          <cell r="X30">
            <v>7.9321378463678132</v>
          </cell>
          <cell r="Y30">
            <v>7.2590370336019197</v>
          </cell>
          <cell r="Z30">
            <v>7.9122271387396417</v>
          </cell>
          <cell r="AA30">
            <v>7.7623340380974311</v>
          </cell>
          <cell r="AB30">
            <v>7.6402299023279152</v>
          </cell>
          <cell r="AC30">
            <v>7.1724831299946894</v>
          </cell>
          <cell r="AD30">
            <v>7.0810470955732994</v>
          </cell>
          <cell r="AE30">
            <v>7.4281005850341701</v>
          </cell>
        </row>
        <row r="31">
          <cell r="G31" t="str">
            <v>RegionMedium OffNew</v>
          </cell>
          <cell r="H31" t="str">
            <v>Com</v>
          </cell>
          <cell r="I31" t="str">
            <v>Medium Off</v>
          </cell>
          <cell r="J31" t="str">
            <v>New</v>
          </cell>
          <cell r="K31" t="str">
            <v>Millions SqFt</v>
          </cell>
          <cell r="L31">
            <v>6.3306892326899415</v>
          </cell>
          <cell r="M31">
            <v>4.6245517962703104</v>
          </cell>
          <cell r="N31">
            <v>4.6954401235311058</v>
          </cell>
          <cell r="O31">
            <v>5.5561738496820645</v>
          </cell>
          <cell r="P31">
            <v>5.2903315868283292</v>
          </cell>
          <cell r="Q31">
            <v>4.0954748538564614</v>
          </cell>
          <cell r="R31">
            <v>5.6166455086822502</v>
          </cell>
          <cell r="S31">
            <v>4.8928421056079552</v>
          </cell>
          <cell r="T31">
            <v>4.6489885594062974</v>
          </cell>
          <cell r="U31">
            <v>5.3600762751998365</v>
          </cell>
          <cell r="V31">
            <v>5.3451061612370649</v>
          </cell>
          <cell r="W31">
            <v>5.7169042762389006</v>
          </cell>
          <cell r="X31">
            <v>6.1644080859749115</v>
          </cell>
          <cell r="Y31">
            <v>5.8003829082546376</v>
          </cell>
          <cell r="Z31">
            <v>6.4331999103991837</v>
          </cell>
          <cell r="AA31">
            <v>6.1077443299386847</v>
          </cell>
          <cell r="AB31">
            <v>6.3133258324543373</v>
          </cell>
          <cell r="AC31">
            <v>5.5403053352108875</v>
          </cell>
          <cell r="AD31">
            <v>5.5266028757425794</v>
          </cell>
          <cell r="AE31">
            <v>5.9833355534459063</v>
          </cell>
        </row>
        <row r="32">
          <cell r="G32" t="str">
            <v>RegionSmall OffNew</v>
          </cell>
          <cell r="H32" t="str">
            <v>Com</v>
          </cell>
          <cell r="I32" t="str">
            <v>Small Off</v>
          </cell>
          <cell r="J32" t="str">
            <v>New</v>
          </cell>
          <cell r="K32" t="str">
            <v>Millions SqFt</v>
          </cell>
          <cell r="L32">
            <v>1.6621196768024407</v>
          </cell>
          <cell r="M32">
            <v>1.2170657423442173</v>
          </cell>
          <cell r="N32">
            <v>1.2444333527444498</v>
          </cell>
          <cell r="O32">
            <v>1.4586094503549032</v>
          </cell>
          <cell r="P32">
            <v>1.4004070058555529</v>
          </cell>
          <cell r="Q32">
            <v>1.0787722980410579</v>
          </cell>
          <cell r="R32">
            <v>1.4747976167420549</v>
          </cell>
          <cell r="S32">
            <v>1.2896357804774434</v>
          </cell>
          <cell r="T32">
            <v>1.2239291307589197</v>
          </cell>
          <cell r="U32">
            <v>1.4012443744673324</v>
          </cell>
          <cell r="V32">
            <v>1.3991315932028052</v>
          </cell>
          <cell r="W32">
            <v>1.4996248899933684</v>
          </cell>
          <cell r="X32">
            <v>1.6197763904689295</v>
          </cell>
          <cell r="Y32">
            <v>1.5187400891362097</v>
          </cell>
          <cell r="Z32">
            <v>1.6890757136254622</v>
          </cell>
          <cell r="AA32">
            <v>1.5972356158259797</v>
          </cell>
          <cell r="AB32">
            <v>1.640465747141107</v>
          </cell>
          <cell r="AC32">
            <v>1.4565955217811706</v>
          </cell>
          <cell r="AD32">
            <v>1.4531741906643101</v>
          </cell>
          <cell r="AE32">
            <v>1.5648660344158036</v>
          </cell>
        </row>
        <row r="33">
          <cell r="G33" t="str">
            <v>RegionXLarge RetNew</v>
          </cell>
          <cell r="H33" t="str">
            <v>Com</v>
          </cell>
          <cell r="I33" t="str">
            <v>XLarge Ret</v>
          </cell>
          <cell r="J33" t="str">
            <v>New</v>
          </cell>
          <cell r="K33" t="str">
            <v>Millions SqFt</v>
          </cell>
          <cell r="L33">
            <v>1.799418169017593</v>
          </cell>
          <cell r="M33">
            <v>1.485755176968429</v>
          </cell>
          <cell r="N33">
            <v>0.89794362681754358</v>
          </cell>
          <cell r="O33">
            <v>0.91201694404352718</v>
          </cell>
          <cell r="P33">
            <v>0.85125423267540556</v>
          </cell>
          <cell r="Q33">
            <v>0.73204497427617965</v>
          </cell>
          <cell r="R33">
            <v>0.73428349109996394</v>
          </cell>
          <cell r="S33">
            <v>0.71341173425108251</v>
          </cell>
          <cell r="T33">
            <v>0.89455902577447755</v>
          </cell>
          <cell r="U33">
            <v>1.032083805968905</v>
          </cell>
          <cell r="V33">
            <v>1.0963398187475875</v>
          </cell>
          <cell r="W33">
            <v>1.617287860192538</v>
          </cell>
          <cell r="X33">
            <v>1.8239074921539626</v>
          </cell>
          <cell r="Y33">
            <v>1.6267354909009817</v>
          </cell>
          <cell r="Z33">
            <v>1.5970323938843554</v>
          </cell>
          <cell r="AA33">
            <v>1.5393396581386409</v>
          </cell>
          <cell r="AB33">
            <v>1.2960530677092543</v>
          </cell>
          <cell r="AC33">
            <v>1.3176455108269955</v>
          </cell>
          <cell r="AD33">
            <v>1.2469979474733393</v>
          </cell>
          <cell r="AE33">
            <v>1.3540449607593745</v>
          </cell>
        </row>
        <row r="34">
          <cell r="G34" t="str">
            <v>RegionLarge RetNew</v>
          </cell>
          <cell r="H34" t="str">
            <v>Com</v>
          </cell>
          <cell r="I34" t="str">
            <v>Large Ret</v>
          </cell>
          <cell r="J34" t="str">
            <v>New</v>
          </cell>
          <cell r="K34" t="str">
            <v>Millions SqFt</v>
          </cell>
          <cell r="L34">
            <v>0.71960427219664069</v>
          </cell>
          <cell r="M34">
            <v>0.59647847099566831</v>
          </cell>
          <cell r="N34">
            <v>0.36611838042447359</v>
          </cell>
          <cell r="O34">
            <v>0.3731768350638246</v>
          </cell>
          <cell r="P34">
            <v>0.34504559304633386</v>
          </cell>
          <cell r="Q34">
            <v>0.2928623587115301</v>
          </cell>
          <cell r="R34">
            <v>0.29376294298921468</v>
          </cell>
          <cell r="S34">
            <v>0.28416308329236456</v>
          </cell>
          <cell r="T34">
            <v>0.36455471421578001</v>
          </cell>
          <cell r="U34">
            <v>0.42646627810709853</v>
          </cell>
          <cell r="V34">
            <v>0.44956380488737768</v>
          </cell>
          <cell r="W34">
            <v>0.65213839834683018</v>
          </cell>
          <cell r="X34">
            <v>0.73353807331773047</v>
          </cell>
          <cell r="Y34">
            <v>0.65560780242911365</v>
          </cell>
          <cell r="Z34">
            <v>0.64604928436358278</v>
          </cell>
          <cell r="AA34">
            <v>0.62178261445398098</v>
          </cell>
          <cell r="AB34">
            <v>0.52554853465709617</v>
          </cell>
          <cell r="AC34">
            <v>0.53266253778165396</v>
          </cell>
          <cell r="AD34">
            <v>0.50454130308386236</v>
          </cell>
          <cell r="AE34">
            <v>0.54553111610891503</v>
          </cell>
        </row>
        <row r="35">
          <cell r="G35" t="str">
            <v>RegionMedium RetNew</v>
          </cell>
          <cell r="H35" t="str">
            <v>Com</v>
          </cell>
          <cell r="I35" t="str">
            <v>Medium Ret</v>
          </cell>
          <cell r="J35" t="str">
            <v>New</v>
          </cell>
          <cell r="K35" t="str">
            <v>Millions SqFt</v>
          </cell>
          <cell r="L35">
            <v>2.7275899469990224</v>
          </cell>
          <cell r="M35">
            <v>2.2451802625726844</v>
          </cell>
          <cell r="N35">
            <v>1.3846551620328988</v>
          </cell>
          <cell r="O35">
            <v>1.414332931216091</v>
          </cell>
          <cell r="P35">
            <v>1.3048976182463843</v>
          </cell>
          <cell r="Q35">
            <v>1.1035456427042536</v>
          </cell>
          <cell r="R35">
            <v>1.0932193385059683</v>
          </cell>
          <cell r="S35">
            <v>1.0602010304011045</v>
          </cell>
          <cell r="T35">
            <v>1.3687417218066935</v>
          </cell>
          <cell r="U35">
            <v>1.6102119957699914</v>
          </cell>
          <cell r="V35">
            <v>1.7014476793012303</v>
          </cell>
          <cell r="W35">
            <v>2.4475448442766612</v>
          </cell>
          <cell r="X35">
            <v>2.7642584104961641</v>
          </cell>
          <cell r="Y35">
            <v>2.4645092385842489</v>
          </cell>
          <cell r="Z35">
            <v>2.435211674558635</v>
          </cell>
          <cell r="AA35">
            <v>2.3436666024455817</v>
          </cell>
          <cell r="AB35">
            <v>1.9970991421399598</v>
          </cell>
          <cell r="AC35">
            <v>2.0220850932468024</v>
          </cell>
          <cell r="AD35">
            <v>1.9074632582746243</v>
          </cell>
          <cell r="AE35">
            <v>2.0633846520749657</v>
          </cell>
        </row>
        <row r="36">
          <cell r="G36" t="str">
            <v>RegionSmall RetNew</v>
          </cell>
          <cell r="H36" t="str">
            <v>Com</v>
          </cell>
          <cell r="I36" t="str">
            <v>Small Ret</v>
          </cell>
          <cell r="J36" t="str">
            <v>New</v>
          </cell>
          <cell r="K36" t="str">
            <v>Millions SqFt</v>
          </cell>
          <cell r="L36">
            <v>0.86249938561661099</v>
          </cell>
          <cell r="M36">
            <v>0.71243811393533818</v>
          </cell>
          <cell r="N36">
            <v>0.43988135050703958</v>
          </cell>
          <cell r="O36">
            <v>0.44879648252082133</v>
          </cell>
          <cell r="P36">
            <v>0.41374173801952452</v>
          </cell>
          <cell r="Q36">
            <v>0.34301620014224921</v>
          </cell>
          <cell r="R36">
            <v>0.33946657261656726</v>
          </cell>
          <cell r="S36">
            <v>0.32965754978673117</v>
          </cell>
          <cell r="T36">
            <v>0.43689232903555525</v>
          </cell>
          <cell r="U36">
            <v>0.51886957722704219</v>
          </cell>
          <cell r="V36">
            <v>0.54817313334918127</v>
          </cell>
          <cell r="W36">
            <v>0.77969532117377649</v>
          </cell>
          <cell r="X36">
            <v>0.87858644381951334</v>
          </cell>
          <cell r="Y36">
            <v>0.78420074698109388</v>
          </cell>
          <cell r="Z36">
            <v>0.77728841592354081</v>
          </cell>
          <cell r="AA36">
            <v>0.74886674252534069</v>
          </cell>
          <cell r="AB36">
            <v>0.63964179951326661</v>
          </cell>
          <cell r="AC36">
            <v>0.64714740319049269</v>
          </cell>
          <cell r="AD36">
            <v>0.61166389038687663</v>
          </cell>
          <cell r="AE36">
            <v>0.66242443593788758</v>
          </cell>
        </row>
        <row r="37">
          <cell r="G37" t="str">
            <v>RegionSchool K-12New</v>
          </cell>
          <cell r="H37" t="str">
            <v>Com</v>
          </cell>
          <cell r="I37" t="str">
            <v>School K-12</v>
          </cell>
          <cell r="J37" t="str">
            <v>New</v>
          </cell>
          <cell r="K37" t="str">
            <v>Millions SqFt</v>
          </cell>
          <cell r="L37">
            <v>0.49337113702797691</v>
          </cell>
          <cell r="M37">
            <v>1.1029723159217257</v>
          </cell>
          <cell r="N37">
            <v>0.94992456965043459</v>
          </cell>
          <cell r="O37">
            <v>0.71720701164062661</v>
          </cell>
          <cell r="P37">
            <v>0.7442281187428561</v>
          </cell>
          <cell r="Q37">
            <v>0.85140099810585501</v>
          </cell>
          <cell r="R37">
            <v>0.99139466996200198</v>
          </cell>
          <cell r="S37">
            <v>1.5014629353162949</v>
          </cell>
          <cell r="T37">
            <v>1.8697826256608596</v>
          </cell>
          <cell r="U37">
            <v>1.6452707482432332</v>
          </cell>
          <cell r="V37">
            <v>1.6753181172445872</v>
          </cell>
          <cell r="W37">
            <v>1.7943041099264481</v>
          </cell>
          <cell r="X37">
            <v>1.8624299937819393</v>
          </cell>
          <cell r="Y37">
            <v>1.7489264522150836</v>
          </cell>
          <cell r="Z37">
            <v>1.7975598556031414</v>
          </cell>
          <cell r="AA37">
            <v>1.6195220459723754</v>
          </cell>
          <cell r="AB37">
            <v>1.8221433074925411</v>
          </cell>
          <cell r="AC37">
            <v>1.6336676691608698</v>
          </cell>
          <cell r="AD37">
            <v>1.7826242149357872</v>
          </cell>
          <cell r="AE37">
            <v>1.6891002859244486</v>
          </cell>
        </row>
        <row r="38">
          <cell r="G38" t="str">
            <v>RegionUniversityNew</v>
          </cell>
          <cell r="H38" t="str">
            <v>Com</v>
          </cell>
          <cell r="I38" t="str">
            <v>University</v>
          </cell>
          <cell r="J38" t="str">
            <v>New</v>
          </cell>
          <cell r="K38" t="str">
            <v>Millions SqFt</v>
          </cell>
          <cell r="L38">
            <v>0.2800209986196866</v>
          </cell>
          <cell r="M38">
            <v>0.29719871383536939</v>
          </cell>
          <cell r="N38">
            <v>0.58203115602335975</v>
          </cell>
          <cell r="O38">
            <v>0.83189457735737737</v>
          </cell>
          <cell r="P38">
            <v>0.66610454718876777</v>
          </cell>
          <cell r="Q38">
            <v>0.73648247778559484</v>
          </cell>
          <cell r="R38">
            <v>0.64334185638367225</v>
          </cell>
          <cell r="S38">
            <v>0.97289424291238524</v>
          </cell>
          <cell r="T38">
            <v>1.1820978013224126</v>
          </cell>
          <cell r="U38">
            <v>1.1785313924254113</v>
          </cell>
          <cell r="V38">
            <v>1.2952038876416079</v>
          </cell>
          <cell r="W38">
            <v>1.3229243736280945</v>
          </cell>
          <cell r="X38">
            <v>1.422909455419719</v>
          </cell>
          <cell r="Y38">
            <v>1.4430187909981058</v>
          </cell>
          <cell r="Z38">
            <v>1.2923971403480323</v>
          </cell>
          <cell r="AA38">
            <v>1.1785050733908478</v>
          </cell>
          <cell r="AB38">
            <v>1.3433889489273994</v>
          </cell>
          <cell r="AC38">
            <v>1.2265545990556588</v>
          </cell>
          <cell r="AD38">
            <v>1.2571458643971927</v>
          </cell>
          <cell r="AE38">
            <v>1.2979913333963795</v>
          </cell>
        </row>
        <row r="39">
          <cell r="G39" t="str">
            <v>RegionWarehouseNew</v>
          </cell>
          <cell r="H39" t="str">
            <v>Com</v>
          </cell>
          <cell r="I39" t="str">
            <v>Warehouse</v>
          </cell>
          <cell r="J39" t="str">
            <v>New</v>
          </cell>
          <cell r="K39" t="str">
            <v>Millions SqFt</v>
          </cell>
          <cell r="L39">
            <v>7.6586609772993617</v>
          </cell>
          <cell r="M39">
            <v>7.5774552212762423</v>
          </cell>
          <cell r="N39">
            <v>5.6453939930651131</v>
          </cell>
          <cell r="O39">
            <v>4.800793231843981</v>
          </cell>
          <cell r="P39">
            <v>3.5881391412601156</v>
          </cell>
          <cell r="Q39">
            <v>3.1529819033971824</v>
          </cell>
          <cell r="R39">
            <v>4.0691744688008198</v>
          </cell>
          <cell r="S39">
            <v>4.5400289951106014</v>
          </cell>
          <cell r="T39">
            <v>4.8555474587969272</v>
          </cell>
          <cell r="U39">
            <v>4.6966359797376018</v>
          </cell>
          <cell r="V39">
            <v>4.8557170740974245</v>
          </cell>
          <cell r="W39">
            <v>4.451750056135543</v>
          </cell>
          <cell r="X39">
            <v>3.8657972013430704</v>
          </cell>
          <cell r="Y39">
            <v>3.9817445148405937</v>
          </cell>
          <cell r="Z39">
            <v>3.9951806948216846</v>
          </cell>
          <cell r="AA39">
            <v>4.4738164673360306</v>
          </cell>
          <cell r="AB39">
            <v>4.2737219736102183</v>
          </cell>
          <cell r="AC39">
            <v>4.0870251812551333</v>
          </cell>
          <cell r="AD39">
            <v>4.137725578117939</v>
          </cell>
          <cell r="AE39">
            <v>3.6922064696454697</v>
          </cell>
        </row>
        <row r="40">
          <cell r="G40" t="str">
            <v>RegionSupermarketNew</v>
          </cell>
          <cell r="H40" t="str">
            <v>Com</v>
          </cell>
          <cell r="I40" t="str">
            <v>Supermarket</v>
          </cell>
          <cell r="J40" t="str">
            <v>New</v>
          </cell>
          <cell r="K40" t="str">
            <v>Millions SqFt</v>
          </cell>
          <cell r="L40">
            <v>0.38924897939746522</v>
          </cell>
          <cell r="M40">
            <v>0.34341311895347121</v>
          </cell>
          <cell r="N40">
            <v>0.29927348040561341</v>
          </cell>
          <cell r="O40">
            <v>0.29688874456634085</v>
          </cell>
          <cell r="P40">
            <v>0.29379933994281465</v>
          </cell>
          <cell r="Q40">
            <v>0.29041766271303127</v>
          </cell>
          <cell r="R40">
            <v>0.28614144770449462</v>
          </cell>
          <cell r="S40">
            <v>0.28163861967746157</v>
          </cell>
          <cell r="T40">
            <v>0.27688800876616482</v>
          </cell>
          <cell r="U40">
            <v>0.27357754310134663</v>
          </cell>
          <cell r="V40">
            <v>0.27063184585003941</v>
          </cell>
          <cell r="W40">
            <v>0.26801411864303953</v>
          </cell>
          <cell r="X40">
            <v>0.26660240614409092</v>
          </cell>
          <cell r="Y40">
            <v>0.25138198684402913</v>
          </cell>
          <cell r="Z40">
            <v>0.26455339135243683</v>
          </cell>
          <cell r="AA40">
            <v>0.26299167309250365</v>
          </cell>
          <cell r="AB40">
            <v>0.26140909607327911</v>
          </cell>
          <cell r="AC40">
            <v>0.25947687815142023</v>
          </cell>
          <cell r="AD40">
            <v>0.25750619496776178</v>
          </cell>
          <cell r="AE40">
            <v>0.25562560804995926</v>
          </cell>
        </row>
        <row r="41">
          <cell r="G41" t="str">
            <v>RegionMiniMartNew</v>
          </cell>
          <cell r="H41" t="str">
            <v>Com</v>
          </cell>
          <cell r="I41" t="str">
            <v>MiniMart</v>
          </cell>
          <cell r="J41" t="str">
            <v>New</v>
          </cell>
          <cell r="K41" t="str">
            <v>Millions SqFt</v>
          </cell>
          <cell r="L41">
            <v>0.19765540078516197</v>
          </cell>
          <cell r="M41">
            <v>0.18600542935034625</v>
          </cell>
          <cell r="N41">
            <v>9.5760802585072302E-2</v>
          </cell>
          <cell r="O41">
            <v>0.10062051473914659</v>
          </cell>
          <cell r="P41">
            <v>8.5646792534183808E-2</v>
          </cell>
          <cell r="Q41">
            <v>6.5415041923045286E-2</v>
          </cell>
          <cell r="R41">
            <v>5.7242996146950373E-2</v>
          </cell>
          <cell r="S41">
            <v>5.5087150941189433E-2</v>
          </cell>
          <cell r="T41">
            <v>7.3916214299540497E-2</v>
          </cell>
          <cell r="U41">
            <v>9.2056169088318471E-2</v>
          </cell>
          <cell r="V41">
            <v>0.10393709432109566</v>
          </cell>
          <cell r="W41">
            <v>0.15172170448022598</v>
          </cell>
          <cell r="X41">
            <v>0.15706997726929292</v>
          </cell>
          <cell r="Y41">
            <v>0.14510580631504899</v>
          </cell>
          <cell r="Z41">
            <v>0.15272706829792246</v>
          </cell>
          <cell r="AA41">
            <v>0.14104647748606622</v>
          </cell>
          <cell r="AB41">
            <v>0.11700741064540764</v>
          </cell>
          <cell r="AC41">
            <v>0.1200067315077773</v>
          </cell>
          <cell r="AD41">
            <v>0.11457442878633581</v>
          </cell>
          <cell r="AE41">
            <v>0.1211768182439132</v>
          </cell>
        </row>
        <row r="42">
          <cell r="G42" t="str">
            <v>RegionRestaurantNew</v>
          </cell>
          <cell r="H42" t="str">
            <v>Com</v>
          </cell>
          <cell r="I42" t="str">
            <v>Restaurant</v>
          </cell>
          <cell r="J42" t="str">
            <v>New</v>
          </cell>
          <cell r="K42" t="str">
            <v>Millions SqFt</v>
          </cell>
          <cell r="L42">
            <v>0.46894871790011039</v>
          </cell>
          <cell r="M42">
            <v>0.47387410836125871</v>
          </cell>
          <cell r="N42">
            <v>0.45144590813821411</v>
          </cell>
          <cell r="O42">
            <v>0.4505136151455652</v>
          </cell>
          <cell r="P42">
            <v>0.44778046039172248</v>
          </cell>
          <cell r="Q42">
            <v>0.44523396067124349</v>
          </cell>
          <cell r="R42">
            <v>0.44273536313864043</v>
          </cell>
          <cell r="S42">
            <v>0.4399078135546039</v>
          </cell>
          <cell r="T42">
            <v>0.43708606600163591</v>
          </cell>
          <cell r="U42">
            <v>0.43513915585550955</v>
          </cell>
          <cell r="V42">
            <v>0.43580404899906589</v>
          </cell>
          <cell r="W42">
            <v>0.59161866303702282</v>
          </cell>
          <cell r="X42">
            <v>0.66467702134516005</v>
          </cell>
          <cell r="Y42">
            <v>0.65353995366480533</v>
          </cell>
          <cell r="Z42">
            <v>0.676060915960916</v>
          </cell>
          <cell r="AA42">
            <v>0.70559825286541389</v>
          </cell>
          <cell r="AB42">
            <v>0.63206878506691044</v>
          </cell>
          <cell r="AC42">
            <v>0.63726309269471215</v>
          </cell>
          <cell r="AD42">
            <v>0.5828366650853003</v>
          </cell>
          <cell r="AE42">
            <v>0.63928201324113043</v>
          </cell>
        </row>
        <row r="43">
          <cell r="G43" t="str">
            <v>RegionLodgingNew</v>
          </cell>
          <cell r="H43" t="str">
            <v>Com</v>
          </cell>
          <cell r="I43" t="str">
            <v>Lodging</v>
          </cell>
          <cell r="J43" t="str">
            <v>New</v>
          </cell>
          <cell r="K43" t="str">
            <v>Millions SqFt</v>
          </cell>
          <cell r="L43">
            <v>1.0326774321313152</v>
          </cell>
          <cell r="M43">
            <v>1.0158776160943388</v>
          </cell>
          <cell r="N43">
            <v>0.74304915446037911</v>
          </cell>
          <cell r="O43">
            <v>0.76054102414226543</v>
          </cell>
          <cell r="P43">
            <v>0.65616402459427536</v>
          </cell>
          <cell r="Q43">
            <v>0.62755023267601961</v>
          </cell>
          <cell r="R43">
            <v>0.61023293273354484</v>
          </cell>
          <cell r="S43">
            <v>0.60571699788717037</v>
          </cell>
          <cell r="T43">
            <v>0.65097903457434547</v>
          </cell>
          <cell r="U43">
            <v>0.69319811486407867</v>
          </cell>
          <cell r="V43">
            <v>0.78843795894088464</v>
          </cell>
          <cell r="W43">
            <v>1.3645659476947984</v>
          </cell>
          <cell r="X43">
            <v>1.6032227373726178</v>
          </cell>
          <cell r="Y43">
            <v>1.6412696995684901</v>
          </cell>
          <cell r="Z43">
            <v>1.670283030615213</v>
          </cell>
          <cell r="AA43">
            <v>1.755661848186447</v>
          </cell>
          <cell r="AB43">
            <v>1.4871375295645746</v>
          </cell>
          <cell r="AC43">
            <v>1.4400033906080374</v>
          </cell>
          <cell r="AD43">
            <v>1.3499648074414823</v>
          </cell>
          <cell r="AE43">
            <v>1.4487057151095009</v>
          </cell>
        </row>
        <row r="44">
          <cell r="G44" t="str">
            <v>RegionHospitalNew</v>
          </cell>
          <cell r="H44" t="str">
            <v>Com</v>
          </cell>
          <cell r="I44" t="str">
            <v>Hospital</v>
          </cell>
          <cell r="J44" t="str">
            <v>New</v>
          </cell>
          <cell r="K44" t="str">
            <v>Millions SqFt</v>
          </cell>
          <cell r="L44">
            <v>4.1336070304911159</v>
          </cell>
          <cell r="M44">
            <v>3.5601449453189118</v>
          </cell>
          <cell r="N44">
            <v>3.2007770264658664</v>
          </cell>
          <cell r="O44">
            <v>2.6531465767673241</v>
          </cell>
          <cell r="P44">
            <v>1.8730082465149496</v>
          </cell>
          <cell r="Q44">
            <v>1.6467285324389391</v>
          </cell>
          <cell r="R44">
            <v>1.5196240263467067</v>
          </cell>
          <cell r="S44">
            <v>1.3328145698119136</v>
          </cell>
          <cell r="T44">
            <v>1.3372342578617185</v>
          </cell>
          <cell r="U44">
            <v>1.4086686461757902</v>
          </cell>
          <cell r="V44">
            <v>1.6725933548501446</v>
          </cell>
          <cell r="W44">
            <v>2.0158466086985318</v>
          </cell>
          <cell r="X44">
            <v>2.3033709594417431</v>
          </cell>
          <cell r="Y44">
            <v>2.063930246052466</v>
          </cell>
          <cell r="Z44">
            <v>1.9880083370090949</v>
          </cell>
          <cell r="AA44">
            <v>1.9342270452860566</v>
          </cell>
          <cell r="AB44">
            <v>1.774507966199161</v>
          </cell>
          <cell r="AC44">
            <v>1.6723841845019074</v>
          </cell>
          <cell r="AD44">
            <v>1.5414284807799123</v>
          </cell>
          <cell r="AE44">
            <v>1.5563040522680198</v>
          </cell>
        </row>
        <row r="45">
          <cell r="G45" t="str">
            <v>RegionResidential CareNew</v>
          </cell>
          <cell r="H45" t="str">
            <v>Com</v>
          </cell>
          <cell r="I45" t="str">
            <v>Residential Care</v>
          </cell>
          <cell r="J45" t="str">
            <v>New</v>
          </cell>
          <cell r="K45" t="str">
            <v>Millions SqFt</v>
          </cell>
          <cell r="L45">
            <v>4.5029406937179912</v>
          </cell>
          <cell r="M45">
            <v>4.0786070344439063</v>
          </cell>
          <cell r="N45">
            <v>3.5919834720533679</v>
          </cell>
          <cell r="O45">
            <v>3.0400934926407626</v>
          </cell>
          <cell r="P45">
            <v>2.3018670718031324</v>
          </cell>
          <cell r="Q45">
            <v>2.1321468422073435</v>
          </cell>
          <cell r="R45">
            <v>1.9771504564110642</v>
          </cell>
          <cell r="S45">
            <v>1.8096072137015302</v>
          </cell>
          <cell r="T45">
            <v>1.9023478055732992</v>
          </cell>
          <cell r="U45">
            <v>2.0129777404511922</v>
          </cell>
          <cell r="V45">
            <v>2.304026079874093</v>
          </cell>
          <cell r="W45">
            <v>2.7992417645016405</v>
          </cell>
          <cell r="X45">
            <v>3.0682339807477179</v>
          </cell>
          <cell r="Y45">
            <v>2.7441690138981158</v>
          </cell>
          <cell r="Z45">
            <v>2.8046561391012603</v>
          </cell>
          <cell r="AA45">
            <v>2.7282838662201567</v>
          </cell>
          <cell r="AB45">
            <v>2.4959637785038216</v>
          </cell>
          <cell r="AC45">
            <v>2.4392052334479857</v>
          </cell>
          <cell r="AD45">
            <v>2.3386950979959957</v>
          </cell>
          <cell r="AE45">
            <v>2.3103955399373803</v>
          </cell>
        </row>
        <row r="46">
          <cell r="G46" t="str">
            <v>RegionAssemblyNew</v>
          </cell>
          <cell r="H46" t="str">
            <v>Com</v>
          </cell>
          <cell r="I46" t="str">
            <v>Assembly</v>
          </cell>
          <cell r="J46" t="str">
            <v>New</v>
          </cell>
          <cell r="K46" t="str">
            <v>Millions SqFt</v>
          </cell>
          <cell r="L46">
            <v>3.1854829351393543</v>
          </cell>
          <cell r="M46">
            <v>3.1699057451518957</v>
          </cell>
          <cell r="N46">
            <v>2.2628528186826316</v>
          </cell>
          <cell r="O46">
            <v>2.6023617076700645</v>
          </cell>
          <cell r="P46">
            <v>2.2919684786454506</v>
          </cell>
          <cell r="Q46">
            <v>2.1556450092355899</v>
          </cell>
          <cell r="R46">
            <v>1.4820394508668711</v>
          </cell>
          <cell r="S46">
            <v>1.5603361472368396</v>
          </cell>
          <cell r="T46">
            <v>2.3546097038898557</v>
          </cell>
          <cell r="U46">
            <v>3.2740386396924066</v>
          </cell>
          <cell r="V46">
            <v>3.6241751874536021</v>
          </cell>
          <cell r="W46">
            <v>4.4420137300219826</v>
          </cell>
          <cell r="X46">
            <v>5.8224273473135861</v>
          </cell>
          <cell r="Y46">
            <v>6.4604400946422142</v>
          </cell>
          <cell r="Z46">
            <v>6.9014803298142597</v>
          </cell>
          <cell r="AA46">
            <v>6.748515751490312</v>
          </cell>
          <cell r="AB46">
            <v>6.4364694734288266</v>
          </cell>
          <cell r="AC46">
            <v>6.3053235195290611</v>
          </cell>
          <cell r="AD46">
            <v>6.2236620394663484</v>
          </cell>
          <cell r="AE46">
            <v>6.0386522880717726</v>
          </cell>
        </row>
        <row r="47">
          <cell r="G47" t="str">
            <v>RegionOtherNew</v>
          </cell>
          <cell r="H47" t="str">
            <v>Com</v>
          </cell>
          <cell r="I47" t="str">
            <v>Other</v>
          </cell>
          <cell r="J47" t="str">
            <v>New</v>
          </cell>
          <cell r="K47" t="str">
            <v>Millions SqFt</v>
          </cell>
          <cell r="L47">
            <v>12.863107129152304</v>
          </cell>
          <cell r="M47">
            <v>10.7220378193485</v>
          </cell>
          <cell r="N47">
            <v>10.142128438066296</v>
          </cell>
          <cell r="O47">
            <v>9.4611923499879236</v>
          </cell>
          <cell r="P47">
            <v>7.3638556881373223</v>
          </cell>
          <cell r="Q47">
            <v>8.1591439254269407</v>
          </cell>
          <cell r="R47">
            <v>7.9603673258815011</v>
          </cell>
          <cell r="S47">
            <v>8.6026166911432824</v>
          </cell>
          <cell r="T47">
            <v>9.3207800366095146</v>
          </cell>
          <cell r="U47">
            <v>9.0572786632714859</v>
          </cell>
          <cell r="V47">
            <v>10.184423730877143</v>
          </cell>
          <cell r="W47">
            <v>10.787657533789663</v>
          </cell>
          <cell r="X47">
            <v>11.005378574708409</v>
          </cell>
          <cell r="Y47">
            <v>10.267063981307951</v>
          </cell>
          <cell r="Z47">
            <v>11.027475862918971</v>
          </cell>
          <cell r="AA47">
            <v>9.9609233822623686</v>
          </cell>
          <cell r="AB47">
            <v>10.340047869658916</v>
          </cell>
          <cell r="AC47">
            <v>9.8383849729989699</v>
          </cell>
          <cell r="AD47">
            <v>9.3282989614436094</v>
          </cell>
          <cell r="AE47">
            <v>9.0355729282982153</v>
          </cell>
        </row>
        <row r="48">
          <cell r="G48" t="str">
            <v>RegionLarge OffStock 2016</v>
          </cell>
          <cell r="H48" t="str">
            <v>Com</v>
          </cell>
          <cell r="I48" t="str">
            <v>Large Off</v>
          </cell>
          <cell r="J48" t="str">
            <v>Stock 2016</v>
          </cell>
          <cell r="K48" t="str">
            <v>Millions SqFt</v>
          </cell>
          <cell r="L48">
            <v>380.08828477966154</v>
          </cell>
          <cell r="M48">
            <v>378.94801992532251</v>
          </cell>
          <cell r="N48">
            <v>377.81117586554655</v>
          </cell>
          <cell r="O48">
            <v>376.67774233794995</v>
          </cell>
          <cell r="P48">
            <v>375.54770911093607</v>
          </cell>
          <cell r="Q48">
            <v>374.42106598360328</v>
          </cell>
          <cell r="R48">
            <v>373.29780278565244</v>
          </cell>
          <cell r="S48">
            <v>372.17790937729552</v>
          </cell>
          <cell r="T48">
            <v>371.06137564916361</v>
          </cell>
          <cell r="U48">
            <v>369.94819152221612</v>
          </cell>
          <cell r="V48">
            <v>368.83834694764948</v>
          </cell>
          <cell r="W48">
            <v>367.73183190680658</v>
          </cell>
          <cell r="X48">
            <v>366.62863641108612</v>
          </cell>
          <cell r="Y48">
            <v>365.52875050185287</v>
          </cell>
          <cell r="Z48">
            <v>364.43216425034728</v>
          </cell>
          <cell r="AA48">
            <v>363.33886775759629</v>
          </cell>
          <cell r="AB48">
            <v>362.24885115432346</v>
          </cell>
          <cell r="AC48">
            <v>361.16210460086046</v>
          </cell>
          <cell r="AD48">
            <v>360.07861828705791</v>
          </cell>
          <cell r="AE48">
            <v>358.99838243219671</v>
          </cell>
        </row>
        <row r="49">
          <cell r="G49" t="str">
            <v>RegionMedium OffStock 2016</v>
          </cell>
          <cell r="H49" t="str">
            <v>Com</v>
          </cell>
          <cell r="I49" t="str">
            <v>Medium Off</v>
          </cell>
          <cell r="J49" t="str">
            <v>Stock 2016</v>
          </cell>
          <cell r="K49" t="str">
            <v>Millions SqFt</v>
          </cell>
          <cell r="L49">
            <v>190.73687138333023</v>
          </cell>
          <cell r="M49">
            <v>190.16466076918024</v>
          </cell>
          <cell r="N49">
            <v>189.59416678687271</v>
          </cell>
          <cell r="O49">
            <v>189.02538428651209</v>
          </cell>
          <cell r="P49">
            <v>188.45830813365254</v>
          </cell>
          <cell r="Q49">
            <v>187.89293320925157</v>
          </cell>
          <cell r="R49">
            <v>187.32925440962381</v>
          </cell>
          <cell r="S49">
            <v>186.76726664639497</v>
          </cell>
          <cell r="T49">
            <v>186.20696484645578</v>
          </cell>
          <cell r="U49">
            <v>185.64834395191642</v>
          </cell>
          <cell r="V49">
            <v>185.09139892006067</v>
          </cell>
          <cell r="W49">
            <v>184.5361247233005</v>
          </cell>
          <cell r="X49">
            <v>183.98251634913058</v>
          </cell>
          <cell r="Y49">
            <v>183.43056880008319</v>
          </cell>
          <cell r="Z49">
            <v>182.88027709368296</v>
          </cell>
          <cell r="AA49">
            <v>182.33163626240187</v>
          </cell>
          <cell r="AB49">
            <v>181.78464135361469</v>
          </cell>
          <cell r="AC49">
            <v>181.23928742955383</v>
          </cell>
          <cell r="AD49">
            <v>180.69556956726515</v>
          </cell>
          <cell r="AE49">
            <v>180.15348285856339</v>
          </cell>
        </row>
        <row r="50">
          <cell r="G50" t="str">
            <v>RegionSmall OffStock 2016</v>
          </cell>
          <cell r="H50" t="str">
            <v>Com</v>
          </cell>
          <cell r="I50" t="str">
            <v>Small Off</v>
          </cell>
          <cell r="J50" t="str">
            <v>Stock 2016</v>
          </cell>
          <cell r="K50" t="str">
            <v>Millions SqFt</v>
          </cell>
          <cell r="L50">
            <v>184.0913556049378</v>
          </cell>
          <cell r="M50">
            <v>183.53908153812301</v>
          </cell>
          <cell r="N50">
            <v>182.98846429350866</v>
          </cell>
          <cell r="O50">
            <v>182.43949890062811</v>
          </cell>
          <cell r="P50">
            <v>181.89218040392623</v>
          </cell>
          <cell r="Q50">
            <v>181.34650386271446</v>
          </cell>
          <cell r="R50">
            <v>180.80246435112633</v>
          </cell>
          <cell r="S50">
            <v>180.26005695807294</v>
          </cell>
          <cell r="T50">
            <v>179.71927678719871</v>
          </cell>
          <cell r="U50">
            <v>179.18011895683713</v>
          </cell>
          <cell r="V50">
            <v>178.64257859996661</v>
          </cell>
          <cell r="W50">
            <v>178.10665086416668</v>
          </cell>
          <cell r="X50">
            <v>177.57233091157423</v>
          </cell>
          <cell r="Y50">
            <v>177.03961391883951</v>
          </cell>
          <cell r="Z50">
            <v>176.50849507708296</v>
          </cell>
          <cell r="AA50">
            <v>175.97896959185172</v>
          </cell>
          <cell r="AB50">
            <v>175.45103268307616</v>
          </cell>
          <cell r="AC50">
            <v>174.92467958502692</v>
          </cell>
          <cell r="AD50">
            <v>174.39990554627184</v>
          </cell>
          <cell r="AE50">
            <v>173.87670582963304</v>
          </cell>
        </row>
        <row r="51">
          <cell r="G51" t="str">
            <v>RegionXLarge RetStock 2016</v>
          </cell>
          <cell r="H51" t="str">
            <v>Com</v>
          </cell>
          <cell r="I51" t="str">
            <v>XLarge Ret</v>
          </cell>
          <cell r="J51" t="str">
            <v>Stock 2016</v>
          </cell>
          <cell r="K51" t="str">
            <v>Millions SqFt</v>
          </cell>
          <cell r="L51">
            <v>138.35734062238015</v>
          </cell>
          <cell r="M51">
            <v>137.7208968555172</v>
          </cell>
          <cell r="N51">
            <v>137.08738072998179</v>
          </cell>
          <cell r="O51">
            <v>136.45677877862389</v>
          </cell>
          <cell r="P51">
            <v>135.8290775962422</v>
          </cell>
          <cell r="Q51">
            <v>135.20426383929947</v>
          </cell>
          <cell r="R51">
            <v>134.5823242256387</v>
          </cell>
          <cell r="S51">
            <v>133.96324553420075</v>
          </cell>
          <cell r="T51">
            <v>133.34701460474344</v>
          </cell>
          <cell r="U51">
            <v>132.73361833756161</v>
          </cell>
          <cell r="V51">
            <v>132.12304369320884</v>
          </cell>
          <cell r="W51">
            <v>131.51527769222005</v>
          </cell>
          <cell r="X51">
            <v>130.91030741483584</v>
          </cell>
          <cell r="Y51">
            <v>130.3081200007276</v>
          </cell>
          <cell r="Z51">
            <v>129.70870264872423</v>
          </cell>
          <cell r="AA51">
            <v>129.11204261654012</v>
          </cell>
          <cell r="AB51">
            <v>128.51812722050403</v>
          </cell>
          <cell r="AC51">
            <v>127.92694383528971</v>
          </cell>
          <cell r="AD51">
            <v>127.33847989364737</v>
          </cell>
          <cell r="AE51">
            <v>126.75272288613657</v>
          </cell>
        </row>
        <row r="52">
          <cell r="G52" t="str">
            <v>RegionLarge RetStock 2016</v>
          </cell>
          <cell r="H52" t="str">
            <v>Com</v>
          </cell>
          <cell r="I52" t="str">
            <v>Large Ret</v>
          </cell>
          <cell r="J52" t="str">
            <v>Stock 2016</v>
          </cell>
          <cell r="K52" t="str">
            <v>Millions SqFt</v>
          </cell>
          <cell r="L52">
            <v>208.9574509880029</v>
          </cell>
          <cell r="M52">
            <v>207.99624671345808</v>
          </cell>
          <cell r="N52">
            <v>207.03946397857615</v>
          </cell>
          <cell r="O52">
            <v>206.0870824442747</v>
          </cell>
          <cell r="P52">
            <v>205.13908186503102</v>
          </cell>
          <cell r="Q52">
            <v>204.1954420884519</v>
          </cell>
          <cell r="R52">
            <v>203.25614305484498</v>
          </cell>
          <cell r="S52">
            <v>202.32116479679266</v>
          </cell>
          <cell r="T52">
            <v>201.3904874387274</v>
          </cell>
          <cell r="U52">
            <v>200.46409119650929</v>
          </cell>
          <cell r="V52">
            <v>199.54195637700533</v>
          </cell>
          <cell r="W52">
            <v>198.62406337767112</v>
          </cell>
          <cell r="X52">
            <v>197.71039268613379</v>
          </cell>
          <cell r="Y52">
            <v>196.8009248797776</v>
          </cell>
          <cell r="Z52">
            <v>195.8956406253306</v>
          </cell>
          <cell r="AA52">
            <v>194.99452067845405</v>
          </cell>
          <cell r="AB52">
            <v>194.09754588333314</v>
          </cell>
          <cell r="AC52">
            <v>193.20469717226982</v>
          </cell>
          <cell r="AD52">
            <v>192.31595556527733</v>
          </cell>
          <cell r="AE52">
            <v>191.43130216967708</v>
          </cell>
        </row>
        <row r="53">
          <cell r="G53" t="str">
            <v>RegionMedium RetStock 2016</v>
          </cell>
          <cell r="H53" t="str">
            <v>Com</v>
          </cell>
          <cell r="I53" t="str">
            <v>Medium Ret</v>
          </cell>
          <cell r="J53" t="str">
            <v>Stock 2016</v>
          </cell>
          <cell r="K53" t="str">
            <v>Millions SqFt</v>
          </cell>
          <cell r="L53">
            <v>97.115689913224898</v>
          </cell>
          <cell r="M53">
            <v>96.668957739624062</v>
          </cell>
          <cell r="N53">
            <v>96.224280534021787</v>
          </cell>
          <cell r="O53">
            <v>95.781648843565293</v>
          </cell>
          <cell r="P53">
            <v>95.34105325888487</v>
          </cell>
          <cell r="Q53">
            <v>94.902484413894001</v>
          </cell>
          <cell r="R53">
            <v>94.465932985590086</v>
          </cell>
          <cell r="S53">
            <v>94.031389693856369</v>
          </cell>
          <cell r="T53">
            <v>93.598845301264618</v>
          </cell>
          <cell r="U53">
            <v>93.168290612878806</v>
          </cell>
          <cell r="V53">
            <v>92.739716476059556</v>
          </cell>
          <cell r="W53">
            <v>92.313113780269674</v>
          </cell>
          <cell r="X53">
            <v>91.888473456880433</v>
          </cell>
          <cell r="Y53">
            <v>91.465786478978771</v>
          </cell>
          <cell r="Z53">
            <v>91.045043861175472</v>
          </cell>
          <cell r="AA53">
            <v>90.626236659414062</v>
          </cell>
          <cell r="AB53">
            <v>90.209355970780734</v>
          </cell>
          <cell r="AC53">
            <v>89.794392933315152</v>
          </cell>
          <cell r="AD53">
            <v>89.381338725821905</v>
          </cell>
          <cell r="AE53">
            <v>88.97018456768312</v>
          </cell>
        </row>
        <row r="54">
          <cell r="G54" t="str">
            <v>RegionSmall RetStock 2016</v>
          </cell>
          <cell r="H54" t="str">
            <v>Com</v>
          </cell>
          <cell r="I54" t="str">
            <v>Small Ret</v>
          </cell>
          <cell r="J54" t="str">
            <v>Stock 2016</v>
          </cell>
          <cell r="K54" t="str">
            <v>Millions SqFt</v>
          </cell>
          <cell r="L54">
            <v>109.47966092768364</v>
          </cell>
          <cell r="M54">
            <v>108.97605448741629</v>
          </cell>
          <cell r="N54">
            <v>108.47476463677417</v>
          </cell>
          <cell r="O54">
            <v>107.975780719445</v>
          </cell>
          <cell r="P54">
            <v>107.47909212813555</v>
          </cell>
          <cell r="Q54">
            <v>106.98468830434612</v>
          </cell>
          <cell r="R54">
            <v>106.49255873814613</v>
          </cell>
          <cell r="S54">
            <v>106.00269296795065</v>
          </cell>
          <cell r="T54">
            <v>105.51508058029808</v>
          </cell>
          <cell r="U54">
            <v>105.0297112096287</v>
          </cell>
          <cell r="V54">
            <v>104.54657453806439</v>
          </cell>
          <cell r="W54">
            <v>104.0656602951893</v>
          </cell>
          <cell r="X54">
            <v>103.58695825783141</v>
          </cell>
          <cell r="Y54">
            <v>103.11045824984539</v>
          </cell>
          <cell r="Z54">
            <v>102.6361501418961</v>
          </cell>
          <cell r="AA54">
            <v>102.16402385124337</v>
          </cell>
          <cell r="AB54">
            <v>101.69406934152764</v>
          </cell>
          <cell r="AC54">
            <v>101.2262766225566</v>
          </cell>
          <cell r="AD54">
            <v>100.76063575009285</v>
          </cell>
          <cell r="AE54">
            <v>100.29713682564241</v>
          </cell>
        </row>
        <row r="55">
          <cell r="G55" t="str">
            <v>RegionSchool K-12Stock 2016</v>
          </cell>
          <cell r="H55" t="str">
            <v>Com</v>
          </cell>
          <cell r="I55" t="str">
            <v>School K-12</v>
          </cell>
          <cell r="J55" t="str">
            <v>Stock 2016</v>
          </cell>
          <cell r="K55" t="str">
            <v>Millions SqFt</v>
          </cell>
          <cell r="L55">
            <v>241.11763975818661</v>
          </cell>
          <cell r="M55">
            <v>240.12905743517803</v>
          </cell>
          <cell r="N55">
            <v>239.14452829969383</v>
          </cell>
          <cell r="O55">
            <v>238.16403573366509</v>
          </cell>
          <cell r="P55">
            <v>237.18756318715711</v>
          </cell>
          <cell r="Q55">
            <v>236.21509417808971</v>
          </cell>
          <cell r="R55">
            <v>235.24661229195956</v>
          </cell>
          <cell r="S55">
            <v>234.28210118156252</v>
          </cell>
          <cell r="T55">
            <v>233.32154456671807</v>
          </cell>
          <cell r="U55">
            <v>232.36492623399457</v>
          </cell>
          <cell r="V55">
            <v>231.41223003643518</v>
          </cell>
          <cell r="W55">
            <v>230.46343989328579</v>
          </cell>
          <cell r="X55">
            <v>229.51853978972335</v>
          </cell>
          <cell r="Y55">
            <v>228.57751377658545</v>
          </cell>
          <cell r="Z55">
            <v>227.64034597010144</v>
          </cell>
          <cell r="AA55">
            <v>226.70702055162403</v>
          </cell>
          <cell r="AB55">
            <v>225.77752176736234</v>
          </cell>
          <cell r="AC55">
            <v>224.85183392811618</v>
          </cell>
          <cell r="AD55">
            <v>223.92994140901092</v>
          </cell>
          <cell r="AE55">
            <v>223.01182864923393</v>
          </cell>
        </row>
        <row r="56">
          <cell r="G56" t="str">
            <v>RegionUniversityStock 2016</v>
          </cell>
          <cell r="H56" t="str">
            <v>Com</v>
          </cell>
          <cell r="I56" t="str">
            <v>University</v>
          </cell>
          <cell r="J56" t="str">
            <v>Stock 2016</v>
          </cell>
          <cell r="K56" t="str">
            <v>Millions SqFt</v>
          </cell>
          <cell r="L56">
            <v>122.15340627232256</v>
          </cell>
          <cell r="M56">
            <v>121.65257730660603</v>
          </cell>
          <cell r="N56">
            <v>121.15380173964894</v>
          </cell>
          <cell r="O56">
            <v>120.65707115251638</v>
          </cell>
          <cell r="P56">
            <v>120.16237716079107</v>
          </cell>
          <cell r="Q56">
            <v>119.66971141443182</v>
          </cell>
          <cell r="R56">
            <v>119.17906559763266</v>
          </cell>
          <cell r="S56">
            <v>118.69043142868237</v>
          </cell>
          <cell r="T56">
            <v>118.20380065982476</v>
          </cell>
          <cell r="U56">
            <v>117.71916507711948</v>
          </cell>
          <cell r="V56">
            <v>117.23651650030328</v>
          </cell>
          <cell r="W56">
            <v>116.75584678265207</v>
          </cell>
          <cell r="X56">
            <v>116.27714781084319</v>
          </cell>
          <cell r="Y56">
            <v>115.80041150481873</v>
          </cell>
          <cell r="Z56">
            <v>115.32562981764897</v>
          </cell>
          <cell r="AA56">
            <v>114.8527947353966</v>
          </cell>
          <cell r="AB56">
            <v>114.38189827698147</v>
          </cell>
          <cell r="AC56">
            <v>113.91293249404585</v>
          </cell>
          <cell r="AD56">
            <v>113.44588947082025</v>
          </cell>
          <cell r="AE56">
            <v>112.98076132398991</v>
          </cell>
        </row>
        <row r="57">
          <cell r="G57" t="str">
            <v>RegionWarehouseStock 2016</v>
          </cell>
          <cell r="H57" t="str">
            <v>Com</v>
          </cell>
          <cell r="I57" t="str">
            <v>Warehouse</v>
          </cell>
          <cell r="J57" t="str">
            <v>Stock 2016</v>
          </cell>
          <cell r="K57" t="str">
            <v>Millions SqFt</v>
          </cell>
          <cell r="L57">
            <v>448.69829599576161</v>
          </cell>
          <cell r="M57">
            <v>447.03811230057732</v>
          </cell>
          <cell r="N57">
            <v>445.3840712850652</v>
          </cell>
          <cell r="O57">
            <v>443.73615022131042</v>
          </cell>
          <cell r="P57">
            <v>442.09432646549152</v>
          </cell>
          <cell r="Q57">
            <v>440.45857745756916</v>
          </cell>
          <cell r="R57">
            <v>438.82888072097626</v>
          </cell>
          <cell r="S57">
            <v>437.2052138623086</v>
          </cell>
          <cell r="T57">
            <v>435.58755457101802</v>
          </cell>
          <cell r="U57">
            <v>433.97588061910528</v>
          </cell>
          <cell r="V57">
            <v>432.37016986081449</v>
          </cell>
          <cell r="W57">
            <v>430.77040023232951</v>
          </cell>
          <cell r="X57">
            <v>429.17654975146979</v>
          </cell>
          <cell r="Y57">
            <v>427.58859651738936</v>
          </cell>
          <cell r="Z57">
            <v>426.00651871027503</v>
          </cell>
          <cell r="AA57">
            <v>424.43029459104702</v>
          </cell>
          <cell r="AB57">
            <v>422.85990250106011</v>
          </cell>
          <cell r="AC57">
            <v>421.2953208618062</v>
          </cell>
          <cell r="AD57">
            <v>419.73652817461749</v>
          </cell>
          <cell r="AE57">
            <v>418.18350302037135</v>
          </cell>
        </row>
        <row r="58">
          <cell r="G58" t="str">
            <v>RegionSupermarketStock 2016</v>
          </cell>
          <cell r="H58" t="str">
            <v>Com</v>
          </cell>
          <cell r="I58" t="str">
            <v>Supermarket</v>
          </cell>
          <cell r="J58" t="str">
            <v>Stock 2016</v>
          </cell>
          <cell r="K58" t="str">
            <v>Millions SqFt</v>
          </cell>
          <cell r="L58">
            <v>53.720939527021244</v>
          </cell>
          <cell r="M58">
            <v>53.237451071278059</v>
          </cell>
          <cell r="N58">
            <v>52.758314011636557</v>
          </cell>
          <cell r="O58">
            <v>52.283489185531828</v>
          </cell>
          <cell r="P58">
            <v>51.812937782862043</v>
          </cell>
          <cell r="Q58">
            <v>51.346621342816277</v>
          </cell>
          <cell r="R58">
            <v>50.884501750730934</v>
          </cell>
          <cell r="S58">
            <v>50.426541234974358</v>
          </cell>
          <cell r="T58">
            <v>49.97270236385959</v>
          </cell>
          <cell r="U58">
            <v>49.522948042584851</v>
          </cell>
          <cell r="V58">
            <v>49.077241510201581</v>
          </cell>
          <cell r="W58">
            <v>48.635546336609778</v>
          </cell>
          <cell r="X58">
            <v>48.197826419580288</v>
          </cell>
          <cell r="Y58">
            <v>47.76404598180406</v>
          </cell>
          <cell r="Z58">
            <v>47.33416956796782</v>
          </cell>
          <cell r="AA58">
            <v>46.908162041856116</v>
          </cell>
          <cell r="AB58">
            <v>46.485988583479411</v>
          </cell>
          <cell r="AC58">
            <v>46.067614686228097</v>
          </cell>
          <cell r="AD58">
            <v>45.653006154052044</v>
          </cell>
          <cell r="AE58">
            <v>45.242129098665572</v>
          </cell>
        </row>
        <row r="59">
          <cell r="G59" t="str">
            <v>RegionMiniMartStock 2016</v>
          </cell>
          <cell r="H59" t="str">
            <v>Com</v>
          </cell>
          <cell r="I59" t="str">
            <v>MiniMart</v>
          </cell>
          <cell r="J59" t="str">
            <v>Stock 2016</v>
          </cell>
          <cell r="K59" t="str">
            <v>Millions SqFt</v>
          </cell>
          <cell r="L59">
            <v>22.491017060912501</v>
          </cell>
          <cell r="M59">
            <v>22.384859460384995</v>
          </cell>
          <cell r="N59">
            <v>22.279202923731983</v>
          </cell>
          <cell r="O59">
            <v>22.174045085931969</v>
          </cell>
          <cell r="P59">
            <v>22.069383593126368</v>
          </cell>
          <cell r="Q59">
            <v>21.965216102566814</v>
          </cell>
          <cell r="R59">
            <v>21.8615402825627</v>
          </cell>
          <cell r="S59">
            <v>21.758353812429004</v>
          </cell>
          <cell r="T59">
            <v>21.655654382434342</v>
          </cell>
          <cell r="U59">
            <v>21.553439693749251</v>
          </cell>
          <cell r="V59">
            <v>21.451707458394754</v>
          </cell>
          <cell r="W59">
            <v>21.350455399191134</v>
          </cell>
          <cell r="X59">
            <v>21.249681249706953</v>
          </cell>
          <cell r="Y59">
            <v>21.149382754208336</v>
          </cell>
          <cell r="Z59">
            <v>21.049557667608472</v>
          </cell>
          <cell r="AA59">
            <v>20.950203755417366</v>
          </cell>
          <cell r="AB59">
            <v>20.851318793691796</v>
          </cell>
          <cell r="AC59">
            <v>20.75290056898557</v>
          </cell>
          <cell r="AD59">
            <v>20.654946878299963</v>
          </cell>
          <cell r="AE59">
            <v>20.557455529034385</v>
          </cell>
        </row>
        <row r="60">
          <cell r="G60" t="str">
            <v>RegionRestaurantStock 2016</v>
          </cell>
          <cell r="H60" t="str">
            <v>Com</v>
          </cell>
          <cell r="I60" t="str">
            <v>Restaurant</v>
          </cell>
          <cell r="J60" t="str">
            <v>Stock 2016</v>
          </cell>
          <cell r="K60" t="str">
            <v>Millions SqFt</v>
          </cell>
          <cell r="L60">
            <v>51.550857208753726</v>
          </cell>
          <cell r="M60">
            <v>51.307537162728408</v>
          </cell>
          <cell r="N60">
            <v>51.065365587320336</v>
          </cell>
          <cell r="O60">
            <v>50.824337061748189</v>
          </cell>
          <cell r="P60">
            <v>50.584446190816735</v>
          </cell>
          <cell r="Q60">
            <v>50.345687604796083</v>
          </cell>
          <cell r="R60">
            <v>50.108055959301453</v>
          </cell>
          <cell r="S60">
            <v>49.871545935173543</v>
          </cell>
          <cell r="T60">
            <v>49.636152238359529</v>
          </cell>
          <cell r="U60">
            <v>49.40186959979448</v>
          </cell>
          <cell r="V60">
            <v>49.168692775283453</v>
          </cell>
          <cell r="W60">
            <v>48.936616545384119</v>
          </cell>
          <cell r="X60">
            <v>48.705635715289908</v>
          </cell>
          <cell r="Y60">
            <v>48.475745114713739</v>
          </cell>
          <cell r="Z60">
            <v>48.246939597772297</v>
          </cell>
          <cell r="AA60">
            <v>48.019214042870807</v>
          </cell>
          <cell r="AB60">
            <v>47.792563352588466</v>
          </cell>
          <cell r="AC60">
            <v>47.56698245356425</v>
          </cell>
          <cell r="AD60">
            <v>47.342466296383435</v>
          </cell>
          <cell r="AE60">
            <v>47.119009855464505</v>
          </cell>
        </row>
        <row r="61">
          <cell r="G61" t="str">
            <v>RegionLodgingStock 2016</v>
          </cell>
          <cell r="H61" t="str">
            <v>Com</v>
          </cell>
          <cell r="I61" t="str">
            <v>Lodging</v>
          </cell>
          <cell r="J61" t="str">
            <v>Stock 2016</v>
          </cell>
          <cell r="K61" t="str">
            <v>Millions SqFt</v>
          </cell>
          <cell r="L61">
            <v>170.15189589049527</v>
          </cell>
          <cell r="M61">
            <v>169.74353134035809</v>
          </cell>
          <cell r="N61">
            <v>169.33614686514122</v>
          </cell>
          <cell r="O61">
            <v>168.92974011266489</v>
          </cell>
          <cell r="P61">
            <v>168.52430873639449</v>
          </cell>
          <cell r="Q61">
            <v>168.11985039542716</v>
          </cell>
          <cell r="R61">
            <v>167.71636275447813</v>
          </cell>
          <cell r="S61">
            <v>167.31384348386743</v>
          </cell>
          <cell r="T61">
            <v>166.91229025950614</v>
          </cell>
          <cell r="U61">
            <v>166.51170076288332</v>
          </cell>
          <cell r="V61">
            <v>166.11207268105238</v>
          </cell>
          <cell r="W61">
            <v>165.7134037066179</v>
          </cell>
          <cell r="X61">
            <v>165.31569153772202</v>
          </cell>
          <cell r="Y61">
            <v>164.91893387803151</v>
          </cell>
          <cell r="Z61">
            <v>164.52312843672422</v>
          </cell>
          <cell r="AA61">
            <v>164.12827292847609</v>
          </cell>
          <cell r="AB61">
            <v>163.73436507344778</v>
          </cell>
          <cell r="AC61">
            <v>163.3414025972715</v>
          </cell>
          <cell r="AD61">
            <v>162.94938323103807</v>
          </cell>
          <cell r="AE61">
            <v>162.55830471128357</v>
          </cell>
        </row>
        <row r="62">
          <cell r="G62" t="str">
            <v>RegionHospitalStock 2016</v>
          </cell>
          <cell r="H62" t="str">
            <v>Com</v>
          </cell>
          <cell r="I62" t="str">
            <v>Hospital</v>
          </cell>
          <cell r="J62" t="str">
            <v>Stock 2016</v>
          </cell>
          <cell r="K62" t="str">
            <v>Millions SqFt</v>
          </cell>
          <cell r="L62">
            <v>105.02947953487826</v>
          </cell>
          <cell r="M62">
            <v>104.80891762785501</v>
          </cell>
          <cell r="N62">
            <v>104.58881890083651</v>
          </cell>
          <cell r="O62">
            <v>104.36918238114475</v>
          </cell>
          <cell r="P62">
            <v>104.15000709814436</v>
          </cell>
          <cell r="Q62">
            <v>103.93129208323826</v>
          </cell>
          <cell r="R62">
            <v>103.71303636986346</v>
          </cell>
          <cell r="S62">
            <v>103.49523899348674</v>
          </cell>
          <cell r="T62">
            <v>103.27789899160042</v>
          </cell>
          <cell r="U62">
            <v>103.06101540371807</v>
          </cell>
          <cell r="V62">
            <v>102.84458727137024</v>
          </cell>
          <cell r="W62">
            <v>102.62861363810038</v>
          </cell>
          <cell r="X62">
            <v>102.41309354946036</v>
          </cell>
          <cell r="Y62">
            <v>102.19802605300649</v>
          </cell>
          <cell r="Z62">
            <v>101.98341019829519</v>
          </cell>
          <cell r="AA62">
            <v>101.76924503687877</v>
          </cell>
          <cell r="AB62">
            <v>101.55552962230132</v>
          </cell>
          <cell r="AC62">
            <v>101.3422630100945</v>
          </cell>
          <cell r="AD62">
            <v>101.1294442577733</v>
          </cell>
          <cell r="AE62">
            <v>100.91707242483197</v>
          </cell>
        </row>
        <row r="63">
          <cell r="G63" t="str">
            <v>RegionResidential CareStock 2016</v>
          </cell>
          <cell r="H63" t="str">
            <v>Com</v>
          </cell>
          <cell r="I63" t="str">
            <v>Residential Care</v>
          </cell>
          <cell r="J63" t="str">
            <v>Stock 2016</v>
          </cell>
          <cell r="K63" t="str">
            <v>Millions SqFt</v>
          </cell>
          <cell r="L63">
            <v>128.74820917277606</v>
          </cell>
          <cell r="M63">
            <v>128.43921347076139</v>
          </cell>
          <cell r="N63">
            <v>128.1309593584316</v>
          </cell>
          <cell r="O63">
            <v>127.82344505597135</v>
          </cell>
          <cell r="P63">
            <v>127.51666878783702</v>
          </cell>
          <cell r="Q63">
            <v>127.21062878274621</v>
          </cell>
          <cell r="R63">
            <v>126.90532327366765</v>
          </cell>
          <cell r="S63">
            <v>126.60075049781085</v>
          </cell>
          <cell r="T63">
            <v>126.29690869661611</v>
          </cell>
          <cell r="U63">
            <v>125.99379611574425</v>
          </cell>
          <cell r="V63">
            <v>125.69141100506647</v>
          </cell>
          <cell r="W63">
            <v>125.3897516186543</v>
          </cell>
          <cell r="X63">
            <v>125.08881621476955</v>
          </cell>
          <cell r="Y63">
            <v>124.78860305585408</v>
          </cell>
          <cell r="Z63">
            <v>124.48911040852005</v>
          </cell>
          <cell r="AA63">
            <v>124.1903365435396</v>
          </cell>
          <cell r="AB63">
            <v>123.8922797358351</v>
          </cell>
          <cell r="AC63">
            <v>123.59493826446912</v>
          </cell>
          <cell r="AD63">
            <v>123.29831041263438</v>
          </cell>
          <cell r="AE63">
            <v>123.00239446764408</v>
          </cell>
        </row>
        <row r="64">
          <cell r="G64" t="str">
            <v>RegionAssemblyStock 2016</v>
          </cell>
          <cell r="H64" t="str">
            <v>Com</v>
          </cell>
          <cell r="I64" t="str">
            <v>Assembly</v>
          </cell>
          <cell r="J64" t="str">
            <v>Stock 2016</v>
          </cell>
          <cell r="K64" t="str">
            <v>Millions SqFt</v>
          </cell>
          <cell r="L64">
            <v>375.90224900649127</v>
          </cell>
          <cell r="M64">
            <v>374.21570091594884</v>
          </cell>
          <cell r="N64">
            <v>372.53671980450594</v>
          </cell>
          <cell r="O64">
            <v>370.86527172164978</v>
          </cell>
          <cell r="P64">
            <v>369.20132286919198</v>
          </cell>
          <cell r="Q64">
            <v>367.54483960058553</v>
          </cell>
          <cell r="R64">
            <v>365.89578842024423</v>
          </cell>
          <cell r="S64">
            <v>364.25413598286536</v>
          </cell>
          <cell r="T64">
            <v>362.6198490927556</v>
          </cell>
          <cell r="U64">
            <v>360.99289470315949</v>
          </cell>
          <cell r="V64">
            <v>359.37323991559134</v>
          </cell>
          <cell r="W64">
            <v>357.76085197917007</v>
          </cell>
          <cell r="X64">
            <v>356.15569828995689</v>
          </cell>
          <cell r="Y64">
            <v>354.55774639029596</v>
          </cell>
          <cell r="Z64">
            <v>352.96696396815821</v>
          </cell>
          <cell r="AA64">
            <v>351.38331885648773</v>
          </cell>
          <cell r="AB64">
            <v>349.80677903255156</v>
          </cell>
          <cell r="AC64">
            <v>348.23731261729228</v>
          </cell>
          <cell r="AD64">
            <v>346.67488787468267</v>
          </cell>
          <cell r="AE64">
            <v>345.11947321108494</v>
          </cell>
        </row>
        <row r="65">
          <cell r="G65" t="str">
            <v>RegionOtherStock 2016</v>
          </cell>
          <cell r="H65" t="str">
            <v>Com</v>
          </cell>
          <cell r="I65" t="str">
            <v>Other</v>
          </cell>
          <cell r="J65" t="str">
            <v>Stock 2016</v>
          </cell>
          <cell r="K65" t="str">
            <v>Millions SqFt</v>
          </cell>
          <cell r="L65">
            <v>342.64988330108076</v>
          </cell>
          <cell r="M65">
            <v>339.56603435137106</v>
          </cell>
          <cell r="N65">
            <v>336.50994004220871</v>
          </cell>
          <cell r="O65">
            <v>333.48135058182885</v>
          </cell>
          <cell r="P65">
            <v>330.48001842659238</v>
          </cell>
          <cell r="Q65">
            <v>327.50569826075304</v>
          </cell>
          <cell r="R65">
            <v>324.55814697640625</v>
          </cell>
          <cell r="S65">
            <v>321.63712365361863</v>
          </cell>
          <cell r="T65">
            <v>318.7423895407361</v>
          </cell>
          <cell r="U65">
            <v>315.87370803486942</v>
          </cell>
          <cell r="V65">
            <v>313.03084466255564</v>
          </cell>
          <cell r="W65">
            <v>310.21356706059254</v>
          </cell>
          <cell r="X65">
            <v>307.42164495704725</v>
          </cell>
          <cell r="Y65">
            <v>304.65485015243382</v>
          </cell>
          <cell r="Z65">
            <v>301.9129565010619</v>
          </cell>
          <cell r="AA65">
            <v>299.19573989255235</v>
          </cell>
          <cell r="AB65">
            <v>296.50297823351934</v>
          </cell>
          <cell r="AC65">
            <v>293.83445142941764</v>
          </cell>
          <cell r="AD65">
            <v>291.18994136655289</v>
          </cell>
          <cell r="AE65">
            <v>288.5692318942539</v>
          </cell>
        </row>
        <row r="66">
          <cell r="G66" t="str">
            <v>RegionIdahoStock</v>
          </cell>
          <cell r="H66" t="str">
            <v>Ag</v>
          </cell>
          <cell r="I66" t="str">
            <v>Idaho</v>
          </cell>
          <cell r="J66" t="str">
            <v>Stock</v>
          </cell>
          <cell r="K66" t="str">
            <v>% Growth</v>
          </cell>
          <cell r="L66">
            <v>0</v>
          </cell>
          <cell r="M66">
            <v>1.2504100211369894E-4</v>
          </cell>
          <cell r="N66">
            <v>1.7375879514796466E-4</v>
          </cell>
          <cell r="O66">
            <v>6.1210927779177624E-4</v>
          </cell>
          <cell r="P66">
            <v>8.8127487458086599E-4</v>
          </cell>
          <cell r="Q66">
            <v>1.1201972174019578E-3</v>
          </cell>
          <cell r="R66">
            <v>1.2717867360821197E-3</v>
          </cell>
          <cell r="S66">
            <v>1.4404642508513471E-3</v>
          </cell>
          <cell r="T66">
            <v>1.5874396385228723E-3</v>
          </cell>
          <cell r="U66">
            <v>1.7204636459112381E-3</v>
          </cell>
          <cell r="V66">
            <v>1.8289050040785739E-3</v>
          </cell>
          <cell r="W66">
            <v>1.9377539743383628E-3</v>
          </cell>
          <cell r="X66">
            <v>2.0316119038316116E-3</v>
          </cell>
          <cell r="Y66">
            <v>2.128079506222659E-3</v>
          </cell>
          <cell r="Z66">
            <v>2.2126572758413075E-3</v>
          </cell>
          <cell r="AA66">
            <v>2.2578225416429688E-3</v>
          </cell>
          <cell r="AB66">
            <v>2.3464540176612314E-3</v>
          </cell>
          <cell r="AC66">
            <v>2.414467009038601E-3</v>
          </cell>
          <cell r="AD66">
            <v>2.4848313911262653E-3</v>
          </cell>
          <cell r="AE66">
            <v>2.5344116000376449E-3</v>
          </cell>
        </row>
        <row r="67">
          <cell r="G67" t="str">
            <v>RegionMontanaStock</v>
          </cell>
          <cell r="H67" t="str">
            <v>Ag</v>
          </cell>
          <cell r="I67" t="str">
            <v>Montana</v>
          </cell>
          <cell r="J67" t="str">
            <v>Stock</v>
          </cell>
          <cell r="K67" t="str">
            <v>% Growth</v>
          </cell>
          <cell r="L67">
            <v>0</v>
          </cell>
          <cell r="M67">
            <v>1.0848242299839954E-2</v>
          </cell>
          <cell r="N67">
            <v>1.059267655252486E-2</v>
          </cell>
          <cell r="O67">
            <v>1.0752312089181865E-2</v>
          </cell>
          <cell r="P67">
            <v>1.075849831916186E-2</v>
          </cell>
          <cell r="Q67">
            <v>7.6567396067742733E-3</v>
          </cell>
          <cell r="R67">
            <v>7.6532068711881581E-3</v>
          </cell>
          <cell r="S67">
            <v>7.9235679867256659E-3</v>
          </cell>
          <cell r="T67">
            <v>8.1459053842477987E-3</v>
          </cell>
          <cell r="U67">
            <v>8.331284422267278E-3</v>
          </cell>
          <cell r="V67">
            <v>8.47135846405455E-3</v>
          </cell>
          <cell r="W67">
            <v>8.5938864965773454E-3</v>
          </cell>
          <cell r="X67">
            <v>8.6866032784890905E-3</v>
          </cell>
          <cell r="Y67">
            <v>8.7680800681235963E-3</v>
          </cell>
          <cell r="Z67">
            <v>8.8271867856936984E-3</v>
          </cell>
          <cell r="AA67">
            <v>8.8355566433926322E-3</v>
          </cell>
          <cell r="AB67">
            <v>8.8812025924713319E-3</v>
          </cell>
          <cell r="AC67">
            <v>8.8979055290069331E-3</v>
          </cell>
          <cell r="AD67">
            <v>8.9118787925779024E-3</v>
          </cell>
          <cell r="AE67">
            <v>8.9015256915168112E-3</v>
          </cell>
        </row>
        <row r="68">
          <cell r="G68" t="str">
            <v>RegionOregonStock</v>
          </cell>
          <cell r="H68" t="str">
            <v>Ag</v>
          </cell>
          <cell r="I68" t="str">
            <v>Oregon</v>
          </cell>
          <cell r="J68" t="str">
            <v>Stock</v>
          </cell>
          <cell r="K68" t="str">
            <v>% Growth</v>
          </cell>
          <cell r="L68">
            <v>0</v>
          </cell>
          <cell r="M68">
            <v>1.0110842680911804E-2</v>
          </cell>
          <cell r="N68">
            <v>1.0059217505089263E-2</v>
          </cell>
          <cell r="O68">
            <v>1.1176866051223918E-2</v>
          </cell>
          <cell r="P68">
            <v>1.9803102619340613E-2</v>
          </cell>
          <cell r="Q68">
            <v>1.2078828157499845E-2</v>
          </cell>
          <cell r="R68">
            <v>1.2074917420983849E-2</v>
          </cell>
          <cell r="S68">
            <v>1.2823009061012478E-2</v>
          </cell>
          <cell r="T68">
            <v>1.2064646132519813E-2</v>
          </cell>
          <cell r="U68">
            <v>2.1359830411811859E-2</v>
          </cell>
          <cell r="V68">
            <v>1.1864279678250279E-2</v>
          </cell>
          <cell r="W68">
            <v>1.1811806122028052E-2</v>
          </cell>
          <cell r="X68">
            <v>1.1060463245174785E-2</v>
          </cell>
          <cell r="Y68">
            <v>1.1689201211084101E-2</v>
          </cell>
          <cell r="Z68">
            <v>1.9623204602959039E-2</v>
          </cell>
          <cell r="AA68">
            <v>1.2054155221857031E-2</v>
          </cell>
          <cell r="AB68">
            <v>1.2615728823653952E-2</v>
          </cell>
          <cell r="AC68">
            <v>1.2496481187089379E-2</v>
          </cell>
          <cell r="AD68">
            <v>1.1753415892541448E-2</v>
          </cell>
          <cell r="AE68">
            <v>2.0946064887122692E-2</v>
          </cell>
        </row>
        <row r="69">
          <cell r="G69" t="str">
            <v>RegionWashingtonStock</v>
          </cell>
          <cell r="H69" t="str">
            <v>Ag</v>
          </cell>
          <cell r="I69" t="str">
            <v>Washington</v>
          </cell>
          <cell r="J69" t="str">
            <v>Stock</v>
          </cell>
          <cell r="K69" t="str">
            <v>% Growth</v>
          </cell>
          <cell r="L69">
            <v>0</v>
          </cell>
          <cell r="M69">
            <v>1.0662122206220235E-2</v>
          </cell>
          <cell r="N69">
            <v>1.0931258902780325E-2</v>
          </cell>
          <cell r="O69">
            <v>1.1173761515183053E-2</v>
          </cell>
          <cell r="P69">
            <v>1.811439906784525E-2</v>
          </cell>
          <cell r="Q69">
            <v>1.2399989211989764E-2</v>
          </cell>
          <cell r="R69">
            <v>1.1939862954954953E-2</v>
          </cell>
          <cell r="S69">
            <v>1.2288284859874222E-2</v>
          </cell>
          <cell r="T69">
            <v>1.1842226253476947E-2</v>
          </cell>
          <cell r="U69">
            <v>1.9682157833762929E-2</v>
          </cell>
          <cell r="V69">
            <v>1.1592234987503456E-2</v>
          </cell>
          <cell r="W69">
            <v>1.1147844023716795E-2</v>
          </cell>
          <cell r="X69">
            <v>1.1425985017752077E-2</v>
          </cell>
          <cell r="Y69">
            <v>1.0985810035676221E-2</v>
          </cell>
          <cell r="Z69">
            <v>1.7930228386922677E-2</v>
          </cell>
          <cell r="AA69">
            <v>1.1736355426763144E-2</v>
          </cell>
          <cell r="AB69">
            <v>1.1982095590114178E-2</v>
          </cell>
          <cell r="AC69">
            <v>1.1862624139313738E-2</v>
          </cell>
          <cell r="AD69">
            <v>1.1418033334772959E-2</v>
          </cell>
          <cell r="AE69">
            <v>1.8838157687553127E-2</v>
          </cell>
        </row>
        <row r="70">
          <cell r="G70" t="str">
            <v>RegionIdahoDairyStock</v>
          </cell>
          <cell r="H70" t="str">
            <v>Dairy</v>
          </cell>
          <cell r="I70" t="str">
            <v>IdahoDairy</v>
          </cell>
          <cell r="J70" t="str">
            <v>Stock</v>
          </cell>
          <cell r="K70" t="str">
            <v>1000lbs</v>
          </cell>
          <cell r="L70">
            <v>13629.012110609969</v>
          </cell>
          <cell r="M70">
            <v>13842.907114251881</v>
          </cell>
          <cell r="N70">
            <v>14023.216425344392</v>
          </cell>
          <cell r="O70">
            <v>14266.319353967396</v>
          </cell>
          <cell r="P70">
            <v>14513.683501515552</v>
          </cell>
          <cell r="Q70">
            <v>14784.738793280194</v>
          </cell>
          <cell r="R70">
            <v>15048.82150982591</v>
          </cell>
          <cell r="S70">
            <v>15351.081667959821</v>
          </cell>
          <cell r="T70">
            <v>15676.70161423125</v>
          </cell>
          <cell r="U70">
            <v>16022.910400199034</v>
          </cell>
          <cell r="V70">
            <v>16435.334001552066</v>
          </cell>
          <cell r="W70">
            <v>16796.9270935268</v>
          </cell>
          <cell r="X70">
            <v>17186.008838626629</v>
          </cell>
          <cell r="Y70">
            <v>17509.663776252026</v>
          </cell>
          <cell r="Z70">
            <v>17849.045518001847</v>
          </cell>
          <cell r="AA70">
            <v>18205.116228437721</v>
          </cell>
          <cell r="AB70">
            <v>18533.843580326749</v>
          </cell>
          <cell r="AC70">
            <v>18839.457555909743</v>
          </cell>
          <cell r="AD70">
            <v>19186.22471079613</v>
          </cell>
          <cell r="AE70">
            <v>19422.392838095242</v>
          </cell>
        </row>
        <row r="71">
          <cell r="G71" t="str">
            <v>RegionMontanaDairyStock</v>
          </cell>
          <cell r="H71" t="str">
            <v>Dairy</v>
          </cell>
          <cell r="I71" t="str">
            <v>MontanaDairy</v>
          </cell>
          <cell r="J71" t="str">
            <v>Stock</v>
          </cell>
          <cell r="K71" t="str">
            <v>1000lbs</v>
          </cell>
          <cell r="L71">
            <v>90.74529582059904</v>
          </cell>
          <cell r="M71">
            <v>90.898327903457215</v>
          </cell>
          <cell r="N71">
            <v>90.899562515809663</v>
          </cell>
          <cell r="O71">
            <v>91.013237267303055</v>
          </cell>
          <cell r="P71">
            <v>90.967755259326395</v>
          </cell>
          <cell r="Q71">
            <v>90.924506050749457</v>
          </cell>
          <cell r="R71">
            <v>91.025748037140048</v>
          </cell>
          <cell r="S71">
            <v>91.099301040678228</v>
          </cell>
          <cell r="T71">
            <v>90.915023147811965</v>
          </cell>
          <cell r="U71">
            <v>90.903023153329187</v>
          </cell>
          <cell r="V71">
            <v>90.903850245090197</v>
          </cell>
          <cell r="W71">
            <v>90.425722269176404</v>
          </cell>
          <cell r="X71">
            <v>90.371471553755299</v>
          </cell>
          <cell r="Y71">
            <v>90.264014484201496</v>
          </cell>
          <cell r="Z71">
            <v>90.097051493259059</v>
          </cell>
          <cell r="AA71">
            <v>89.896800203896433</v>
          </cell>
          <cell r="AB71">
            <v>89.896456479218287</v>
          </cell>
          <cell r="AC71">
            <v>89.606519803497406</v>
          </cell>
          <cell r="AD71">
            <v>89.325294250105614</v>
          </cell>
          <cell r="AE71">
            <v>89.328380794090677</v>
          </cell>
        </row>
        <row r="72">
          <cell r="G72" t="str">
            <v>RegionOregonDairyStock</v>
          </cell>
          <cell r="H72" t="str">
            <v>Dairy</v>
          </cell>
          <cell r="I72" t="str">
            <v>OregonDairy</v>
          </cell>
          <cell r="J72" t="str">
            <v>Stock</v>
          </cell>
          <cell r="K72" t="str">
            <v>1000lbs</v>
          </cell>
          <cell r="L72">
            <v>2744.180551622544</v>
          </cell>
          <cell r="M72">
            <v>2781.3253166710429</v>
          </cell>
          <cell r="N72">
            <v>2817.8028576592669</v>
          </cell>
          <cell r="O72">
            <v>2852.4466796581391</v>
          </cell>
          <cell r="P72">
            <v>2887.2703785501863</v>
          </cell>
          <cell r="Q72">
            <v>2923.2055190854799</v>
          </cell>
          <cell r="R72">
            <v>2963.8717110873577</v>
          </cell>
          <cell r="S72">
            <v>3007.9285968792492</v>
          </cell>
          <cell r="T72">
            <v>3054.4586648127197</v>
          </cell>
          <cell r="U72">
            <v>3103.2723514737127</v>
          </cell>
          <cell r="V72">
            <v>3155.2926430989965</v>
          </cell>
          <cell r="W72">
            <v>3205.2179835947745</v>
          </cell>
          <cell r="X72">
            <v>3255.0785902298294</v>
          </cell>
          <cell r="Y72">
            <v>3304.2085620815005</v>
          </cell>
          <cell r="Z72">
            <v>3359.7128554945239</v>
          </cell>
          <cell r="AA72">
            <v>3405.0605171911329</v>
          </cell>
          <cell r="AB72">
            <v>3454.1652559274162</v>
          </cell>
          <cell r="AC72">
            <v>3509.2005551615157</v>
          </cell>
          <cell r="AD72">
            <v>3557.2266817524842</v>
          </cell>
          <cell r="AE72">
            <v>3610.3576666465606</v>
          </cell>
        </row>
        <row r="73">
          <cell r="G73" t="str">
            <v>RegionWashingtonDairyStock</v>
          </cell>
          <cell r="H73" t="str">
            <v>Dairy</v>
          </cell>
          <cell r="I73" t="str">
            <v>WashingtonDairy</v>
          </cell>
          <cell r="J73" t="str">
            <v>Stock</v>
          </cell>
          <cell r="K73" t="str">
            <v>1000lbs</v>
          </cell>
          <cell r="L73">
            <v>6417.4166624736044</v>
          </cell>
          <cell r="M73">
            <v>6527.6845985495966</v>
          </cell>
          <cell r="N73">
            <v>6648.0748527559354</v>
          </cell>
          <cell r="O73">
            <v>6750.5768396680051</v>
          </cell>
          <cell r="P73">
            <v>6858.9947023924851</v>
          </cell>
          <cell r="Q73">
            <v>6950.9448303929594</v>
          </cell>
          <cell r="R73">
            <v>7066.5055116132971</v>
          </cell>
          <cell r="S73">
            <v>7154.1963866384513</v>
          </cell>
          <cell r="T73">
            <v>7260.5595150379595</v>
          </cell>
          <cell r="U73">
            <v>7382.1828771063319</v>
          </cell>
          <cell r="V73">
            <v>7515.612457778011</v>
          </cell>
          <cell r="W73">
            <v>7658.3815592644387</v>
          </cell>
          <cell r="X73">
            <v>7790.6041619373518</v>
          </cell>
          <cell r="Y73">
            <v>7925.9535611829233</v>
          </cell>
          <cell r="Z73">
            <v>8056.1594585167277</v>
          </cell>
          <cell r="AA73">
            <v>8212.3413257643278</v>
          </cell>
          <cell r="AB73">
            <v>8359.6360208598271</v>
          </cell>
          <cell r="AC73">
            <v>8487.3604780857568</v>
          </cell>
          <cell r="AD73">
            <v>8647.4216609802097</v>
          </cell>
          <cell r="AE73">
            <v>8766.8632794861296</v>
          </cell>
        </row>
        <row r="74">
          <cell r="G74" t="str">
            <v>RegionMechanical PulpStock</v>
          </cell>
          <cell r="H74" t="str">
            <v>Ind</v>
          </cell>
          <cell r="I74" t="str">
            <v>Mechanical Pulp</v>
          </cell>
          <cell r="J74" t="str">
            <v>Stock</v>
          </cell>
          <cell r="K74" t="str">
            <v>Consumption (MWh)</v>
          </cell>
          <cell r="L74">
            <v>3758422.9515033378</v>
          </cell>
          <cell r="M74">
            <v>3846371.717457301</v>
          </cell>
          <cell r="N74">
            <v>3968374.1915052147</v>
          </cell>
          <cell r="O74">
            <v>4090510.3824295267</v>
          </cell>
          <cell r="P74">
            <v>4250302.9154343279</v>
          </cell>
          <cell r="Q74">
            <v>4334033.2977658212</v>
          </cell>
          <cell r="R74">
            <v>4456327.439187984</v>
          </cell>
          <cell r="S74">
            <v>4578789.2711511394</v>
          </cell>
          <cell r="T74">
            <v>4701360.1942719091</v>
          </cell>
          <cell r="U74">
            <v>4824313.8733196864</v>
          </cell>
          <cell r="V74">
            <v>4947352.2681518989</v>
          </cell>
          <cell r="W74">
            <v>5070668.4941239785</v>
          </cell>
          <cell r="X74">
            <v>5241393.4127492504</v>
          </cell>
          <cell r="Y74">
            <v>5317320.3001071345</v>
          </cell>
          <cell r="Z74">
            <v>5440661.5619043242</v>
          </cell>
          <cell r="AA74">
            <v>5564018.2642552005</v>
          </cell>
          <cell r="AB74">
            <v>5739586.1964683067</v>
          </cell>
          <cell r="AC74">
            <v>5811280.9684790904</v>
          </cell>
          <cell r="AD74">
            <v>5935246.9976805374</v>
          </cell>
          <cell r="AE74">
            <v>6059032.0232603503</v>
          </cell>
        </row>
        <row r="75">
          <cell r="G75" t="str">
            <v>RegionKraft PulpStock</v>
          </cell>
          <cell r="H75" t="str">
            <v>Ind</v>
          </cell>
          <cell r="I75" t="str">
            <v>Kraft Pulp</v>
          </cell>
          <cell r="J75" t="str">
            <v>Stock</v>
          </cell>
          <cell r="K75" t="str">
            <v>Consumption (MWh)</v>
          </cell>
          <cell r="L75">
            <v>2773481.4382196674</v>
          </cell>
          <cell r="M75">
            <v>2819427.5750914654</v>
          </cell>
          <cell r="N75">
            <v>2890507.7097985409</v>
          </cell>
          <cell r="O75">
            <v>2962071.1114584161</v>
          </cell>
          <cell r="P75">
            <v>3059997.7868964532</v>
          </cell>
          <cell r="Q75">
            <v>3103655.7832492976</v>
          </cell>
          <cell r="R75">
            <v>3174966.0896720556</v>
          </cell>
          <cell r="S75">
            <v>3246510.2403896889</v>
          </cell>
          <cell r="T75">
            <v>3318080.388651574</v>
          </cell>
          <cell r="U75">
            <v>3389982.4618547466</v>
          </cell>
          <cell r="V75">
            <v>3462131.4738810235</v>
          </cell>
          <cell r="W75">
            <v>3534707.6510694856</v>
          </cell>
          <cell r="X75">
            <v>3640109.6347631621</v>
          </cell>
          <cell r="Y75">
            <v>3679903.4172538687</v>
          </cell>
          <cell r="Z75">
            <v>3752596.4740436999</v>
          </cell>
          <cell r="AA75">
            <v>3825294.7476344355</v>
          </cell>
          <cell r="AB75">
            <v>3934104.1351328893</v>
          </cell>
          <cell r="AC75">
            <v>3971456.2759534372</v>
          </cell>
          <cell r="AD75">
            <v>4044721.9040998006</v>
          </cell>
          <cell r="AE75">
            <v>4117951.8072271077</v>
          </cell>
        </row>
        <row r="76">
          <cell r="G76" t="str">
            <v>RegionPaperStock</v>
          </cell>
          <cell r="H76" t="str">
            <v>Ind</v>
          </cell>
          <cell r="I76" t="str">
            <v>Paper</v>
          </cell>
          <cell r="J76" t="str">
            <v>Stock</v>
          </cell>
          <cell r="K76" t="str">
            <v>Consumption (MWh)</v>
          </cell>
          <cell r="L76">
            <v>909695.70566164097</v>
          </cell>
          <cell r="M76">
            <v>929841.98736761883</v>
          </cell>
          <cell r="N76">
            <v>958296.9900283548</v>
          </cell>
          <cell r="O76">
            <v>986772.46541472664</v>
          </cell>
          <cell r="P76">
            <v>1024503.2482359634</v>
          </cell>
          <cell r="Q76">
            <v>1043814.269249864</v>
          </cell>
          <cell r="R76">
            <v>1072416.0473229263</v>
          </cell>
          <cell r="S76">
            <v>1101138.6289797227</v>
          </cell>
          <cell r="T76">
            <v>1129827.4252453854</v>
          </cell>
          <cell r="U76">
            <v>1158615.4096222189</v>
          </cell>
          <cell r="V76">
            <v>1187381.7412163604</v>
          </cell>
          <cell r="W76">
            <v>1216221.7351596826</v>
          </cell>
          <cell r="X76">
            <v>1256359.4314945252</v>
          </cell>
          <cell r="Y76">
            <v>1273754.7023949234</v>
          </cell>
          <cell r="Z76">
            <v>1302557.2241510332</v>
          </cell>
          <cell r="AA76">
            <v>1331330.2770174742</v>
          </cell>
          <cell r="AB76">
            <v>1372605.4069409962</v>
          </cell>
          <cell r="AC76">
            <v>1388979.5459728481</v>
          </cell>
          <cell r="AD76">
            <v>1417876.2653212347</v>
          </cell>
          <cell r="AE76">
            <v>1446660.9687985121</v>
          </cell>
        </row>
        <row r="77">
          <cell r="G77" t="str">
            <v>RegionFoundriesStock</v>
          </cell>
          <cell r="H77" t="str">
            <v>Ind</v>
          </cell>
          <cell r="I77" t="str">
            <v>Foundries</v>
          </cell>
          <cell r="J77" t="str">
            <v>Stock</v>
          </cell>
          <cell r="K77" t="str">
            <v>Consumption (MWh)</v>
          </cell>
          <cell r="L77">
            <v>2911780.7125423807</v>
          </cell>
          <cell r="M77">
            <v>2836711.9420544878</v>
          </cell>
          <cell r="N77">
            <v>2789583.7208478679</v>
          </cell>
          <cell r="O77">
            <v>2744161.1652043322</v>
          </cell>
          <cell r="P77">
            <v>2724138.9595719618</v>
          </cell>
          <cell r="Q77">
            <v>2657920.4757749322</v>
          </cell>
          <cell r="R77">
            <v>2617304.9227809869</v>
          </cell>
          <cell r="S77">
            <v>2577672.8738681655</v>
          </cell>
          <cell r="T77">
            <v>2539470.2769998731</v>
          </cell>
          <cell r="U77">
            <v>2502370.6800410077</v>
          </cell>
          <cell r="V77">
            <v>2466328.7382904179</v>
          </cell>
          <cell r="W77">
            <v>2431145.5854122876</v>
          </cell>
          <cell r="X77">
            <v>2419072.5388772879</v>
          </cell>
          <cell r="Y77">
            <v>2363410.6682392037</v>
          </cell>
          <cell r="Z77">
            <v>2330315.4302864787</v>
          </cell>
          <cell r="AA77">
            <v>2297818.1106687617</v>
          </cell>
          <cell r="AB77">
            <v>2286770.7986101452</v>
          </cell>
          <cell r="AC77">
            <v>2234701.6262630955</v>
          </cell>
          <cell r="AD77">
            <v>2204017.8086585626</v>
          </cell>
          <cell r="AE77">
            <v>2173546.4494459317</v>
          </cell>
        </row>
        <row r="78">
          <cell r="G78" t="str">
            <v>RegionFrozen FoodStock</v>
          </cell>
          <cell r="H78" t="str">
            <v>Ind</v>
          </cell>
          <cell r="I78" t="str">
            <v>Frozen Food</v>
          </cell>
          <cell r="J78" t="str">
            <v>Stock</v>
          </cell>
          <cell r="K78" t="str">
            <v>Consumption (MWh)</v>
          </cell>
          <cell r="L78">
            <v>1237117.9151862806</v>
          </cell>
          <cell r="M78">
            <v>1256265.8697824469</v>
          </cell>
          <cell r="N78">
            <v>1286638.141562406</v>
          </cell>
          <cell r="O78">
            <v>1317026.0249685342</v>
          </cell>
          <cell r="P78">
            <v>1359372.6119707115</v>
          </cell>
          <cell r="Q78">
            <v>1377450.5956346455</v>
          </cell>
          <cell r="R78">
            <v>1407752.7747509496</v>
          </cell>
          <cell r="S78">
            <v>1438031.0417962291</v>
          </cell>
          <cell r="T78">
            <v>1468359.9477337729</v>
          </cell>
          <cell r="U78">
            <v>1498806.1175902041</v>
          </cell>
          <cell r="V78">
            <v>1529247.5005361729</v>
          </cell>
          <cell r="W78">
            <v>1559755.0254088808</v>
          </cell>
          <cell r="X78">
            <v>1604695.7181381483</v>
          </cell>
          <cell r="Y78">
            <v>1620685.0488578391</v>
          </cell>
          <cell r="Z78">
            <v>1651120.4927678995</v>
          </cell>
          <cell r="AA78">
            <v>1681526.4060613776</v>
          </cell>
          <cell r="AB78">
            <v>1727706.9650814079</v>
          </cell>
          <cell r="AC78">
            <v>1742468.2976748645</v>
          </cell>
          <cell r="AD78">
            <v>1772999.536528415</v>
          </cell>
          <cell r="AE78">
            <v>1803423.3883706611</v>
          </cell>
        </row>
        <row r="79">
          <cell r="G79" t="str">
            <v>RegionOther FoodStock</v>
          </cell>
          <cell r="H79" t="str">
            <v>Ind</v>
          </cell>
          <cell r="I79" t="str">
            <v>Other Food</v>
          </cell>
          <cell r="J79" t="str">
            <v>Stock</v>
          </cell>
          <cell r="K79" t="str">
            <v>Consumption (MWh)</v>
          </cell>
          <cell r="L79">
            <v>2189215.7914933185</v>
          </cell>
          <cell r="M79">
            <v>2225714.4170001475</v>
          </cell>
          <cell r="N79">
            <v>2281801.3842795906</v>
          </cell>
          <cell r="O79">
            <v>2337878.4662610777</v>
          </cell>
          <cell r="P79">
            <v>2414859.5617400161</v>
          </cell>
          <cell r="Q79">
            <v>2449639.2617126312</v>
          </cell>
          <cell r="R79">
            <v>2505916.452109566</v>
          </cell>
          <cell r="S79">
            <v>2561919.8701418121</v>
          </cell>
          <cell r="T79">
            <v>2618248.9470964097</v>
          </cell>
          <cell r="U79">
            <v>2674706.0878431001</v>
          </cell>
          <cell r="V79">
            <v>2731406.8457201738</v>
          </cell>
          <cell r="W79">
            <v>2788145.294466868</v>
          </cell>
          <cell r="X79">
            <v>2870921.2322274465</v>
          </cell>
          <cell r="Y79">
            <v>2901825.3565548556</v>
          </cell>
          <cell r="Z79">
            <v>2958750.6188529818</v>
          </cell>
          <cell r="AA79">
            <v>3015584.6219987967</v>
          </cell>
          <cell r="AB79">
            <v>3100853.4167639203</v>
          </cell>
          <cell r="AC79">
            <v>3129759.8328607553</v>
          </cell>
          <cell r="AD79">
            <v>3187110.5829028329</v>
          </cell>
          <cell r="AE79">
            <v>3244229.8759716363</v>
          </cell>
        </row>
        <row r="80">
          <cell r="G80" t="str">
            <v>RegionWood - LumberStock</v>
          </cell>
          <cell r="H80" t="str">
            <v>Ind</v>
          </cell>
          <cell r="I80" t="str">
            <v>Wood - Lumber</v>
          </cell>
          <cell r="J80" t="str">
            <v>Stock</v>
          </cell>
          <cell r="K80" t="str">
            <v>Consumption (MWh)</v>
          </cell>
          <cell r="L80">
            <v>1161963.8217505382</v>
          </cell>
          <cell r="M80">
            <v>1117769.5487595289</v>
          </cell>
          <cell r="N80">
            <v>1084874.9921310821</v>
          </cell>
          <cell r="O80">
            <v>1052791.9192047431</v>
          </cell>
          <cell r="P80">
            <v>1030397.4491679214</v>
          </cell>
          <cell r="Q80">
            <v>990879.29279742646</v>
          </cell>
          <cell r="R80">
            <v>961065.17490868072</v>
          </cell>
          <cell r="S80">
            <v>931730.64036078285</v>
          </cell>
          <cell r="T80">
            <v>903080.08419384609</v>
          </cell>
          <cell r="U80">
            <v>874945.75211344392</v>
          </cell>
          <cell r="V80">
            <v>847310.7915088681</v>
          </cell>
          <cell r="W80">
            <v>820119.00687699113</v>
          </cell>
          <cell r="X80">
            <v>800618.32318729174</v>
          </cell>
          <cell r="Y80">
            <v>766954.27095195896</v>
          </cell>
          <cell r="Z80">
            <v>740908.22274123156</v>
          </cell>
          <cell r="AA80">
            <v>715106.45172531332</v>
          </cell>
          <cell r="AB80">
            <v>696028.08762583928</v>
          </cell>
          <cell r="AC80">
            <v>664509.97671853204</v>
          </cell>
          <cell r="AD80">
            <v>639621.04956848687</v>
          </cell>
          <cell r="AE80">
            <v>614946.99745740264</v>
          </cell>
        </row>
        <row r="81">
          <cell r="G81" t="str">
            <v>RegionWood - PanelStock</v>
          </cell>
          <cell r="H81" t="str">
            <v>Ind</v>
          </cell>
          <cell r="I81" t="str">
            <v>Wood - Panel</v>
          </cell>
          <cell r="J81" t="str">
            <v>Stock</v>
          </cell>
          <cell r="K81" t="str">
            <v>Consumption (MWh)</v>
          </cell>
          <cell r="L81">
            <v>551950.18982134352</v>
          </cell>
          <cell r="M81">
            <v>528731.18450453493</v>
          </cell>
          <cell r="N81">
            <v>510838.63702842174</v>
          </cell>
          <cell r="O81">
            <v>493229.56048375246</v>
          </cell>
          <cell r="P81">
            <v>480200.65450609016</v>
          </cell>
          <cell r="Q81">
            <v>458869.67437759304</v>
          </cell>
          <cell r="R81">
            <v>442034.77624590963</v>
          </cell>
          <cell r="S81">
            <v>425381.84725157876</v>
          </cell>
          <cell r="T81">
            <v>408945.79607863171</v>
          </cell>
          <cell r="U81">
            <v>392669.02882158436</v>
          </cell>
          <cell r="V81">
            <v>376527.17230508296</v>
          </cell>
          <cell r="W81">
            <v>360540.83558473963</v>
          </cell>
          <cell r="X81">
            <v>347793.23494737077</v>
          </cell>
          <cell r="Y81">
            <v>328864.0423583783</v>
          </cell>
          <cell r="Z81">
            <v>313174.70380282239</v>
          </cell>
          <cell r="AA81">
            <v>297578.74522290094</v>
          </cell>
          <cell r="AB81">
            <v>284693.91308797692</v>
          </cell>
          <cell r="AC81">
            <v>266695.50893493497</v>
          </cell>
          <cell r="AD81">
            <v>251377.16659093063</v>
          </cell>
          <cell r="AE81">
            <v>236121.41095945257</v>
          </cell>
        </row>
        <row r="82">
          <cell r="G82" t="str">
            <v>RegionWood - OtherStock</v>
          </cell>
          <cell r="H82" t="str">
            <v>Ind</v>
          </cell>
          <cell r="I82" t="str">
            <v>Wood - Other</v>
          </cell>
          <cell r="J82" t="str">
            <v>Stock</v>
          </cell>
          <cell r="K82" t="str">
            <v>Consumption (MWh)</v>
          </cell>
          <cell r="L82">
            <v>870727.85506649863</v>
          </cell>
          <cell r="M82">
            <v>839735.03037413268</v>
          </cell>
          <cell r="N82">
            <v>817265.57122340729</v>
          </cell>
          <cell r="O82">
            <v>795421.70406258584</v>
          </cell>
          <cell r="P82">
            <v>780923.07506947254</v>
          </cell>
          <cell r="Q82">
            <v>753146.51005964773</v>
          </cell>
          <cell r="R82">
            <v>732820.97518292943</v>
          </cell>
          <cell r="S82">
            <v>712886.70561548509</v>
          </cell>
          <cell r="T82">
            <v>693400.22734523669</v>
          </cell>
          <cell r="U82">
            <v>674308.65124034672</v>
          </cell>
          <cell r="V82">
            <v>655534.95057322702</v>
          </cell>
          <cell r="W82">
            <v>637111.60144566628</v>
          </cell>
          <cell r="X82">
            <v>624630.92244216194</v>
          </cell>
          <cell r="Y82">
            <v>601103.42928001995</v>
          </cell>
          <cell r="Z82">
            <v>583449.38612394244</v>
          </cell>
          <cell r="AA82">
            <v>565997.72271073016</v>
          </cell>
          <cell r="AB82">
            <v>553823.1943250458</v>
          </cell>
          <cell r="AC82">
            <v>531773.35758124199</v>
          </cell>
          <cell r="AD82">
            <v>514944.55152005563</v>
          </cell>
          <cell r="AE82">
            <v>498286.13824063755</v>
          </cell>
        </row>
        <row r="83">
          <cell r="G83" t="str">
            <v>RegionSugarStock</v>
          </cell>
          <cell r="H83" t="str">
            <v>Ind</v>
          </cell>
          <cell r="I83" t="str">
            <v>Sugar</v>
          </cell>
          <cell r="J83" t="str">
            <v>Stock</v>
          </cell>
          <cell r="K83" t="str">
            <v>Consumption (MWh)</v>
          </cell>
          <cell r="L83">
            <v>475136.72478012781</v>
          </cell>
          <cell r="M83">
            <v>478944.05758966133</v>
          </cell>
          <cell r="N83">
            <v>486819.48116772674</v>
          </cell>
          <cell r="O83">
            <v>494591.38634116278</v>
          </cell>
          <cell r="P83">
            <v>506508.14130214165</v>
          </cell>
          <cell r="Q83">
            <v>510023.29432266601</v>
          </cell>
          <cell r="R83">
            <v>517787.90058012598</v>
          </cell>
          <cell r="S83">
            <v>525332.27094640187</v>
          </cell>
          <cell r="T83">
            <v>532962.59651115292</v>
          </cell>
          <cell r="U83">
            <v>540559.14188859914</v>
          </cell>
          <cell r="V83">
            <v>548264.64271890977</v>
          </cell>
          <cell r="W83">
            <v>555867.220442908</v>
          </cell>
          <cell r="X83">
            <v>568632.32789277437</v>
          </cell>
          <cell r="Y83">
            <v>571112.91942260799</v>
          </cell>
          <cell r="Z83">
            <v>578836.54771749349</v>
          </cell>
          <cell r="AA83">
            <v>586399.91803551139</v>
          </cell>
          <cell r="AB83">
            <v>599561.512214605</v>
          </cell>
          <cell r="AC83">
            <v>601661.01637638209</v>
          </cell>
          <cell r="AD83">
            <v>609371.99258243595</v>
          </cell>
          <cell r="AE83">
            <v>616906.35518594901</v>
          </cell>
        </row>
        <row r="84">
          <cell r="G84" t="str">
            <v>RegionHi Tech - Chip FabStock</v>
          </cell>
          <cell r="H84" t="str">
            <v>Ind</v>
          </cell>
          <cell r="I84" t="str">
            <v>Hi Tech - Chip Fab</v>
          </cell>
          <cell r="J84" t="str">
            <v>Stock</v>
          </cell>
          <cell r="K84" t="str">
            <v>Consumption (MWh)</v>
          </cell>
          <cell r="L84">
            <v>441794.88875823218</v>
          </cell>
          <cell r="M84">
            <v>432626.39847364998</v>
          </cell>
          <cell r="N84">
            <v>427242.98054352769</v>
          </cell>
          <cell r="O84">
            <v>422213.82213962206</v>
          </cell>
          <cell r="P84">
            <v>421920.64066734893</v>
          </cell>
          <cell r="Q84">
            <v>413709.06623231358</v>
          </cell>
          <cell r="R84">
            <v>410212.7518948018</v>
          </cell>
          <cell r="S84">
            <v>406355.09832970693</v>
          </cell>
          <cell r="T84">
            <v>403296.23418868397</v>
          </cell>
          <cell r="U84">
            <v>399924.4240136806</v>
          </cell>
          <cell r="V84">
            <v>397295.90252843429</v>
          </cell>
          <cell r="W84">
            <v>394316.89382121537</v>
          </cell>
          <cell r="X84">
            <v>395623.44895442144</v>
          </cell>
          <cell r="Y84">
            <v>389392.69605832879</v>
          </cell>
          <cell r="Z84">
            <v>386892.14662184619</v>
          </cell>
          <cell r="AA84">
            <v>385025.31464219192</v>
          </cell>
          <cell r="AB84">
            <v>386311.31539104413</v>
          </cell>
          <cell r="AC84">
            <v>381213.1101798673</v>
          </cell>
          <cell r="AD84">
            <v>379233.88825255015</v>
          </cell>
          <cell r="AE84">
            <v>377804.18623239076</v>
          </cell>
        </row>
        <row r="85">
          <cell r="G85" t="str">
            <v>RegionHi Tech - SiliconStock</v>
          </cell>
          <cell r="H85" t="str">
            <v>Ind</v>
          </cell>
          <cell r="I85" t="str">
            <v>Hi Tech - Silicon</v>
          </cell>
          <cell r="J85" t="str">
            <v>Stock</v>
          </cell>
          <cell r="K85" t="str">
            <v>Consumption (MWh)</v>
          </cell>
          <cell r="L85">
            <v>226900.615461001</v>
          </cell>
          <cell r="M85">
            <v>224036.45332402681</v>
          </cell>
          <cell r="N85">
            <v>223197.60670939417</v>
          </cell>
          <cell r="O85">
            <v>222435.67348639047</v>
          </cell>
          <cell r="P85">
            <v>223898.4301459378</v>
          </cell>
          <cell r="Q85">
            <v>221368.38696638378</v>
          </cell>
          <cell r="R85">
            <v>221129.95798393188</v>
          </cell>
          <cell r="S85">
            <v>220786.11584318019</v>
          </cell>
          <cell r="T85">
            <v>220661.22741685802</v>
          </cell>
          <cell r="U85">
            <v>220514.6104276102</v>
          </cell>
          <cell r="V85">
            <v>220566.57724116242</v>
          </cell>
          <cell r="W85">
            <v>220582.85570889112</v>
          </cell>
          <cell r="X85">
            <v>222786.93799954746</v>
          </cell>
          <cell r="Y85">
            <v>220925.37261965938</v>
          </cell>
          <cell r="Z85">
            <v>221135.24104542725</v>
          </cell>
          <cell r="AA85">
            <v>221470.75488217658</v>
          </cell>
          <cell r="AB85">
            <v>223814.68962733069</v>
          </cell>
          <cell r="AC85">
            <v>222220.65723257174</v>
          </cell>
          <cell r="AD85">
            <v>222629.30420924808</v>
          </cell>
          <cell r="AE85">
            <v>223146.84657001842</v>
          </cell>
        </row>
        <row r="86">
          <cell r="G86" t="str">
            <v>RegionMetal FabStock</v>
          </cell>
          <cell r="H86" t="str">
            <v>Ind</v>
          </cell>
          <cell r="I86" t="str">
            <v>Metal Fab</v>
          </cell>
          <cell r="J86" t="str">
            <v>Stock</v>
          </cell>
          <cell r="K86" t="str">
            <v>Consumption (MWh)</v>
          </cell>
          <cell r="L86">
            <v>909892.68701188185</v>
          </cell>
          <cell r="M86">
            <v>891825.25809582323</v>
          </cell>
          <cell r="N86">
            <v>882508.80442902481</v>
          </cell>
          <cell r="O86">
            <v>873727.53576770169</v>
          </cell>
          <cell r="P86">
            <v>873074.20336348354</v>
          </cell>
          <cell r="Q86">
            <v>857353.78829031112</v>
          </cell>
          <cell r="R86">
            <v>849920.96028251934</v>
          </cell>
          <cell r="S86">
            <v>842747.12140389089</v>
          </cell>
          <cell r="T86">
            <v>835992.11174095876</v>
          </cell>
          <cell r="U86">
            <v>829585.10375461576</v>
          </cell>
          <cell r="V86">
            <v>823489.91083828453</v>
          </cell>
          <cell r="W86">
            <v>817657.03435069101</v>
          </cell>
          <cell r="X86">
            <v>819465.35455238761</v>
          </cell>
          <cell r="Y86">
            <v>806647.75437978934</v>
          </cell>
          <cell r="Z86">
            <v>801457.62846863491</v>
          </cell>
          <cell r="AA86">
            <v>796415.70090358355</v>
          </cell>
          <cell r="AB86">
            <v>798860.24754177267</v>
          </cell>
          <cell r="AC86">
            <v>786961.84080937004</v>
          </cell>
          <cell r="AD86">
            <v>782499.53998716734</v>
          </cell>
          <cell r="AE86">
            <v>778123.72130174015</v>
          </cell>
        </row>
        <row r="87">
          <cell r="G87" t="str">
            <v>RegionTransportation, EquipStock</v>
          </cell>
          <cell r="H87" t="str">
            <v>Ind</v>
          </cell>
          <cell r="I87" t="str">
            <v>Transportation, Equip</v>
          </cell>
          <cell r="J87" t="str">
            <v>Stock</v>
          </cell>
          <cell r="K87" t="str">
            <v>Consumption (MWh)</v>
          </cell>
          <cell r="L87">
            <v>1804273.4320914866</v>
          </cell>
          <cell r="M87">
            <v>1764444.7092744687</v>
          </cell>
          <cell r="N87">
            <v>1742380.5060862801</v>
          </cell>
          <cell r="O87">
            <v>1721734.2919262978</v>
          </cell>
          <cell r="P87">
            <v>1717290.0100661237</v>
          </cell>
          <cell r="Q87">
            <v>1684212.3577429946</v>
          </cell>
          <cell r="R87">
            <v>1667572.9872876552</v>
          </cell>
          <cell r="S87">
            <v>1651915.7655637239</v>
          </cell>
          <cell r="T87">
            <v>1637404.0605393937</v>
          </cell>
          <cell r="U87">
            <v>1624039.8539685637</v>
          </cell>
          <cell r="V87">
            <v>1611571.7582730576</v>
          </cell>
          <cell r="W87">
            <v>1599938.1807304013</v>
          </cell>
          <cell r="X87">
            <v>1603782.6234504275</v>
          </cell>
          <cell r="Y87">
            <v>1579189.4507664458</v>
          </cell>
          <cell r="Z87">
            <v>1569848.0280781442</v>
          </cell>
          <cell r="AA87">
            <v>1560977.4194455137</v>
          </cell>
          <cell r="AB87">
            <v>1566945.462049291</v>
          </cell>
          <cell r="AC87">
            <v>1545218.7396206472</v>
          </cell>
          <cell r="AD87">
            <v>1538099.8647244556</v>
          </cell>
          <cell r="AE87">
            <v>1531589.7574381533</v>
          </cell>
        </row>
        <row r="88">
          <cell r="G88" t="str">
            <v>RegionRefineryStock</v>
          </cell>
          <cell r="H88" t="str">
            <v>Ind</v>
          </cell>
          <cell r="I88" t="str">
            <v>Refinery</v>
          </cell>
          <cell r="J88" t="str">
            <v>Stock</v>
          </cell>
          <cell r="K88" t="str">
            <v>Consumption (MWh)</v>
          </cell>
          <cell r="L88">
            <v>1881024.91962965</v>
          </cell>
          <cell r="M88">
            <v>1909117.5467978129</v>
          </cell>
          <cell r="N88">
            <v>1951995.6132668965</v>
          </cell>
          <cell r="O88">
            <v>1997111.8831124087</v>
          </cell>
          <cell r="P88">
            <v>2057483.6301056999</v>
          </cell>
          <cell r="Q88">
            <v>2084336.8416466711</v>
          </cell>
          <cell r="R88">
            <v>2127809.677560756</v>
          </cell>
          <cell r="S88">
            <v>2172413.8365607024</v>
          </cell>
          <cell r="T88">
            <v>2215960.2386478884</v>
          </cell>
          <cell r="U88">
            <v>2261195.6605773838</v>
          </cell>
          <cell r="V88">
            <v>2305708.6406222372</v>
          </cell>
          <cell r="W88">
            <v>2351421.030442731</v>
          </cell>
          <cell r="X88">
            <v>2417809.3733545281</v>
          </cell>
          <cell r="Y88">
            <v>2441973.3932293397</v>
          </cell>
          <cell r="Z88">
            <v>2486737.3300964865</v>
          </cell>
          <cell r="AA88">
            <v>2532907.6529900534</v>
          </cell>
          <cell r="AB88">
            <v>2601624.7146502738</v>
          </cell>
          <cell r="AC88">
            <v>2625012.9439967307</v>
          </cell>
          <cell r="AD88">
            <v>2670463.7864335729</v>
          </cell>
          <cell r="AE88">
            <v>2717337.6347862268</v>
          </cell>
        </row>
        <row r="89">
          <cell r="G89" t="str">
            <v>RegionCold StorageStock</v>
          </cell>
          <cell r="H89" t="str">
            <v>Ind</v>
          </cell>
          <cell r="I89" t="str">
            <v>Cold Storage</v>
          </cell>
          <cell r="J89" t="str">
            <v>Stock</v>
          </cell>
          <cell r="K89" t="str">
            <v>Consumption (MWh)</v>
          </cell>
          <cell r="L89">
            <v>78154.236827670538</v>
          </cell>
          <cell r="M89">
            <v>79453.458629044515</v>
          </cell>
          <cell r="N89">
            <v>81462.364882615439</v>
          </cell>
          <cell r="O89">
            <v>83477.500671992908</v>
          </cell>
          <cell r="P89">
            <v>86245.581369176958</v>
          </cell>
          <cell r="Q89">
            <v>87478.747599680457</v>
          </cell>
          <cell r="R89">
            <v>89494.311122657688</v>
          </cell>
          <cell r="S89">
            <v>91509.020390414968</v>
          </cell>
          <cell r="T89">
            <v>93532.504764969955</v>
          </cell>
          <cell r="U89">
            <v>95564.382084683428</v>
          </cell>
          <cell r="V89">
            <v>97600.983939128768</v>
          </cell>
          <cell r="W89">
            <v>99644.634467322845</v>
          </cell>
          <cell r="X89">
            <v>102618.3524040958</v>
          </cell>
          <cell r="Y89">
            <v>103741.81616097505</v>
          </cell>
          <cell r="Z89">
            <v>105788.43696882724</v>
          </cell>
          <cell r="AA89">
            <v>107838.05913011087</v>
          </cell>
          <cell r="AB89">
            <v>110898.73263363529</v>
          </cell>
          <cell r="AC89">
            <v>111951.72686476028</v>
          </cell>
          <cell r="AD89">
            <v>114014.96377503965</v>
          </cell>
          <cell r="AE89">
            <v>116079.01640209509</v>
          </cell>
        </row>
        <row r="90">
          <cell r="G90" t="str">
            <v>RegionFruit StorageStock</v>
          </cell>
          <cell r="H90" t="str">
            <v>Ind</v>
          </cell>
          <cell r="I90" t="str">
            <v>Fruit Storage</v>
          </cell>
          <cell r="J90" t="str">
            <v>Stock</v>
          </cell>
          <cell r="K90" t="str">
            <v>Consumption (MWh)</v>
          </cell>
          <cell r="L90">
            <v>199395.43790713095</v>
          </cell>
          <cell r="M90">
            <v>204115.10690708214</v>
          </cell>
          <cell r="N90">
            <v>210634.84781997796</v>
          </cell>
          <cell r="O90">
            <v>217141.49063609194</v>
          </cell>
          <cell r="P90">
            <v>225683.75101923331</v>
          </cell>
          <cell r="Q90">
            <v>230234.36323329096</v>
          </cell>
          <cell r="R90">
            <v>236796.95219371072</v>
          </cell>
          <cell r="S90">
            <v>243349.21918638356</v>
          </cell>
          <cell r="T90">
            <v>249921.80671927828</v>
          </cell>
          <cell r="U90">
            <v>256506.98239189648</v>
          </cell>
          <cell r="V90">
            <v>263096.35269472009</v>
          </cell>
          <cell r="W90">
            <v>269693.66215315415</v>
          </cell>
          <cell r="X90">
            <v>278797.26062516763</v>
          </cell>
          <cell r="Y90">
            <v>282842.82237701409</v>
          </cell>
          <cell r="Z90">
            <v>289419.35664982459</v>
          </cell>
          <cell r="AA90">
            <v>295994.31165490975</v>
          </cell>
          <cell r="AB90">
            <v>305366.03036291245</v>
          </cell>
          <cell r="AC90">
            <v>309179.84460456396</v>
          </cell>
          <cell r="AD90">
            <v>315794.71629056305</v>
          </cell>
          <cell r="AE90">
            <v>322364.98084319307</v>
          </cell>
        </row>
        <row r="91">
          <cell r="G91" t="str">
            <v>RegionChemicalStock</v>
          </cell>
          <cell r="H91" t="str">
            <v>Ind</v>
          </cell>
          <cell r="I91" t="str">
            <v>Chemical</v>
          </cell>
          <cell r="J91" t="str">
            <v>Stock</v>
          </cell>
          <cell r="K91" t="str">
            <v>Consumption (MWh)</v>
          </cell>
          <cell r="L91">
            <v>3305004.1605836996</v>
          </cell>
          <cell r="M91">
            <v>3443789.6934345411</v>
          </cell>
          <cell r="N91">
            <v>3609021.9884613133</v>
          </cell>
          <cell r="O91">
            <v>3771046.7677251906</v>
          </cell>
          <cell r="P91">
            <v>3927253.9609524435</v>
          </cell>
          <cell r="Q91">
            <v>4037395.7085911199</v>
          </cell>
          <cell r="R91">
            <v>4188643.2636367837</v>
          </cell>
          <cell r="S91">
            <v>4340984.9755713558</v>
          </cell>
          <cell r="T91">
            <v>4493975.9194887662</v>
          </cell>
          <cell r="U91">
            <v>4646018.0745007796</v>
          </cell>
          <cell r="V91">
            <v>4797371.3042631764</v>
          </cell>
          <cell r="W91">
            <v>4947813.7264089147</v>
          </cell>
          <cell r="X91">
            <v>5144107.7969676936</v>
          </cell>
          <cell r="Y91">
            <v>5246402.7802377427</v>
          </cell>
          <cell r="Z91">
            <v>5394857.0622515492</v>
          </cell>
          <cell r="AA91">
            <v>5541714.6108995685</v>
          </cell>
          <cell r="AB91">
            <v>5740442.2061493713</v>
          </cell>
          <cell r="AC91">
            <v>5833788.3063517585</v>
          </cell>
          <cell r="AD91">
            <v>5979638.453419812</v>
          </cell>
          <cell r="AE91">
            <v>6123880.4660364473</v>
          </cell>
        </row>
        <row r="92">
          <cell r="G92" t="str">
            <v>RegionMisc ManfStock</v>
          </cell>
          <cell r="H92" t="str">
            <v>Ind</v>
          </cell>
          <cell r="I92" t="str">
            <v>Misc Manf</v>
          </cell>
          <cell r="J92" t="str">
            <v>Stock</v>
          </cell>
          <cell r="K92" t="str">
            <v>Consumption (MWh)</v>
          </cell>
          <cell r="L92">
            <v>4209556.472488177</v>
          </cell>
          <cell r="M92">
            <v>4334633.1165770665</v>
          </cell>
          <cell r="N92">
            <v>4496807.6122477548</v>
          </cell>
          <cell r="O92">
            <v>4658950.5636732625</v>
          </cell>
          <cell r="P92">
            <v>4833902.8390341504</v>
          </cell>
          <cell r="Q92">
            <v>4939547.3871582579</v>
          </cell>
          <cell r="R92">
            <v>5095859.5790590979</v>
          </cell>
          <cell r="S92">
            <v>5254063.1713875132</v>
          </cell>
          <cell r="T92">
            <v>5413802.5084346561</v>
          </cell>
          <cell r="U92">
            <v>5573463.6928148605</v>
          </cell>
          <cell r="V92">
            <v>5733797.7617043415</v>
          </cell>
          <cell r="W92">
            <v>5893374.3310838528</v>
          </cell>
          <cell r="X92">
            <v>6108755.4059702102</v>
          </cell>
          <cell r="Y92">
            <v>6213044.4648437528</v>
          </cell>
          <cell r="Z92">
            <v>6372313.332896472</v>
          </cell>
          <cell r="AA92">
            <v>6531884.2745853113</v>
          </cell>
          <cell r="AB92">
            <v>6752077.3183153793</v>
          </cell>
          <cell r="AC92">
            <v>6850327.3548128605</v>
          </cell>
          <cell r="AD92">
            <v>7009692.065473482</v>
          </cell>
          <cell r="AE92">
            <v>7168736.8179728845</v>
          </cell>
        </row>
        <row r="93">
          <cell r="G93" t="str">
            <v>RegionEVStock</v>
          </cell>
          <cell r="H93" t="str">
            <v>EV</v>
          </cell>
          <cell r="I93" t="str">
            <v>EV</v>
          </cell>
          <cell r="J93" t="str">
            <v>Stock</v>
          </cell>
          <cell r="K93" t="str">
            <v>1000 Cars</v>
          </cell>
          <cell r="L93">
            <v>60.183986956923889</v>
          </cell>
          <cell r="M93">
            <v>91.985039267783762</v>
          </cell>
          <cell r="N93">
            <v>131.71899349682545</v>
          </cell>
          <cell r="O93">
            <v>179.31931215654896</v>
          </cell>
          <cell r="P93">
            <v>234.46894197990883</v>
          </cell>
          <cell r="Q93">
            <v>296.9378027583823</v>
          </cell>
          <cell r="R93">
            <v>366.00059330503768</v>
          </cell>
          <cell r="S93">
            <v>441.25939468635204</v>
          </cell>
          <cell r="T93">
            <v>522.62506581198477</v>
          </cell>
          <cell r="U93">
            <v>610.52396116716261</v>
          </cell>
          <cell r="V93">
            <v>705.01906985870437</v>
          </cell>
          <cell r="W93">
            <v>801.72374571842784</v>
          </cell>
          <cell r="X93">
            <v>899.84995621451503</v>
          </cell>
          <cell r="Y93">
            <v>998.49290967026104</v>
          </cell>
          <cell r="Z93">
            <v>1096.4275699987345</v>
          </cell>
          <cell r="AA93">
            <v>1187.7661760902763</v>
          </cell>
          <cell r="AB93">
            <v>1272.9815546454543</v>
          </cell>
          <cell r="AC93">
            <v>1351.8588013409089</v>
          </cell>
          <cell r="AD93">
            <v>1433.0587465545455</v>
          </cell>
          <cell r="AE93">
            <v>1500.0488473772725</v>
          </cell>
        </row>
        <row r="94">
          <cell r="G94" t="str">
            <v>RegionPopStock</v>
          </cell>
          <cell r="H94" t="str">
            <v>Pop</v>
          </cell>
          <cell r="I94" t="str">
            <v>Pop</v>
          </cell>
          <cell r="J94" t="str">
            <v>Stock</v>
          </cell>
          <cell r="K94" t="str">
            <v># of people</v>
          </cell>
          <cell r="L94">
            <v>13520.68111</v>
          </cell>
          <cell r="M94">
            <v>13661.840299999998</v>
          </cell>
          <cell r="N94">
            <v>13803.691440000001</v>
          </cell>
          <cell r="O94">
            <v>13944.276469999999</v>
          </cell>
          <cell r="P94">
            <v>14082.801340000002</v>
          </cell>
          <cell r="Q94">
            <v>14218.715590000002</v>
          </cell>
          <cell r="R94">
            <v>14351.918940000001</v>
          </cell>
          <cell r="S94">
            <v>14482.437540000003</v>
          </cell>
          <cell r="T94">
            <v>14610.4211</v>
          </cell>
          <cell r="U94">
            <v>14736.24631</v>
          </cell>
          <cell r="V94">
            <v>14860.320880000001</v>
          </cell>
          <cell r="W94">
            <v>14983.078860000001</v>
          </cell>
          <cell r="X94">
            <v>15104.70127</v>
          </cell>
          <cell r="Y94">
            <v>15225.195700000002</v>
          </cell>
          <cell r="Z94">
            <v>15344.62486</v>
          </cell>
          <cell r="AA94">
            <v>15463.089019999998</v>
          </cell>
          <cell r="AB94">
            <v>15580.68845</v>
          </cell>
          <cell r="AC94">
            <v>15697.50913</v>
          </cell>
          <cell r="AD94">
            <v>15813.626329999999</v>
          </cell>
          <cell r="AE94">
            <v>15929.254489999999</v>
          </cell>
        </row>
        <row r="95">
          <cell r="G95" t="str">
            <v>RegionDataCenterStock</v>
          </cell>
          <cell r="H95" t="str">
            <v>DataCenter</v>
          </cell>
          <cell r="I95" t="str">
            <v>DataCenter</v>
          </cell>
          <cell r="J95" t="str">
            <v>Stock</v>
          </cell>
          <cell r="K95" t="str">
            <v>Consumption (aMW)</v>
          </cell>
          <cell r="L95">
            <v>381.60143269415096</v>
          </cell>
          <cell r="M95">
            <v>404.69885906229592</v>
          </cell>
          <cell r="N95">
            <v>421.46039895133885</v>
          </cell>
          <cell r="O95">
            <v>419.64642143844253</v>
          </cell>
          <cell r="P95">
            <v>423.66562864853898</v>
          </cell>
          <cell r="Q95">
            <v>432.76092390952061</v>
          </cell>
          <cell r="R95">
            <v>446.31531189522576</v>
          </cell>
          <cell r="S95">
            <v>450.98222620533323</v>
          </cell>
          <cell r="T95">
            <v>459.05126073815245</v>
          </cell>
          <cell r="U95">
            <v>470.19601765719887</v>
          </cell>
          <cell r="V95">
            <v>484.16208251533135</v>
          </cell>
          <cell r="W95">
            <v>494.21069266812788</v>
          </cell>
          <cell r="X95">
            <v>506.64189476780371</v>
          </cell>
          <cell r="Y95">
            <v>521.35392484293436</v>
          </cell>
          <cell r="Z95">
            <v>538.28523642117</v>
          </cell>
          <cell r="AA95">
            <v>554.01935267425768</v>
          </cell>
          <cell r="AB95">
            <v>571.88182312772415</v>
          </cell>
          <cell r="AC95">
            <v>591.90212163156946</v>
          </cell>
          <cell r="AD95">
            <v>614.13634434495953</v>
          </cell>
          <cell r="AE95">
            <v>636.87438282107769</v>
          </cell>
        </row>
        <row r="96">
          <cell r="G96" t="str">
            <v>RegionTotalLoadStock</v>
          </cell>
          <cell r="H96" t="str">
            <v>DEI</v>
          </cell>
          <cell r="I96" t="str">
            <v>TotalLoad</v>
          </cell>
          <cell r="J96" t="str">
            <v>Stock</v>
          </cell>
          <cell r="K96" t="str">
            <v>Consumption (aMW)</v>
          </cell>
          <cell r="L96">
            <v>21071.66</v>
          </cell>
          <cell r="M96">
            <v>21195.54</v>
          </cell>
          <cell r="N96">
            <v>21410</v>
          </cell>
          <cell r="O96">
            <v>21551.43</v>
          </cell>
          <cell r="P96">
            <v>21679.64</v>
          </cell>
          <cell r="Q96">
            <v>21827.78</v>
          </cell>
          <cell r="R96">
            <v>21990.98</v>
          </cell>
          <cell r="S96">
            <v>22168.240000000002</v>
          </cell>
          <cell r="T96">
            <v>22361.75</v>
          </cell>
          <cell r="U96">
            <v>22575.51</v>
          </cell>
          <cell r="V96">
            <v>22799.94</v>
          </cell>
          <cell r="W96">
            <v>23044.44</v>
          </cell>
          <cell r="X96">
            <v>23305.64</v>
          </cell>
          <cell r="Y96">
            <v>23567.14</v>
          </cell>
          <cell r="Z96">
            <v>23843.91</v>
          </cell>
          <cell r="AA96">
            <v>24084.7</v>
          </cell>
          <cell r="AB96">
            <v>24359.31</v>
          </cell>
          <cell r="AC96">
            <v>24636.46</v>
          </cell>
          <cell r="AD96">
            <v>24918.69</v>
          </cell>
          <cell r="AE96">
            <v>25207.16</v>
          </cell>
        </row>
        <row r="97">
          <cell r="G97"/>
          <cell r="H97"/>
          <cell r="I97"/>
          <cell r="J97"/>
          <cell r="K97"/>
          <cell r="L97"/>
          <cell r="M97"/>
          <cell r="N97"/>
          <cell r="O97"/>
          <cell r="P97"/>
          <cell r="Q97"/>
          <cell r="R97"/>
          <cell r="S97"/>
          <cell r="T97"/>
          <cell r="U97"/>
          <cell r="V97"/>
          <cell r="W97"/>
          <cell r="X97"/>
          <cell r="Y97"/>
          <cell r="Z97"/>
          <cell r="AA97"/>
          <cell r="AB97"/>
          <cell r="AC97"/>
          <cell r="AD97"/>
          <cell r="AE97"/>
        </row>
        <row r="98">
          <cell r="G98"/>
          <cell r="H98"/>
          <cell r="I98"/>
          <cell r="J98"/>
          <cell r="K98"/>
          <cell r="L98"/>
          <cell r="M98"/>
          <cell r="N98"/>
          <cell r="O98"/>
          <cell r="P98"/>
          <cell r="Q98"/>
          <cell r="R98"/>
          <cell r="S98"/>
          <cell r="T98"/>
          <cell r="U98"/>
          <cell r="V98"/>
          <cell r="W98"/>
          <cell r="X98"/>
          <cell r="Y98"/>
          <cell r="Z98"/>
          <cell r="AA98"/>
          <cell r="AB98"/>
          <cell r="AC98"/>
          <cell r="AD98"/>
          <cell r="AE98"/>
        </row>
        <row r="99">
          <cell r="G99"/>
          <cell r="H99"/>
          <cell r="I99"/>
          <cell r="J99"/>
          <cell r="K99"/>
          <cell r="L99"/>
          <cell r="M99"/>
          <cell r="N99"/>
          <cell r="O99"/>
          <cell r="P99"/>
          <cell r="Q99"/>
          <cell r="R99"/>
          <cell r="S99"/>
          <cell r="T99"/>
          <cell r="U99"/>
          <cell r="V99"/>
          <cell r="W99"/>
          <cell r="X99"/>
          <cell r="Y99"/>
          <cell r="Z99"/>
          <cell r="AA99"/>
          <cell r="AB99"/>
          <cell r="AC99"/>
          <cell r="AD99"/>
          <cell r="AE99"/>
        </row>
        <row r="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row>
        <row r="101">
          <cell r="G101"/>
          <cell r="H101"/>
          <cell r="I101"/>
          <cell r="J101"/>
          <cell r="K101"/>
          <cell r="L101"/>
          <cell r="M101"/>
          <cell r="N101"/>
          <cell r="O101"/>
          <cell r="P101"/>
          <cell r="Q101"/>
          <cell r="R101"/>
          <cell r="S101"/>
          <cell r="T101"/>
          <cell r="U101"/>
          <cell r="V101"/>
          <cell r="W101"/>
          <cell r="X101"/>
          <cell r="Y101"/>
          <cell r="Z101"/>
          <cell r="AA101"/>
          <cell r="AB101"/>
          <cell r="AC101"/>
          <cell r="AD101"/>
          <cell r="AE101"/>
        </row>
        <row r="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row>
        <row r="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row>
        <row r="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row>
        <row r="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row>
        <row r="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row>
        <row r="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row>
        <row r="108">
          <cell r="G108"/>
          <cell r="H108"/>
          <cell r="I108"/>
          <cell r="J108"/>
          <cell r="K108"/>
          <cell r="L108"/>
          <cell r="M108"/>
          <cell r="N108"/>
          <cell r="O108"/>
          <cell r="P108"/>
          <cell r="Q108"/>
          <cell r="R108"/>
          <cell r="S108"/>
          <cell r="T108"/>
          <cell r="U108"/>
          <cell r="V108"/>
          <cell r="W108"/>
          <cell r="X108"/>
          <cell r="Y108"/>
          <cell r="Z108"/>
          <cell r="AA108"/>
          <cell r="AB108"/>
          <cell r="AC108"/>
          <cell r="AD108"/>
          <cell r="AE108"/>
        </row>
        <row r="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row>
        <row r="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row>
        <row r="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row>
        <row r="112">
          <cell r="G112"/>
          <cell r="H112"/>
          <cell r="I112"/>
          <cell r="J112"/>
          <cell r="K112"/>
          <cell r="L112"/>
          <cell r="M112"/>
          <cell r="N112"/>
          <cell r="O112"/>
          <cell r="P112"/>
          <cell r="Q112"/>
          <cell r="R112"/>
          <cell r="S112"/>
          <cell r="T112"/>
          <cell r="U112"/>
          <cell r="V112"/>
          <cell r="W112"/>
          <cell r="X112"/>
          <cell r="Y112"/>
          <cell r="Z112"/>
          <cell r="AA112"/>
          <cell r="AB112"/>
          <cell r="AC112"/>
          <cell r="AD112"/>
          <cell r="AE112"/>
        </row>
        <row r="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row>
        <row r="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row>
        <row r="115">
          <cell r="G115"/>
          <cell r="H115"/>
          <cell r="I115"/>
          <cell r="J115"/>
          <cell r="K115"/>
          <cell r="L115"/>
          <cell r="M115"/>
          <cell r="N115"/>
          <cell r="O115"/>
          <cell r="P115"/>
          <cell r="Q115"/>
          <cell r="R115"/>
          <cell r="S115"/>
          <cell r="T115"/>
          <cell r="U115"/>
          <cell r="V115"/>
          <cell r="W115"/>
          <cell r="X115"/>
          <cell r="Y115"/>
          <cell r="Z115"/>
          <cell r="AA115"/>
          <cell r="AB115"/>
          <cell r="AC115"/>
          <cell r="AD115"/>
          <cell r="AE115"/>
        </row>
        <row r="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row>
        <row r="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row>
        <row r="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row>
        <row r="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row>
        <row r="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row>
        <row r="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row>
        <row r="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row>
        <row r="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row>
        <row r="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row>
        <row r="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row>
        <row r="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row>
        <row r="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row>
        <row r="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row r="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row>
        <row r="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row>
        <row r="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row>
        <row r="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row>
        <row r="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row>
        <row r="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row>
        <row r="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row>
        <row r="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row>
        <row r="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row>
        <row r="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row>
        <row r="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row>
        <row r="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row>
        <row r="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row>
        <row r="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row>
        <row r="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row>
        <row r="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row>
        <row r="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row>
        <row r="149">
          <cell r="G149"/>
          <cell r="H149"/>
          <cell r="I149"/>
          <cell r="J149"/>
          <cell r="K149"/>
          <cell r="L149"/>
          <cell r="M149"/>
          <cell r="N149"/>
          <cell r="O149"/>
          <cell r="P149"/>
          <cell r="Q149"/>
          <cell r="R149"/>
          <cell r="S149"/>
          <cell r="T149"/>
          <cell r="U149"/>
          <cell r="V149"/>
          <cell r="W149"/>
          <cell r="X149"/>
          <cell r="Y149"/>
          <cell r="Z149"/>
          <cell r="AA149"/>
          <cell r="AB149"/>
          <cell r="AC149"/>
          <cell r="AD149"/>
          <cell r="AE149"/>
        </row>
        <row r="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row>
        <row r="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row>
        <row r="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row>
        <row r="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row>
        <row r="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row>
        <row r="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row>
        <row r="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row>
        <row r="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row>
        <row r="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row>
        <row r="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row>
        <row r="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row>
        <row r="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row>
        <row r="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row>
        <row r="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row>
        <row r="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row>
        <row r="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row>
        <row r="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row>
        <row r="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row>
        <row r="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row>
        <row r="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row>
        <row r="170">
          <cell r="G170"/>
          <cell r="H170"/>
          <cell r="I170"/>
          <cell r="J170"/>
          <cell r="K170"/>
          <cell r="L170"/>
          <cell r="M170"/>
          <cell r="N170"/>
          <cell r="O170"/>
          <cell r="P170"/>
          <cell r="Q170"/>
          <cell r="R170"/>
          <cell r="S170"/>
          <cell r="T170"/>
          <cell r="U170"/>
          <cell r="V170"/>
          <cell r="W170"/>
          <cell r="X170"/>
          <cell r="Y170"/>
          <cell r="Z170"/>
          <cell r="AA170"/>
          <cell r="AB170"/>
          <cell r="AC170"/>
          <cell r="AD170"/>
          <cell r="AE170"/>
        </row>
        <row r="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row>
        <row r="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row>
        <row r="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row>
        <row r="174">
          <cell r="G174"/>
          <cell r="H174"/>
          <cell r="I174"/>
          <cell r="J174"/>
          <cell r="K174"/>
          <cell r="L174"/>
          <cell r="M174"/>
          <cell r="N174"/>
          <cell r="O174"/>
          <cell r="P174"/>
          <cell r="Q174"/>
          <cell r="R174"/>
          <cell r="S174"/>
          <cell r="T174"/>
          <cell r="U174"/>
          <cell r="V174"/>
          <cell r="W174"/>
          <cell r="X174"/>
          <cell r="Y174"/>
          <cell r="Z174"/>
          <cell r="AA174"/>
          <cell r="AB174"/>
          <cell r="AC174"/>
          <cell r="AD174"/>
          <cell r="AE174"/>
        </row>
        <row r="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row>
        <row r="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row>
        <row r="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row>
        <row r="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row>
        <row r="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row>
        <row r="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row>
        <row r="181">
          <cell r="G181"/>
          <cell r="H181"/>
          <cell r="I181"/>
          <cell r="J181"/>
          <cell r="K181"/>
          <cell r="L181"/>
          <cell r="M181"/>
          <cell r="N181"/>
          <cell r="O181"/>
          <cell r="P181"/>
          <cell r="Q181"/>
          <cell r="R181"/>
          <cell r="S181"/>
          <cell r="T181"/>
          <cell r="U181"/>
          <cell r="V181"/>
          <cell r="W181"/>
          <cell r="X181"/>
          <cell r="Y181"/>
          <cell r="Z181"/>
          <cell r="AA181"/>
          <cell r="AB181"/>
          <cell r="AC181"/>
          <cell r="AD181"/>
          <cell r="AE181"/>
        </row>
        <row r="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row>
        <row r="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row>
        <row r="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row>
        <row r="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row>
        <row r="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row>
        <row r="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row>
        <row r="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row>
        <row r="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row>
        <row r="190">
          <cell r="G190"/>
          <cell r="H190"/>
          <cell r="I190"/>
          <cell r="J190"/>
          <cell r="K190"/>
          <cell r="L190"/>
          <cell r="M190"/>
          <cell r="N190"/>
          <cell r="O190"/>
          <cell r="P190"/>
          <cell r="Q190"/>
          <cell r="R190"/>
          <cell r="S190"/>
          <cell r="T190"/>
          <cell r="U190"/>
          <cell r="V190"/>
          <cell r="W190"/>
          <cell r="X190"/>
          <cell r="Y190"/>
          <cell r="Z190"/>
          <cell r="AA190"/>
          <cell r="AB190"/>
          <cell r="AC190"/>
          <cell r="AD190"/>
          <cell r="AE190"/>
        </row>
        <row r="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row>
        <row r="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row>
        <row r="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row>
        <row r="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row>
        <row r="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row>
        <row r="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row>
        <row r="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row>
        <row r="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row>
        <row r="199">
          <cell r="G199"/>
          <cell r="H199"/>
          <cell r="I199"/>
          <cell r="J199"/>
          <cell r="K199"/>
          <cell r="L199"/>
          <cell r="M199"/>
          <cell r="N199"/>
          <cell r="O199"/>
          <cell r="P199"/>
          <cell r="Q199"/>
          <cell r="R199"/>
          <cell r="S199"/>
          <cell r="T199"/>
          <cell r="U199"/>
          <cell r="V199"/>
          <cell r="W199"/>
          <cell r="X199"/>
          <cell r="Y199"/>
          <cell r="Z199"/>
          <cell r="AA199"/>
          <cell r="AB199"/>
          <cell r="AC199"/>
          <cell r="AD199"/>
          <cell r="AE199"/>
        </row>
        <row r="200">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row>
        <row r="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row>
        <row r="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row>
        <row r="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row>
        <row r="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row>
        <row r="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row>
        <row r="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row>
        <row r="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row>
        <row r="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row>
        <row r="209">
          <cell r="G209"/>
          <cell r="H209"/>
          <cell r="I209"/>
          <cell r="J209"/>
          <cell r="K209"/>
          <cell r="L209"/>
          <cell r="M209"/>
          <cell r="N209"/>
          <cell r="O209"/>
          <cell r="P209"/>
          <cell r="Q209"/>
          <cell r="R209"/>
          <cell r="S209"/>
          <cell r="T209"/>
          <cell r="U209"/>
          <cell r="V209"/>
          <cell r="W209"/>
          <cell r="X209"/>
          <cell r="Y209"/>
          <cell r="Z209"/>
          <cell r="AA209"/>
          <cell r="AB209"/>
          <cell r="AC209"/>
          <cell r="AD209"/>
          <cell r="AE209"/>
        </row>
        <row r="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row>
        <row r="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row>
        <row r="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row>
        <row r="213">
          <cell r="G213"/>
          <cell r="H213"/>
          <cell r="I213"/>
          <cell r="J213"/>
          <cell r="K213"/>
          <cell r="L213"/>
          <cell r="M213"/>
          <cell r="N213"/>
          <cell r="O213"/>
          <cell r="P213"/>
          <cell r="Q213"/>
          <cell r="R213"/>
          <cell r="S213"/>
          <cell r="T213"/>
          <cell r="U213"/>
          <cell r="V213"/>
          <cell r="W213"/>
          <cell r="X213"/>
          <cell r="Y213"/>
          <cell r="Z213"/>
          <cell r="AA213"/>
          <cell r="AB213"/>
          <cell r="AC213"/>
          <cell r="AD213"/>
          <cell r="AE213"/>
        </row>
        <row r="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row>
        <row r="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row>
        <row r="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row>
        <row r="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row>
        <row r="218">
          <cell r="G218"/>
          <cell r="H218"/>
          <cell r="I218"/>
          <cell r="J218"/>
          <cell r="K218"/>
          <cell r="L218"/>
          <cell r="M218"/>
          <cell r="N218"/>
          <cell r="O218"/>
          <cell r="P218"/>
          <cell r="Q218"/>
          <cell r="R218"/>
          <cell r="S218"/>
          <cell r="T218"/>
          <cell r="U218"/>
          <cell r="V218"/>
          <cell r="W218"/>
          <cell r="X218"/>
          <cell r="Y218"/>
          <cell r="Z218"/>
          <cell r="AA218"/>
          <cell r="AB218"/>
          <cell r="AC218"/>
          <cell r="AD218"/>
          <cell r="AE218"/>
        </row>
        <row r="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row>
        <row r="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row>
        <row r="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row>
        <row r="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row>
        <row r="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row>
        <row r="224">
          <cell r="G224"/>
          <cell r="H224"/>
          <cell r="I224"/>
          <cell r="J224"/>
          <cell r="K224"/>
          <cell r="L224"/>
          <cell r="M224"/>
          <cell r="N224"/>
          <cell r="O224"/>
          <cell r="P224"/>
          <cell r="Q224"/>
          <cell r="R224"/>
          <cell r="S224"/>
          <cell r="T224"/>
          <cell r="U224"/>
          <cell r="V224"/>
          <cell r="W224"/>
          <cell r="X224"/>
          <cell r="Y224"/>
          <cell r="Z224"/>
          <cell r="AA224"/>
          <cell r="AB224"/>
          <cell r="AC224"/>
          <cell r="AD224"/>
          <cell r="AE224"/>
        </row>
        <row r="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row>
        <row r="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row>
        <row r="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row>
        <row r="228">
          <cell r="G228"/>
          <cell r="H228"/>
          <cell r="I228"/>
          <cell r="J228"/>
          <cell r="K228"/>
          <cell r="L228"/>
          <cell r="M228"/>
          <cell r="N228"/>
          <cell r="O228"/>
          <cell r="P228"/>
          <cell r="Q228"/>
          <cell r="R228"/>
          <cell r="S228"/>
          <cell r="T228"/>
          <cell r="U228"/>
          <cell r="V228"/>
          <cell r="W228"/>
          <cell r="X228"/>
          <cell r="Y228"/>
          <cell r="Z228"/>
          <cell r="AA228"/>
          <cell r="AB228"/>
          <cell r="AC228"/>
          <cell r="AD228"/>
          <cell r="AE228"/>
        </row>
        <row r="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row>
        <row r="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row>
        <row r="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row>
        <row r="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row>
        <row r="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row>
        <row r="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row>
        <row r="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row>
        <row r="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row>
        <row r="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row>
        <row r="238">
          <cell r="G238"/>
          <cell r="H238"/>
          <cell r="I238"/>
          <cell r="J238"/>
          <cell r="K238"/>
          <cell r="L238"/>
          <cell r="M238"/>
          <cell r="N238"/>
          <cell r="O238"/>
          <cell r="P238"/>
          <cell r="Q238"/>
          <cell r="R238"/>
          <cell r="S238"/>
          <cell r="T238"/>
          <cell r="U238"/>
          <cell r="V238"/>
          <cell r="W238"/>
          <cell r="X238"/>
          <cell r="Y238"/>
          <cell r="Z238"/>
          <cell r="AA238"/>
          <cell r="AB238"/>
          <cell r="AC238"/>
          <cell r="AD238"/>
          <cell r="AE238"/>
        </row>
        <row r="239">
          <cell r="G239"/>
          <cell r="H239"/>
          <cell r="I239"/>
          <cell r="J239"/>
          <cell r="K239"/>
          <cell r="L239"/>
          <cell r="M239"/>
          <cell r="N239"/>
          <cell r="O239"/>
          <cell r="P239"/>
          <cell r="Q239"/>
          <cell r="R239"/>
          <cell r="S239"/>
          <cell r="T239"/>
          <cell r="U239"/>
          <cell r="V239"/>
          <cell r="W239"/>
          <cell r="X239"/>
          <cell r="Y239"/>
          <cell r="Z239"/>
          <cell r="AA239"/>
          <cell r="AB239"/>
          <cell r="AC239"/>
          <cell r="AD239"/>
          <cell r="AE239"/>
        </row>
        <row r="240">
          <cell r="G240"/>
          <cell r="H240"/>
          <cell r="I240"/>
          <cell r="J240"/>
          <cell r="K240"/>
          <cell r="L240"/>
          <cell r="M240"/>
          <cell r="N240"/>
          <cell r="O240"/>
          <cell r="P240"/>
          <cell r="Q240"/>
          <cell r="R240"/>
          <cell r="S240"/>
          <cell r="T240"/>
          <cell r="U240"/>
          <cell r="V240"/>
          <cell r="W240"/>
          <cell r="X240"/>
          <cell r="Y240"/>
          <cell r="Z240"/>
          <cell r="AA240"/>
          <cell r="AB240"/>
          <cell r="AC240"/>
          <cell r="AD240"/>
          <cell r="AE240"/>
        </row>
        <row r="241">
          <cell r="G241"/>
          <cell r="H241"/>
          <cell r="I241"/>
          <cell r="J241"/>
          <cell r="K241"/>
          <cell r="L241"/>
          <cell r="M241"/>
          <cell r="N241"/>
          <cell r="O241"/>
          <cell r="P241"/>
          <cell r="Q241"/>
          <cell r="R241"/>
          <cell r="S241"/>
          <cell r="T241"/>
          <cell r="U241"/>
          <cell r="V241"/>
          <cell r="W241"/>
          <cell r="X241"/>
          <cell r="Y241"/>
          <cell r="Z241"/>
          <cell r="AA241"/>
          <cell r="AB241"/>
          <cell r="AC241"/>
          <cell r="AD241"/>
          <cell r="AE241"/>
        </row>
        <row r="242">
          <cell r="G242"/>
          <cell r="H242"/>
          <cell r="I242"/>
          <cell r="J242"/>
          <cell r="K242"/>
          <cell r="L242"/>
          <cell r="M242"/>
          <cell r="N242"/>
          <cell r="O242"/>
          <cell r="P242"/>
          <cell r="Q242"/>
          <cell r="R242"/>
          <cell r="S242"/>
          <cell r="T242"/>
          <cell r="U242"/>
          <cell r="V242"/>
          <cell r="W242"/>
          <cell r="X242"/>
          <cell r="Y242"/>
          <cell r="Z242"/>
          <cell r="AA242"/>
          <cell r="AB242"/>
          <cell r="AC242"/>
          <cell r="AD242"/>
          <cell r="AE242"/>
        </row>
        <row r="243">
          <cell r="G243"/>
          <cell r="H243"/>
          <cell r="I243"/>
          <cell r="J243"/>
          <cell r="K243"/>
          <cell r="L243"/>
          <cell r="M243"/>
          <cell r="N243"/>
          <cell r="O243"/>
          <cell r="P243"/>
          <cell r="Q243"/>
          <cell r="R243"/>
          <cell r="S243"/>
          <cell r="T243"/>
          <cell r="U243"/>
          <cell r="V243"/>
          <cell r="W243"/>
          <cell r="X243"/>
          <cell r="Y243"/>
          <cell r="Z243"/>
          <cell r="AA243"/>
          <cell r="AB243"/>
          <cell r="AC243"/>
          <cell r="AD243"/>
          <cell r="AE243"/>
        </row>
        <row r="244">
          <cell r="G244"/>
          <cell r="H244"/>
          <cell r="I244"/>
          <cell r="J244"/>
          <cell r="K244"/>
          <cell r="L244"/>
          <cell r="M244"/>
          <cell r="N244"/>
          <cell r="O244"/>
          <cell r="P244"/>
          <cell r="Q244"/>
          <cell r="R244"/>
          <cell r="S244"/>
          <cell r="T244"/>
          <cell r="U244"/>
          <cell r="V244"/>
          <cell r="W244"/>
          <cell r="X244"/>
          <cell r="Y244"/>
          <cell r="Z244"/>
          <cell r="AA244"/>
          <cell r="AB244"/>
          <cell r="AC244"/>
          <cell r="AD244"/>
          <cell r="AE244"/>
        </row>
        <row r="245">
          <cell r="G245"/>
          <cell r="H245"/>
          <cell r="I245"/>
          <cell r="J245"/>
          <cell r="K245"/>
          <cell r="L245"/>
          <cell r="M245"/>
          <cell r="N245"/>
          <cell r="O245"/>
          <cell r="P245"/>
          <cell r="Q245"/>
          <cell r="R245"/>
          <cell r="S245"/>
          <cell r="T245"/>
          <cell r="U245"/>
          <cell r="V245"/>
          <cell r="W245"/>
          <cell r="X245"/>
          <cell r="Y245"/>
          <cell r="Z245"/>
          <cell r="AA245"/>
          <cell r="AB245"/>
          <cell r="AC245"/>
          <cell r="AD245"/>
          <cell r="AE245"/>
        </row>
        <row r="246">
          <cell r="G246"/>
          <cell r="H246"/>
          <cell r="I246"/>
          <cell r="J246"/>
          <cell r="K246"/>
          <cell r="L246"/>
          <cell r="M246"/>
          <cell r="N246"/>
          <cell r="O246"/>
          <cell r="P246"/>
          <cell r="Q246"/>
          <cell r="R246"/>
          <cell r="S246"/>
          <cell r="T246"/>
          <cell r="U246"/>
          <cell r="V246"/>
          <cell r="W246"/>
          <cell r="X246"/>
          <cell r="Y246"/>
          <cell r="Z246"/>
          <cell r="AA246"/>
          <cell r="AB246"/>
          <cell r="AC246"/>
          <cell r="AD246"/>
          <cell r="AE246"/>
        </row>
        <row r="247">
          <cell r="G247"/>
          <cell r="H247"/>
          <cell r="I247"/>
          <cell r="J247"/>
          <cell r="K247"/>
          <cell r="L247"/>
          <cell r="M247"/>
          <cell r="N247"/>
          <cell r="O247"/>
          <cell r="P247"/>
          <cell r="Q247"/>
          <cell r="R247"/>
          <cell r="S247"/>
          <cell r="T247"/>
          <cell r="U247"/>
          <cell r="V247"/>
          <cell r="W247"/>
          <cell r="X247"/>
          <cell r="Y247"/>
          <cell r="Z247"/>
          <cell r="AA247"/>
          <cell r="AB247"/>
          <cell r="AC247"/>
          <cell r="AD247"/>
          <cell r="AE247"/>
        </row>
        <row r="248">
          <cell r="G248"/>
          <cell r="H248"/>
          <cell r="I248"/>
          <cell r="J248"/>
          <cell r="K248"/>
          <cell r="L248"/>
          <cell r="M248"/>
          <cell r="N248"/>
          <cell r="O248"/>
          <cell r="P248"/>
          <cell r="Q248"/>
          <cell r="R248"/>
          <cell r="S248"/>
          <cell r="T248"/>
          <cell r="U248"/>
          <cell r="V248"/>
          <cell r="W248"/>
          <cell r="X248"/>
          <cell r="Y248"/>
          <cell r="Z248"/>
          <cell r="AA248"/>
          <cell r="AB248"/>
          <cell r="AC248"/>
          <cell r="AD248"/>
          <cell r="AE248"/>
        </row>
        <row r="249">
          <cell r="G249"/>
          <cell r="H249"/>
          <cell r="I249"/>
          <cell r="J249"/>
          <cell r="K249"/>
          <cell r="L249"/>
          <cell r="M249"/>
          <cell r="N249"/>
          <cell r="O249"/>
          <cell r="P249"/>
          <cell r="Q249"/>
          <cell r="R249"/>
          <cell r="S249"/>
          <cell r="T249"/>
          <cell r="U249"/>
          <cell r="V249"/>
          <cell r="W249"/>
          <cell r="X249"/>
          <cell r="Y249"/>
          <cell r="Z249"/>
          <cell r="AA249"/>
          <cell r="AB249"/>
          <cell r="AC249"/>
          <cell r="AD249"/>
          <cell r="AE249"/>
        </row>
        <row r="250">
          <cell r="G250"/>
          <cell r="H250"/>
          <cell r="I250"/>
          <cell r="J250"/>
          <cell r="K250"/>
          <cell r="L250"/>
          <cell r="M250"/>
          <cell r="N250"/>
          <cell r="O250"/>
          <cell r="P250"/>
          <cell r="Q250"/>
          <cell r="R250"/>
          <cell r="S250"/>
          <cell r="T250"/>
          <cell r="U250"/>
          <cell r="V250"/>
          <cell r="W250"/>
          <cell r="X250"/>
          <cell r="Y250"/>
          <cell r="Z250"/>
          <cell r="AA250"/>
          <cell r="AB250"/>
          <cell r="AC250"/>
          <cell r="AD250"/>
          <cell r="AE250"/>
        </row>
        <row r="251">
          <cell r="G251"/>
          <cell r="H251"/>
          <cell r="I251"/>
          <cell r="J251"/>
          <cell r="K251"/>
          <cell r="L251"/>
          <cell r="M251"/>
          <cell r="N251"/>
          <cell r="O251"/>
          <cell r="P251"/>
          <cell r="Q251"/>
          <cell r="R251"/>
          <cell r="S251"/>
          <cell r="T251"/>
          <cell r="U251"/>
          <cell r="V251"/>
          <cell r="W251"/>
          <cell r="X251"/>
          <cell r="Y251"/>
          <cell r="Z251"/>
          <cell r="AA251"/>
          <cell r="AB251"/>
          <cell r="AC251"/>
          <cell r="AD251"/>
          <cell r="AE251"/>
        </row>
        <row r="252">
          <cell r="G252"/>
          <cell r="H252"/>
          <cell r="I252"/>
          <cell r="J252"/>
          <cell r="K252"/>
          <cell r="L252"/>
          <cell r="M252"/>
          <cell r="N252"/>
          <cell r="O252"/>
          <cell r="P252"/>
          <cell r="Q252"/>
          <cell r="R252"/>
          <cell r="S252"/>
          <cell r="T252"/>
          <cell r="U252"/>
          <cell r="V252"/>
          <cell r="W252"/>
          <cell r="X252"/>
          <cell r="Y252"/>
          <cell r="Z252"/>
          <cell r="AA252"/>
          <cell r="AB252"/>
          <cell r="AC252"/>
          <cell r="AD252"/>
          <cell r="AE252"/>
        </row>
        <row r="253">
          <cell r="G253"/>
          <cell r="H253"/>
          <cell r="I253"/>
          <cell r="J253"/>
          <cell r="K253"/>
          <cell r="L253"/>
          <cell r="M253"/>
          <cell r="N253"/>
          <cell r="O253"/>
          <cell r="P253"/>
          <cell r="Q253"/>
          <cell r="R253"/>
          <cell r="S253"/>
          <cell r="T253"/>
          <cell r="U253"/>
          <cell r="V253"/>
          <cell r="W253"/>
          <cell r="X253"/>
          <cell r="Y253"/>
          <cell r="Z253"/>
          <cell r="AA253"/>
          <cell r="AB253"/>
          <cell r="AC253"/>
          <cell r="AD253"/>
          <cell r="AE253"/>
        </row>
        <row r="254">
          <cell r="G254"/>
          <cell r="H254"/>
          <cell r="I254"/>
          <cell r="J254"/>
          <cell r="K254"/>
          <cell r="L254"/>
          <cell r="M254"/>
          <cell r="N254"/>
          <cell r="O254"/>
          <cell r="P254"/>
          <cell r="Q254"/>
          <cell r="R254"/>
          <cell r="S254"/>
          <cell r="T254"/>
          <cell r="U254"/>
          <cell r="V254"/>
          <cell r="W254"/>
          <cell r="X254"/>
          <cell r="Y254"/>
          <cell r="Z254"/>
          <cell r="AA254"/>
          <cell r="AB254"/>
          <cell r="AC254"/>
          <cell r="AD254"/>
          <cell r="AE254"/>
        </row>
        <row r="255">
          <cell r="G255"/>
          <cell r="H255"/>
          <cell r="I255"/>
          <cell r="J255"/>
          <cell r="K255"/>
          <cell r="L255"/>
          <cell r="M255"/>
          <cell r="N255"/>
          <cell r="O255"/>
          <cell r="P255"/>
          <cell r="Q255"/>
          <cell r="R255"/>
          <cell r="S255"/>
          <cell r="T255"/>
          <cell r="U255"/>
          <cell r="V255"/>
          <cell r="W255"/>
          <cell r="X255"/>
          <cell r="Y255"/>
          <cell r="Z255"/>
          <cell r="AA255"/>
          <cell r="AB255"/>
          <cell r="AC255"/>
          <cell r="AD255"/>
          <cell r="AE255"/>
        </row>
        <row r="256">
          <cell r="G256"/>
          <cell r="H256"/>
          <cell r="I256"/>
          <cell r="J256"/>
          <cell r="K256"/>
          <cell r="L256"/>
          <cell r="M256"/>
          <cell r="N256"/>
          <cell r="O256"/>
          <cell r="P256"/>
          <cell r="Q256"/>
          <cell r="R256"/>
          <cell r="S256"/>
          <cell r="T256"/>
          <cell r="U256"/>
          <cell r="V256"/>
          <cell r="W256"/>
          <cell r="X256"/>
          <cell r="Y256"/>
          <cell r="Z256"/>
          <cell r="AA256"/>
          <cell r="AB256"/>
          <cell r="AC256"/>
          <cell r="AD256"/>
          <cell r="AE256"/>
        </row>
        <row r="257">
          <cell r="G257"/>
          <cell r="H257"/>
          <cell r="I257"/>
          <cell r="J257"/>
          <cell r="K257"/>
          <cell r="L257"/>
          <cell r="M257"/>
          <cell r="N257"/>
          <cell r="O257"/>
          <cell r="P257"/>
          <cell r="Q257"/>
          <cell r="R257"/>
          <cell r="S257"/>
          <cell r="T257"/>
          <cell r="U257"/>
          <cell r="V257"/>
          <cell r="W257"/>
          <cell r="X257"/>
          <cell r="Y257"/>
          <cell r="Z257"/>
          <cell r="AA257"/>
          <cell r="AB257"/>
          <cell r="AC257"/>
          <cell r="AD257"/>
          <cell r="AE257"/>
        </row>
        <row r="258">
          <cell r="G258"/>
          <cell r="H258"/>
          <cell r="I258"/>
          <cell r="J258"/>
          <cell r="K258"/>
          <cell r="L258"/>
          <cell r="M258"/>
          <cell r="N258"/>
          <cell r="O258"/>
          <cell r="P258"/>
          <cell r="Q258"/>
          <cell r="R258"/>
          <cell r="S258"/>
          <cell r="T258"/>
          <cell r="U258"/>
          <cell r="V258"/>
          <cell r="W258"/>
          <cell r="X258"/>
          <cell r="Y258"/>
          <cell r="Z258"/>
          <cell r="AA258"/>
          <cell r="AB258"/>
          <cell r="AC258"/>
          <cell r="AD258"/>
          <cell r="AE258"/>
        </row>
        <row r="259">
          <cell r="G259"/>
          <cell r="H259"/>
          <cell r="I259"/>
          <cell r="J259"/>
          <cell r="K259"/>
          <cell r="L259"/>
          <cell r="M259"/>
          <cell r="N259"/>
          <cell r="O259"/>
          <cell r="P259"/>
          <cell r="Q259"/>
          <cell r="R259"/>
          <cell r="S259"/>
          <cell r="T259"/>
          <cell r="U259"/>
          <cell r="V259"/>
          <cell r="W259"/>
          <cell r="X259"/>
          <cell r="Y259"/>
          <cell r="Z259"/>
          <cell r="AA259"/>
          <cell r="AB259"/>
          <cell r="AC259"/>
          <cell r="AD259"/>
          <cell r="AE259"/>
        </row>
        <row r="260">
          <cell r="G260"/>
          <cell r="H260"/>
          <cell r="I260"/>
          <cell r="J260"/>
          <cell r="K260"/>
          <cell r="L260"/>
          <cell r="M260"/>
          <cell r="N260"/>
          <cell r="O260"/>
          <cell r="P260"/>
          <cell r="Q260"/>
          <cell r="R260"/>
          <cell r="S260"/>
          <cell r="T260"/>
          <cell r="U260"/>
          <cell r="V260"/>
          <cell r="W260"/>
          <cell r="X260"/>
          <cell r="Y260"/>
          <cell r="Z260"/>
          <cell r="AA260"/>
          <cell r="AB260"/>
          <cell r="AC260"/>
          <cell r="AD260"/>
          <cell r="AE260"/>
        </row>
        <row r="261">
          <cell r="G261"/>
          <cell r="H261"/>
          <cell r="I261"/>
          <cell r="J261"/>
          <cell r="K261"/>
          <cell r="L261"/>
          <cell r="M261"/>
          <cell r="N261"/>
          <cell r="O261"/>
          <cell r="P261"/>
          <cell r="Q261"/>
          <cell r="R261"/>
          <cell r="S261"/>
          <cell r="T261"/>
          <cell r="U261"/>
          <cell r="V261"/>
          <cell r="W261"/>
          <cell r="X261"/>
          <cell r="Y261"/>
          <cell r="Z261"/>
          <cell r="AA261"/>
          <cell r="AB261"/>
          <cell r="AC261"/>
          <cell r="AD261"/>
          <cell r="AE261"/>
        </row>
        <row r="262">
          <cell r="G262"/>
          <cell r="H262"/>
          <cell r="I262"/>
          <cell r="J262"/>
          <cell r="K262"/>
          <cell r="L262"/>
          <cell r="M262"/>
          <cell r="N262"/>
          <cell r="O262"/>
          <cell r="P262"/>
          <cell r="Q262"/>
          <cell r="R262"/>
          <cell r="S262"/>
          <cell r="T262"/>
          <cell r="U262"/>
          <cell r="V262"/>
          <cell r="W262"/>
          <cell r="X262"/>
          <cell r="Y262"/>
          <cell r="Z262"/>
          <cell r="AA262"/>
          <cell r="AB262"/>
          <cell r="AC262"/>
          <cell r="AD262"/>
          <cell r="AE262"/>
        </row>
        <row r="263">
          <cell r="G263"/>
          <cell r="H263"/>
          <cell r="I263"/>
          <cell r="J263"/>
          <cell r="K263"/>
          <cell r="L263"/>
          <cell r="M263"/>
          <cell r="N263"/>
          <cell r="O263"/>
          <cell r="P263"/>
          <cell r="Q263"/>
          <cell r="R263"/>
          <cell r="S263"/>
          <cell r="T263"/>
          <cell r="U263"/>
          <cell r="V263"/>
          <cell r="W263"/>
          <cell r="X263"/>
          <cell r="Y263"/>
          <cell r="Z263"/>
          <cell r="AA263"/>
          <cell r="AB263"/>
          <cell r="AC263"/>
          <cell r="AD263"/>
          <cell r="AE263"/>
        </row>
        <row r="264">
          <cell r="G264"/>
          <cell r="H264"/>
          <cell r="I264"/>
          <cell r="J264"/>
          <cell r="K264"/>
          <cell r="L264"/>
          <cell r="M264"/>
          <cell r="N264"/>
          <cell r="O264"/>
          <cell r="P264"/>
          <cell r="Q264"/>
          <cell r="R264"/>
          <cell r="S264"/>
          <cell r="T264"/>
          <cell r="U264"/>
          <cell r="V264"/>
          <cell r="W264"/>
          <cell r="X264"/>
          <cell r="Y264"/>
          <cell r="Z264"/>
          <cell r="AA264"/>
          <cell r="AB264"/>
          <cell r="AC264"/>
          <cell r="AD264"/>
          <cell r="AE264"/>
        </row>
        <row r="265">
          <cell r="G265"/>
          <cell r="H265"/>
          <cell r="I265"/>
          <cell r="J265"/>
          <cell r="K265"/>
          <cell r="L265"/>
          <cell r="M265"/>
          <cell r="N265"/>
          <cell r="O265"/>
          <cell r="P265"/>
          <cell r="Q265"/>
          <cell r="R265"/>
          <cell r="S265"/>
          <cell r="T265"/>
          <cell r="U265"/>
          <cell r="V265"/>
          <cell r="W265"/>
          <cell r="X265"/>
          <cell r="Y265"/>
          <cell r="Z265"/>
          <cell r="AA265"/>
          <cell r="AB265"/>
          <cell r="AC265"/>
          <cell r="AD265"/>
          <cell r="AE265"/>
        </row>
        <row r="266">
          <cell r="G266"/>
          <cell r="H266"/>
          <cell r="I266"/>
          <cell r="J266"/>
          <cell r="K266"/>
          <cell r="L266"/>
          <cell r="M266"/>
          <cell r="N266"/>
          <cell r="O266"/>
          <cell r="P266"/>
          <cell r="Q266"/>
          <cell r="R266"/>
          <cell r="S266"/>
          <cell r="T266"/>
          <cell r="U266"/>
          <cell r="V266"/>
          <cell r="W266"/>
          <cell r="X266"/>
          <cell r="Y266"/>
          <cell r="Z266"/>
          <cell r="AA266"/>
          <cell r="AB266"/>
          <cell r="AC266"/>
          <cell r="AD266"/>
          <cell r="AE266"/>
        </row>
        <row r="267">
          <cell r="G267"/>
          <cell r="H267"/>
          <cell r="I267"/>
          <cell r="J267"/>
          <cell r="K267"/>
          <cell r="L267"/>
          <cell r="M267"/>
          <cell r="N267"/>
          <cell r="O267"/>
          <cell r="P267"/>
          <cell r="Q267"/>
          <cell r="R267"/>
          <cell r="S267"/>
          <cell r="T267"/>
          <cell r="U267"/>
          <cell r="V267"/>
          <cell r="W267"/>
          <cell r="X267"/>
          <cell r="Y267"/>
          <cell r="Z267"/>
          <cell r="AA267"/>
          <cell r="AB267"/>
          <cell r="AC267"/>
          <cell r="AD267"/>
          <cell r="AE267"/>
        </row>
        <row r="268">
          <cell r="G268"/>
          <cell r="H268"/>
          <cell r="I268"/>
          <cell r="J268"/>
          <cell r="K268"/>
          <cell r="L268"/>
          <cell r="M268"/>
          <cell r="N268"/>
          <cell r="O268"/>
          <cell r="P268"/>
          <cell r="Q268"/>
          <cell r="R268"/>
          <cell r="S268"/>
          <cell r="T268"/>
          <cell r="U268"/>
          <cell r="V268"/>
          <cell r="W268"/>
          <cell r="X268"/>
          <cell r="Y268"/>
          <cell r="Z268"/>
          <cell r="AA268"/>
          <cell r="AB268"/>
          <cell r="AC268"/>
          <cell r="AD268"/>
          <cell r="AE268"/>
        </row>
        <row r="269">
          <cell r="G269"/>
          <cell r="H269"/>
          <cell r="I269"/>
          <cell r="J269"/>
          <cell r="K269"/>
          <cell r="L269"/>
          <cell r="M269"/>
          <cell r="N269"/>
          <cell r="O269"/>
          <cell r="P269"/>
          <cell r="Q269"/>
          <cell r="R269"/>
          <cell r="S269"/>
          <cell r="T269"/>
          <cell r="U269"/>
          <cell r="V269"/>
          <cell r="W269"/>
          <cell r="X269"/>
          <cell r="Y269"/>
          <cell r="Z269"/>
          <cell r="AA269"/>
          <cell r="AB269"/>
          <cell r="AC269"/>
          <cell r="AD269"/>
          <cell r="AE269"/>
        </row>
        <row r="270">
          <cell r="G270"/>
          <cell r="H270"/>
          <cell r="I270"/>
          <cell r="J270"/>
          <cell r="K270"/>
          <cell r="L270"/>
          <cell r="M270"/>
          <cell r="N270"/>
          <cell r="O270"/>
          <cell r="P270"/>
          <cell r="Q270"/>
          <cell r="R270"/>
          <cell r="S270"/>
          <cell r="T270"/>
          <cell r="U270"/>
          <cell r="V270"/>
          <cell r="W270"/>
          <cell r="X270"/>
          <cell r="Y270"/>
          <cell r="Z270"/>
          <cell r="AA270"/>
          <cell r="AB270"/>
          <cell r="AC270"/>
          <cell r="AD270"/>
          <cell r="AE270"/>
        </row>
        <row r="271">
          <cell r="G271"/>
          <cell r="H271"/>
          <cell r="I271"/>
          <cell r="J271"/>
          <cell r="K271"/>
          <cell r="L271"/>
          <cell r="M271"/>
          <cell r="N271"/>
          <cell r="O271"/>
          <cell r="P271"/>
          <cell r="Q271"/>
          <cell r="R271"/>
          <cell r="S271"/>
          <cell r="T271"/>
          <cell r="U271"/>
          <cell r="V271"/>
          <cell r="W271"/>
          <cell r="X271"/>
          <cell r="Y271"/>
          <cell r="Z271"/>
          <cell r="AA271"/>
          <cell r="AB271"/>
          <cell r="AC271"/>
          <cell r="AD271"/>
          <cell r="AE271"/>
        </row>
        <row r="272">
          <cell r="G272"/>
          <cell r="H272"/>
          <cell r="I272"/>
          <cell r="J272"/>
          <cell r="K272"/>
          <cell r="L272"/>
          <cell r="M272"/>
          <cell r="N272"/>
          <cell r="O272"/>
          <cell r="P272"/>
          <cell r="Q272"/>
          <cell r="R272"/>
          <cell r="S272"/>
          <cell r="T272"/>
          <cell r="U272"/>
          <cell r="V272"/>
          <cell r="W272"/>
          <cell r="X272"/>
          <cell r="Y272"/>
          <cell r="Z272"/>
          <cell r="AA272"/>
          <cell r="AB272"/>
          <cell r="AC272"/>
          <cell r="AD272"/>
          <cell r="AE272"/>
        </row>
        <row r="273">
          <cell r="G273"/>
          <cell r="H273"/>
          <cell r="I273"/>
          <cell r="J273"/>
          <cell r="K273"/>
          <cell r="L273"/>
          <cell r="M273"/>
          <cell r="N273"/>
          <cell r="O273"/>
          <cell r="P273"/>
          <cell r="Q273"/>
          <cell r="R273"/>
          <cell r="S273"/>
          <cell r="T273"/>
          <cell r="U273"/>
          <cell r="V273"/>
          <cell r="W273"/>
          <cell r="X273"/>
          <cell r="Y273"/>
          <cell r="Z273"/>
          <cell r="AA273"/>
          <cell r="AB273"/>
          <cell r="AC273"/>
          <cell r="AD273"/>
          <cell r="AE273"/>
        </row>
        <row r="274">
          <cell r="G274"/>
          <cell r="H274"/>
          <cell r="I274"/>
          <cell r="J274"/>
          <cell r="K274"/>
          <cell r="L274"/>
          <cell r="M274"/>
          <cell r="N274"/>
          <cell r="O274"/>
          <cell r="P274"/>
          <cell r="Q274"/>
          <cell r="R274"/>
          <cell r="S274"/>
          <cell r="T274"/>
          <cell r="U274"/>
          <cell r="V274"/>
          <cell r="W274"/>
          <cell r="X274"/>
          <cell r="Y274"/>
          <cell r="Z274"/>
          <cell r="AA274"/>
          <cell r="AB274"/>
          <cell r="AC274"/>
          <cell r="AD274"/>
          <cell r="AE274"/>
        </row>
        <row r="275">
          <cell r="G275"/>
          <cell r="H275"/>
          <cell r="I275"/>
          <cell r="J275"/>
          <cell r="K275"/>
          <cell r="L275"/>
          <cell r="M275"/>
          <cell r="N275"/>
          <cell r="O275"/>
          <cell r="P275"/>
          <cell r="Q275"/>
          <cell r="R275"/>
          <cell r="S275"/>
          <cell r="T275"/>
          <cell r="U275"/>
          <cell r="V275"/>
          <cell r="W275"/>
          <cell r="X275"/>
          <cell r="Y275"/>
          <cell r="Z275"/>
          <cell r="AA275"/>
          <cell r="AB275"/>
          <cell r="AC275"/>
          <cell r="AD275"/>
          <cell r="AE275"/>
        </row>
        <row r="276">
          <cell r="G276"/>
          <cell r="H276"/>
          <cell r="I276"/>
          <cell r="J276"/>
          <cell r="K276"/>
          <cell r="L276"/>
          <cell r="M276"/>
          <cell r="N276"/>
          <cell r="O276"/>
          <cell r="P276"/>
          <cell r="Q276"/>
          <cell r="R276"/>
          <cell r="S276"/>
          <cell r="T276"/>
          <cell r="U276"/>
          <cell r="V276"/>
          <cell r="W276"/>
          <cell r="X276"/>
          <cell r="Y276"/>
          <cell r="Z276"/>
          <cell r="AA276"/>
          <cell r="AB276"/>
          <cell r="AC276"/>
          <cell r="AD276"/>
          <cell r="AE276"/>
        </row>
        <row r="277">
          <cell r="G277"/>
          <cell r="H277"/>
          <cell r="I277"/>
          <cell r="J277"/>
          <cell r="K277"/>
          <cell r="L277"/>
          <cell r="M277"/>
          <cell r="N277"/>
          <cell r="O277"/>
          <cell r="P277"/>
          <cell r="Q277"/>
          <cell r="R277"/>
          <cell r="S277"/>
          <cell r="T277"/>
          <cell r="U277"/>
          <cell r="V277"/>
          <cell r="W277"/>
          <cell r="X277"/>
          <cell r="Y277"/>
          <cell r="Z277"/>
          <cell r="AA277"/>
          <cell r="AB277"/>
          <cell r="AC277"/>
          <cell r="AD277"/>
          <cell r="AE277"/>
        </row>
        <row r="278">
          <cell r="G278"/>
          <cell r="H278"/>
          <cell r="I278"/>
          <cell r="J278"/>
          <cell r="K278"/>
          <cell r="L278"/>
          <cell r="M278"/>
          <cell r="N278"/>
          <cell r="O278"/>
          <cell r="P278"/>
          <cell r="Q278"/>
          <cell r="R278"/>
          <cell r="S278"/>
          <cell r="T278"/>
          <cell r="U278"/>
          <cell r="V278"/>
          <cell r="W278"/>
          <cell r="X278"/>
          <cell r="Y278"/>
          <cell r="Z278"/>
          <cell r="AA278"/>
          <cell r="AB278"/>
          <cell r="AC278"/>
          <cell r="AD278"/>
          <cell r="AE278"/>
        </row>
        <row r="279">
          <cell r="G279"/>
          <cell r="H279"/>
          <cell r="I279"/>
          <cell r="J279"/>
          <cell r="K279"/>
          <cell r="L279"/>
          <cell r="M279"/>
          <cell r="N279"/>
          <cell r="O279"/>
          <cell r="P279"/>
          <cell r="Q279"/>
          <cell r="R279"/>
          <cell r="S279"/>
          <cell r="T279"/>
          <cell r="U279"/>
          <cell r="V279"/>
          <cell r="W279"/>
          <cell r="X279"/>
          <cell r="Y279"/>
          <cell r="Z279"/>
          <cell r="AA279"/>
          <cell r="AB279"/>
          <cell r="AC279"/>
          <cell r="AD279"/>
          <cell r="AE279"/>
        </row>
        <row r="280">
          <cell r="G280"/>
          <cell r="H280"/>
          <cell r="I280"/>
          <cell r="J280"/>
          <cell r="K280"/>
          <cell r="L280"/>
          <cell r="M280"/>
          <cell r="N280"/>
          <cell r="O280"/>
          <cell r="P280"/>
          <cell r="Q280"/>
          <cell r="R280"/>
          <cell r="S280"/>
          <cell r="T280"/>
          <cell r="U280"/>
          <cell r="V280"/>
          <cell r="W280"/>
          <cell r="X280"/>
          <cell r="Y280"/>
          <cell r="Z280"/>
          <cell r="AA280"/>
          <cell r="AB280"/>
          <cell r="AC280"/>
          <cell r="AD280"/>
          <cell r="AE280"/>
        </row>
        <row r="281">
          <cell r="G281"/>
          <cell r="H281"/>
          <cell r="I281"/>
          <cell r="J281"/>
          <cell r="K281"/>
          <cell r="L281"/>
          <cell r="M281"/>
          <cell r="N281"/>
          <cell r="O281"/>
          <cell r="P281"/>
          <cell r="Q281"/>
          <cell r="R281"/>
          <cell r="S281"/>
          <cell r="T281"/>
          <cell r="U281"/>
          <cell r="V281"/>
          <cell r="W281"/>
          <cell r="X281"/>
          <cell r="Y281"/>
          <cell r="Z281"/>
          <cell r="AA281"/>
          <cell r="AB281"/>
          <cell r="AC281"/>
          <cell r="AD281"/>
          <cell r="AE281"/>
        </row>
        <row r="282">
          <cell r="G282"/>
          <cell r="H282"/>
          <cell r="I282"/>
          <cell r="J282"/>
          <cell r="K282"/>
          <cell r="L282"/>
          <cell r="M282"/>
          <cell r="N282"/>
          <cell r="O282"/>
          <cell r="P282"/>
          <cell r="Q282"/>
          <cell r="R282"/>
          <cell r="S282"/>
          <cell r="T282"/>
          <cell r="U282"/>
          <cell r="V282"/>
          <cell r="W282"/>
          <cell r="X282"/>
          <cell r="Y282"/>
          <cell r="Z282"/>
          <cell r="AA282"/>
          <cell r="AB282"/>
          <cell r="AC282"/>
          <cell r="AD282"/>
          <cell r="AE282"/>
        </row>
        <row r="283">
          <cell r="G283"/>
          <cell r="H283"/>
          <cell r="I283"/>
          <cell r="J283"/>
          <cell r="K283"/>
          <cell r="L283"/>
          <cell r="M283"/>
          <cell r="N283"/>
          <cell r="O283"/>
          <cell r="P283"/>
          <cell r="Q283"/>
          <cell r="R283"/>
          <cell r="S283"/>
          <cell r="T283"/>
          <cell r="U283"/>
          <cell r="V283"/>
          <cell r="W283"/>
          <cell r="X283"/>
          <cell r="Y283"/>
          <cell r="Z283"/>
          <cell r="AA283"/>
          <cell r="AB283"/>
          <cell r="AC283"/>
          <cell r="AD283"/>
          <cell r="AE283"/>
        </row>
        <row r="284">
          <cell r="G284"/>
          <cell r="H284"/>
          <cell r="I284"/>
          <cell r="J284"/>
          <cell r="K284"/>
          <cell r="L284"/>
          <cell r="M284"/>
          <cell r="N284"/>
          <cell r="O284"/>
          <cell r="P284"/>
          <cell r="Q284"/>
          <cell r="R284"/>
          <cell r="S284"/>
          <cell r="T284"/>
          <cell r="U284"/>
          <cell r="V284"/>
          <cell r="W284"/>
          <cell r="X284"/>
          <cell r="Y284"/>
          <cell r="Z284"/>
          <cell r="AA284"/>
          <cell r="AB284"/>
          <cell r="AC284"/>
          <cell r="AD284"/>
          <cell r="AE284"/>
        </row>
        <row r="285">
          <cell r="G285"/>
          <cell r="H285"/>
          <cell r="I285"/>
          <cell r="J285"/>
          <cell r="K285"/>
          <cell r="L285"/>
          <cell r="M285"/>
          <cell r="N285"/>
          <cell r="O285"/>
          <cell r="P285"/>
          <cell r="Q285"/>
          <cell r="R285"/>
          <cell r="S285"/>
          <cell r="T285"/>
          <cell r="U285"/>
          <cell r="V285"/>
          <cell r="W285"/>
          <cell r="X285"/>
          <cell r="Y285"/>
          <cell r="Z285"/>
          <cell r="AA285"/>
          <cell r="AB285"/>
          <cell r="AC285"/>
          <cell r="AD285"/>
          <cell r="AE285"/>
        </row>
        <row r="286">
          <cell r="G286"/>
          <cell r="H286"/>
          <cell r="I286"/>
          <cell r="J286"/>
          <cell r="K286"/>
          <cell r="L286"/>
          <cell r="M286"/>
          <cell r="N286"/>
          <cell r="O286"/>
          <cell r="P286"/>
          <cell r="Q286"/>
          <cell r="R286"/>
          <cell r="S286"/>
          <cell r="T286"/>
          <cell r="U286"/>
          <cell r="V286"/>
          <cell r="W286"/>
          <cell r="X286"/>
          <cell r="Y286"/>
          <cell r="Z286"/>
          <cell r="AA286"/>
          <cell r="AB286"/>
          <cell r="AC286"/>
          <cell r="AD286"/>
          <cell r="AE286"/>
        </row>
        <row r="287">
          <cell r="G287"/>
          <cell r="H287"/>
          <cell r="I287"/>
          <cell r="J287"/>
          <cell r="K287"/>
          <cell r="L287"/>
          <cell r="M287"/>
          <cell r="N287"/>
          <cell r="O287"/>
          <cell r="P287"/>
          <cell r="Q287"/>
          <cell r="R287"/>
          <cell r="S287"/>
          <cell r="T287"/>
          <cell r="U287"/>
          <cell r="V287"/>
          <cell r="W287"/>
          <cell r="X287"/>
          <cell r="Y287"/>
          <cell r="Z287"/>
          <cell r="AA287"/>
          <cell r="AB287"/>
          <cell r="AC287"/>
          <cell r="AD287"/>
          <cell r="AE287"/>
        </row>
        <row r="288">
          <cell r="G288"/>
          <cell r="H288"/>
          <cell r="I288"/>
          <cell r="J288"/>
          <cell r="K288"/>
          <cell r="L288"/>
          <cell r="M288"/>
          <cell r="N288"/>
          <cell r="O288"/>
          <cell r="P288"/>
          <cell r="Q288"/>
          <cell r="R288"/>
          <cell r="S288"/>
          <cell r="T288"/>
          <cell r="U288"/>
          <cell r="V288"/>
          <cell r="W288"/>
          <cell r="X288"/>
          <cell r="Y288"/>
          <cell r="Z288"/>
          <cell r="AA288"/>
          <cell r="AB288"/>
          <cell r="AC288"/>
          <cell r="AD288"/>
          <cell r="AE288"/>
        </row>
        <row r="289">
          <cell r="G289"/>
          <cell r="H289"/>
          <cell r="I289"/>
          <cell r="J289"/>
          <cell r="K289"/>
          <cell r="L289"/>
          <cell r="M289"/>
          <cell r="N289"/>
          <cell r="O289"/>
          <cell r="P289"/>
          <cell r="Q289"/>
          <cell r="R289"/>
          <cell r="S289"/>
          <cell r="T289"/>
          <cell r="U289"/>
          <cell r="V289"/>
          <cell r="W289"/>
          <cell r="X289"/>
          <cell r="Y289"/>
          <cell r="Z289"/>
          <cell r="AA289"/>
          <cell r="AB289"/>
          <cell r="AC289"/>
          <cell r="AD289"/>
          <cell r="AE289"/>
        </row>
        <row r="290">
          <cell r="G290"/>
          <cell r="H290"/>
          <cell r="I290"/>
          <cell r="J290"/>
          <cell r="K290"/>
          <cell r="L290"/>
          <cell r="M290"/>
          <cell r="N290"/>
          <cell r="O290"/>
          <cell r="P290"/>
          <cell r="Q290"/>
          <cell r="R290"/>
          <cell r="S290"/>
          <cell r="T290"/>
          <cell r="U290"/>
          <cell r="V290"/>
          <cell r="W290"/>
          <cell r="X290"/>
          <cell r="Y290"/>
          <cell r="Z290"/>
          <cell r="AA290"/>
          <cell r="AB290"/>
          <cell r="AC290"/>
          <cell r="AD290"/>
          <cell r="AE290"/>
        </row>
        <row r="291">
          <cell r="G291"/>
          <cell r="H291"/>
          <cell r="I291"/>
          <cell r="J291"/>
          <cell r="K291"/>
          <cell r="L291"/>
          <cell r="M291"/>
          <cell r="N291"/>
          <cell r="O291"/>
          <cell r="P291"/>
          <cell r="Q291"/>
          <cell r="R291"/>
          <cell r="S291"/>
          <cell r="T291"/>
          <cell r="U291"/>
          <cell r="V291"/>
          <cell r="W291"/>
          <cell r="X291"/>
          <cell r="Y291"/>
          <cell r="Z291"/>
          <cell r="AA291"/>
          <cell r="AB291"/>
          <cell r="AC291"/>
          <cell r="AD291"/>
          <cell r="AE291"/>
        </row>
        <row r="292">
          <cell r="G292"/>
          <cell r="H292"/>
          <cell r="I292"/>
          <cell r="J292"/>
          <cell r="K292"/>
          <cell r="L292"/>
          <cell r="M292"/>
          <cell r="N292"/>
          <cell r="O292"/>
          <cell r="P292"/>
          <cell r="Q292"/>
          <cell r="R292"/>
          <cell r="S292"/>
          <cell r="T292"/>
          <cell r="U292"/>
          <cell r="V292"/>
          <cell r="W292"/>
          <cell r="X292"/>
          <cell r="Y292"/>
          <cell r="Z292"/>
          <cell r="AA292"/>
          <cell r="AB292"/>
          <cell r="AC292"/>
          <cell r="AD292"/>
          <cell r="AE292"/>
        </row>
        <row r="293">
          <cell r="G293"/>
          <cell r="H293"/>
          <cell r="I293"/>
          <cell r="J293"/>
          <cell r="K293"/>
          <cell r="L293"/>
          <cell r="M293"/>
          <cell r="N293"/>
          <cell r="O293"/>
          <cell r="P293"/>
          <cell r="Q293"/>
          <cell r="R293"/>
          <cell r="S293"/>
          <cell r="T293"/>
          <cell r="U293"/>
          <cell r="V293"/>
          <cell r="W293"/>
          <cell r="X293"/>
          <cell r="Y293"/>
          <cell r="Z293"/>
          <cell r="AA293"/>
          <cell r="AB293"/>
          <cell r="AC293"/>
          <cell r="AD293"/>
          <cell r="AE293"/>
        </row>
        <row r="294">
          <cell r="G294"/>
          <cell r="H294"/>
          <cell r="I294"/>
          <cell r="J294"/>
          <cell r="K294"/>
          <cell r="L294"/>
          <cell r="M294"/>
          <cell r="N294"/>
          <cell r="O294"/>
          <cell r="P294"/>
          <cell r="Q294"/>
          <cell r="R294"/>
          <cell r="S294"/>
          <cell r="T294"/>
          <cell r="U294"/>
          <cell r="V294"/>
          <cell r="W294"/>
          <cell r="X294"/>
          <cell r="Y294"/>
          <cell r="Z294"/>
          <cell r="AA294"/>
          <cell r="AB294"/>
          <cell r="AC294"/>
          <cell r="AD294"/>
          <cell r="AE294"/>
        </row>
        <row r="295">
          <cell r="G295"/>
          <cell r="H295"/>
          <cell r="I295"/>
          <cell r="J295"/>
          <cell r="K295"/>
          <cell r="L295"/>
          <cell r="M295"/>
          <cell r="N295"/>
          <cell r="O295"/>
          <cell r="P295"/>
          <cell r="Q295"/>
          <cell r="R295"/>
          <cell r="S295"/>
          <cell r="T295"/>
          <cell r="U295"/>
          <cell r="V295"/>
          <cell r="W295"/>
          <cell r="X295"/>
          <cell r="Y295"/>
          <cell r="Z295"/>
          <cell r="AA295"/>
          <cell r="AB295"/>
          <cell r="AC295"/>
          <cell r="AD295"/>
          <cell r="AE295"/>
        </row>
        <row r="296">
          <cell r="G296"/>
          <cell r="H296"/>
          <cell r="I296"/>
          <cell r="J296"/>
          <cell r="K296"/>
          <cell r="L296"/>
          <cell r="M296"/>
          <cell r="N296"/>
          <cell r="O296"/>
          <cell r="P296"/>
          <cell r="Q296"/>
          <cell r="R296"/>
          <cell r="S296"/>
          <cell r="T296"/>
          <cell r="U296"/>
          <cell r="V296"/>
          <cell r="W296"/>
          <cell r="X296"/>
          <cell r="Y296"/>
          <cell r="Z296"/>
          <cell r="AA296"/>
          <cell r="AB296"/>
          <cell r="AC296"/>
          <cell r="AD296"/>
          <cell r="AE296"/>
        </row>
        <row r="297">
          <cell r="G297"/>
          <cell r="H297"/>
          <cell r="I297"/>
          <cell r="J297"/>
          <cell r="K297"/>
          <cell r="L297"/>
          <cell r="M297"/>
          <cell r="N297"/>
          <cell r="O297"/>
          <cell r="P297"/>
          <cell r="Q297"/>
          <cell r="R297"/>
          <cell r="S297"/>
          <cell r="T297"/>
          <cell r="U297"/>
          <cell r="V297"/>
          <cell r="W297"/>
          <cell r="X297"/>
          <cell r="Y297"/>
          <cell r="Z297"/>
          <cell r="AA297"/>
          <cell r="AB297"/>
          <cell r="AC297"/>
          <cell r="AD297"/>
          <cell r="AE297"/>
        </row>
        <row r="298">
          <cell r="G298"/>
          <cell r="H298"/>
          <cell r="I298"/>
          <cell r="J298"/>
          <cell r="K298"/>
          <cell r="L298"/>
          <cell r="M298"/>
          <cell r="N298"/>
          <cell r="O298"/>
          <cell r="P298"/>
          <cell r="Q298"/>
          <cell r="R298"/>
          <cell r="S298"/>
          <cell r="T298"/>
          <cell r="U298"/>
          <cell r="V298"/>
          <cell r="W298"/>
          <cell r="X298"/>
          <cell r="Y298"/>
          <cell r="Z298"/>
          <cell r="AA298"/>
          <cell r="AB298"/>
          <cell r="AC298"/>
          <cell r="AD298"/>
          <cell r="AE298"/>
        </row>
        <row r="299">
          <cell r="G299"/>
          <cell r="H299"/>
          <cell r="I299"/>
          <cell r="J299"/>
          <cell r="K299"/>
          <cell r="L299"/>
          <cell r="M299"/>
          <cell r="N299"/>
          <cell r="O299"/>
          <cell r="P299"/>
          <cell r="Q299"/>
          <cell r="R299"/>
          <cell r="S299"/>
          <cell r="T299"/>
          <cell r="U299"/>
          <cell r="V299"/>
          <cell r="W299"/>
          <cell r="X299"/>
          <cell r="Y299"/>
          <cell r="Z299"/>
          <cell r="AA299"/>
          <cell r="AB299"/>
          <cell r="AC299"/>
          <cell r="AD299"/>
          <cell r="AE299"/>
        </row>
        <row r="300">
          <cell r="G300"/>
          <cell r="H300"/>
          <cell r="I300"/>
          <cell r="J300"/>
          <cell r="K300"/>
          <cell r="L300"/>
          <cell r="M300"/>
          <cell r="N300"/>
          <cell r="O300"/>
          <cell r="P300"/>
          <cell r="Q300"/>
          <cell r="R300"/>
          <cell r="S300"/>
          <cell r="T300"/>
          <cell r="U300"/>
          <cell r="V300"/>
          <cell r="W300"/>
          <cell r="X300"/>
          <cell r="Y300"/>
          <cell r="Z300"/>
          <cell r="AA300"/>
          <cell r="AB300"/>
          <cell r="AC300"/>
          <cell r="AD300"/>
          <cell r="AE300"/>
        </row>
        <row r="301">
          <cell r="G301"/>
          <cell r="H301"/>
          <cell r="I301"/>
          <cell r="J301"/>
          <cell r="K301"/>
          <cell r="L301"/>
          <cell r="M301"/>
          <cell r="N301"/>
          <cell r="O301"/>
          <cell r="P301"/>
          <cell r="Q301"/>
          <cell r="R301"/>
          <cell r="S301"/>
          <cell r="T301"/>
          <cell r="U301"/>
          <cell r="V301"/>
          <cell r="W301"/>
          <cell r="X301"/>
          <cell r="Y301"/>
          <cell r="Z301"/>
          <cell r="AA301"/>
          <cell r="AB301"/>
          <cell r="AC301"/>
          <cell r="AD301"/>
          <cell r="AE301"/>
        </row>
        <row r="302">
          <cell r="G302"/>
          <cell r="H302"/>
          <cell r="I302"/>
          <cell r="J302"/>
          <cell r="K302"/>
          <cell r="L302"/>
          <cell r="M302"/>
          <cell r="N302"/>
          <cell r="O302"/>
          <cell r="P302"/>
          <cell r="Q302"/>
          <cell r="R302"/>
          <cell r="S302"/>
          <cell r="T302"/>
          <cell r="U302"/>
          <cell r="V302"/>
          <cell r="W302"/>
          <cell r="X302"/>
          <cell r="Y302"/>
          <cell r="Z302"/>
          <cell r="AA302"/>
          <cell r="AB302"/>
          <cell r="AC302"/>
          <cell r="AD302"/>
          <cell r="AE302"/>
        </row>
        <row r="303">
          <cell r="G303"/>
          <cell r="H303"/>
          <cell r="I303"/>
          <cell r="J303"/>
          <cell r="K303"/>
          <cell r="L303"/>
          <cell r="M303"/>
          <cell r="N303"/>
          <cell r="O303"/>
          <cell r="P303"/>
          <cell r="Q303"/>
          <cell r="R303"/>
          <cell r="S303"/>
          <cell r="T303"/>
          <cell r="U303"/>
          <cell r="V303"/>
          <cell r="W303"/>
          <cell r="X303"/>
          <cell r="Y303"/>
          <cell r="Z303"/>
          <cell r="AA303"/>
          <cell r="AB303"/>
          <cell r="AC303"/>
          <cell r="AD303"/>
          <cell r="AE303"/>
        </row>
        <row r="304">
          <cell r="G304"/>
          <cell r="H304"/>
          <cell r="I304"/>
          <cell r="J304"/>
          <cell r="K304"/>
          <cell r="L304"/>
          <cell r="M304"/>
          <cell r="N304"/>
          <cell r="O304"/>
          <cell r="P304"/>
          <cell r="Q304"/>
          <cell r="R304"/>
          <cell r="S304"/>
          <cell r="T304"/>
          <cell r="U304"/>
          <cell r="V304"/>
          <cell r="W304"/>
          <cell r="X304"/>
          <cell r="Y304"/>
          <cell r="Z304"/>
          <cell r="AA304"/>
          <cell r="AB304"/>
          <cell r="AC304"/>
          <cell r="AD304"/>
          <cell r="AE304"/>
        </row>
        <row r="305">
          <cell r="G305"/>
          <cell r="H305"/>
          <cell r="I305"/>
          <cell r="J305"/>
          <cell r="K305"/>
          <cell r="L305"/>
          <cell r="M305"/>
          <cell r="N305"/>
          <cell r="O305"/>
          <cell r="P305"/>
          <cell r="Q305"/>
          <cell r="R305"/>
          <cell r="S305"/>
          <cell r="T305"/>
          <cell r="U305"/>
          <cell r="V305"/>
          <cell r="W305"/>
          <cell r="X305"/>
          <cell r="Y305"/>
          <cell r="Z305"/>
          <cell r="AA305"/>
          <cell r="AB305"/>
          <cell r="AC305"/>
          <cell r="AD305"/>
          <cell r="AE305"/>
        </row>
        <row r="306">
          <cell r="G306"/>
          <cell r="H306"/>
          <cell r="I306"/>
          <cell r="J306"/>
          <cell r="K306"/>
          <cell r="L306"/>
          <cell r="M306"/>
          <cell r="N306"/>
          <cell r="O306"/>
          <cell r="P306"/>
          <cell r="Q306"/>
          <cell r="R306"/>
          <cell r="S306"/>
          <cell r="T306"/>
          <cell r="U306"/>
          <cell r="V306"/>
          <cell r="W306"/>
          <cell r="X306"/>
          <cell r="Y306"/>
          <cell r="Z306"/>
          <cell r="AA306"/>
          <cell r="AB306"/>
          <cell r="AC306"/>
          <cell r="AD306"/>
          <cell r="AE306"/>
        </row>
        <row r="307">
          <cell r="G307"/>
          <cell r="H307"/>
          <cell r="I307"/>
          <cell r="J307"/>
          <cell r="K307"/>
          <cell r="L307"/>
          <cell r="M307"/>
          <cell r="N307"/>
          <cell r="O307"/>
          <cell r="P307"/>
          <cell r="Q307"/>
          <cell r="R307"/>
          <cell r="S307"/>
          <cell r="T307"/>
          <cell r="U307"/>
          <cell r="V307"/>
          <cell r="W307"/>
          <cell r="X307"/>
          <cell r="Y307"/>
          <cell r="Z307"/>
          <cell r="AA307"/>
          <cell r="AB307"/>
          <cell r="AC307"/>
          <cell r="AD307"/>
          <cell r="AE307"/>
        </row>
        <row r="308">
          <cell r="G308"/>
          <cell r="H308"/>
          <cell r="I308"/>
          <cell r="J308"/>
          <cell r="K308"/>
          <cell r="L308"/>
          <cell r="M308"/>
          <cell r="N308"/>
          <cell r="O308"/>
          <cell r="P308"/>
          <cell r="Q308"/>
          <cell r="R308"/>
          <cell r="S308"/>
          <cell r="T308"/>
          <cell r="U308"/>
          <cell r="V308"/>
          <cell r="W308"/>
          <cell r="X308"/>
          <cell r="Y308"/>
          <cell r="Z308"/>
          <cell r="AA308"/>
          <cell r="AB308"/>
          <cell r="AC308"/>
          <cell r="AD308"/>
          <cell r="AE308"/>
        </row>
        <row r="309">
          <cell r="G309"/>
          <cell r="H309"/>
          <cell r="I309"/>
          <cell r="J309"/>
          <cell r="K309"/>
          <cell r="L309"/>
          <cell r="M309"/>
          <cell r="N309"/>
          <cell r="O309"/>
          <cell r="P309"/>
          <cell r="Q309"/>
          <cell r="R309"/>
          <cell r="S309"/>
          <cell r="T309"/>
          <cell r="U309"/>
          <cell r="V309"/>
          <cell r="W309"/>
          <cell r="X309"/>
          <cell r="Y309"/>
          <cell r="Z309"/>
          <cell r="AA309"/>
          <cell r="AB309"/>
          <cell r="AC309"/>
          <cell r="AD309"/>
          <cell r="AE309"/>
        </row>
        <row r="310">
          <cell r="G310"/>
          <cell r="H310"/>
          <cell r="I310"/>
          <cell r="J310"/>
          <cell r="K310"/>
          <cell r="L310"/>
          <cell r="M310"/>
          <cell r="N310"/>
          <cell r="O310"/>
          <cell r="P310"/>
          <cell r="Q310"/>
          <cell r="R310"/>
          <cell r="S310"/>
          <cell r="T310"/>
          <cell r="U310"/>
          <cell r="V310"/>
          <cell r="W310"/>
          <cell r="X310"/>
          <cell r="Y310"/>
          <cell r="Z310"/>
          <cell r="AA310"/>
          <cell r="AB310"/>
          <cell r="AC310"/>
          <cell r="AD310"/>
          <cell r="AE310"/>
        </row>
        <row r="311">
          <cell r="G311"/>
          <cell r="H311"/>
          <cell r="I311"/>
          <cell r="J311"/>
          <cell r="K311"/>
          <cell r="L311"/>
          <cell r="M311"/>
          <cell r="N311"/>
          <cell r="O311"/>
          <cell r="P311"/>
          <cell r="Q311"/>
          <cell r="R311"/>
          <cell r="S311"/>
          <cell r="T311"/>
          <cell r="U311"/>
          <cell r="V311"/>
          <cell r="W311"/>
          <cell r="X311"/>
          <cell r="Y311"/>
          <cell r="Z311"/>
          <cell r="AA311"/>
          <cell r="AB311"/>
          <cell r="AC311"/>
          <cell r="AD311"/>
          <cell r="AE311"/>
        </row>
        <row r="312">
          <cell r="G312"/>
          <cell r="H312"/>
          <cell r="I312"/>
          <cell r="J312"/>
          <cell r="K312"/>
          <cell r="L312"/>
          <cell r="M312"/>
          <cell r="N312"/>
          <cell r="O312"/>
          <cell r="P312"/>
          <cell r="Q312"/>
          <cell r="R312"/>
          <cell r="S312"/>
          <cell r="T312"/>
          <cell r="U312"/>
          <cell r="V312"/>
          <cell r="W312"/>
          <cell r="X312"/>
          <cell r="Y312"/>
          <cell r="Z312"/>
          <cell r="AA312"/>
          <cell r="AB312"/>
          <cell r="AC312"/>
          <cell r="AD312"/>
          <cell r="AE312"/>
        </row>
        <row r="313">
          <cell r="G313"/>
          <cell r="H313"/>
          <cell r="I313"/>
          <cell r="J313"/>
          <cell r="K313"/>
          <cell r="L313"/>
          <cell r="M313"/>
          <cell r="N313"/>
          <cell r="O313"/>
          <cell r="P313"/>
          <cell r="Q313"/>
          <cell r="R313"/>
          <cell r="S313"/>
          <cell r="T313"/>
          <cell r="U313"/>
          <cell r="V313"/>
          <cell r="W313"/>
          <cell r="X313"/>
          <cell r="Y313"/>
          <cell r="Z313"/>
          <cell r="AA313"/>
          <cell r="AB313"/>
          <cell r="AC313"/>
          <cell r="AD313"/>
          <cell r="AE313"/>
        </row>
        <row r="314">
          <cell r="G314"/>
          <cell r="H314"/>
          <cell r="I314"/>
          <cell r="J314"/>
          <cell r="K314"/>
          <cell r="L314"/>
          <cell r="M314"/>
          <cell r="N314"/>
          <cell r="O314"/>
          <cell r="P314"/>
          <cell r="Q314"/>
          <cell r="R314"/>
          <cell r="S314"/>
          <cell r="T314"/>
          <cell r="U314"/>
          <cell r="V314"/>
          <cell r="W314"/>
          <cell r="X314"/>
          <cell r="Y314"/>
          <cell r="Z314"/>
          <cell r="AA314"/>
          <cell r="AB314"/>
          <cell r="AC314"/>
          <cell r="AD314"/>
          <cell r="AE314"/>
        </row>
        <row r="315">
          <cell r="G315"/>
          <cell r="H315"/>
          <cell r="I315"/>
          <cell r="J315"/>
          <cell r="K315"/>
          <cell r="L315"/>
          <cell r="M315"/>
          <cell r="N315"/>
          <cell r="O315"/>
          <cell r="P315"/>
          <cell r="Q315"/>
          <cell r="R315"/>
          <cell r="S315"/>
          <cell r="T315"/>
          <cell r="U315"/>
          <cell r="V315"/>
          <cell r="W315"/>
          <cell r="X315"/>
          <cell r="Y315"/>
          <cell r="Z315"/>
          <cell r="AA315"/>
          <cell r="AB315"/>
          <cell r="AC315"/>
          <cell r="AD315"/>
          <cell r="AE315"/>
        </row>
        <row r="316">
          <cell r="G316"/>
          <cell r="H316"/>
          <cell r="I316"/>
          <cell r="J316"/>
          <cell r="K316"/>
          <cell r="L316"/>
          <cell r="M316"/>
          <cell r="N316"/>
          <cell r="O316"/>
          <cell r="P316"/>
          <cell r="Q316"/>
          <cell r="R316"/>
          <cell r="S316"/>
          <cell r="T316"/>
          <cell r="U316"/>
          <cell r="V316"/>
          <cell r="W316"/>
          <cell r="X316"/>
          <cell r="Y316"/>
          <cell r="Z316"/>
          <cell r="AA316"/>
          <cell r="AB316"/>
          <cell r="AC316"/>
          <cell r="AD316"/>
          <cell r="AE316"/>
        </row>
        <row r="317">
          <cell r="G317"/>
          <cell r="H317"/>
          <cell r="I317"/>
          <cell r="J317"/>
          <cell r="K317"/>
          <cell r="L317"/>
          <cell r="M317"/>
          <cell r="N317"/>
          <cell r="O317"/>
          <cell r="P317"/>
          <cell r="Q317"/>
          <cell r="R317"/>
          <cell r="S317"/>
          <cell r="T317"/>
          <cell r="U317"/>
          <cell r="V317"/>
          <cell r="W317"/>
          <cell r="X317"/>
          <cell r="Y317"/>
          <cell r="Z317"/>
          <cell r="AA317"/>
          <cell r="AB317"/>
          <cell r="AC317"/>
          <cell r="AD317"/>
          <cell r="AE317"/>
        </row>
        <row r="318">
          <cell r="G318"/>
          <cell r="H318"/>
          <cell r="I318"/>
          <cell r="J318"/>
          <cell r="K318"/>
          <cell r="L318"/>
          <cell r="M318"/>
          <cell r="N318"/>
          <cell r="O318"/>
          <cell r="P318"/>
          <cell r="Q318"/>
          <cell r="R318"/>
          <cell r="S318"/>
          <cell r="T318"/>
          <cell r="U318"/>
          <cell r="V318"/>
          <cell r="W318"/>
          <cell r="X318"/>
          <cell r="Y318"/>
          <cell r="Z318"/>
          <cell r="AA318"/>
          <cell r="AB318"/>
          <cell r="AC318"/>
          <cell r="AD318"/>
          <cell r="AE318"/>
        </row>
        <row r="319">
          <cell r="G319"/>
          <cell r="H319"/>
          <cell r="I319"/>
          <cell r="J319"/>
          <cell r="K319"/>
          <cell r="L319"/>
          <cell r="M319"/>
          <cell r="N319"/>
          <cell r="O319"/>
          <cell r="P319"/>
          <cell r="Q319"/>
          <cell r="R319"/>
          <cell r="S319"/>
          <cell r="T319"/>
          <cell r="U319"/>
          <cell r="V319"/>
          <cell r="W319"/>
          <cell r="X319"/>
          <cell r="Y319"/>
          <cell r="Z319"/>
          <cell r="AA319"/>
          <cell r="AB319"/>
          <cell r="AC319"/>
          <cell r="AD319"/>
          <cell r="AE319"/>
        </row>
        <row r="320">
          <cell r="G320"/>
          <cell r="H320"/>
          <cell r="I320"/>
          <cell r="J320"/>
          <cell r="K320"/>
          <cell r="L320"/>
          <cell r="M320"/>
          <cell r="N320"/>
          <cell r="O320"/>
          <cell r="P320"/>
          <cell r="Q320"/>
          <cell r="R320"/>
          <cell r="S320"/>
          <cell r="T320"/>
          <cell r="U320"/>
          <cell r="V320"/>
          <cell r="W320"/>
          <cell r="X320"/>
          <cell r="Y320"/>
          <cell r="Z320"/>
          <cell r="AA320"/>
          <cell r="AB320"/>
          <cell r="AC320"/>
          <cell r="AD320"/>
          <cell r="AE320"/>
        </row>
        <row r="321">
          <cell r="G321"/>
          <cell r="H321"/>
          <cell r="I321"/>
          <cell r="J321"/>
          <cell r="K321"/>
          <cell r="L321"/>
          <cell r="M321"/>
          <cell r="N321"/>
          <cell r="O321"/>
          <cell r="P321"/>
          <cell r="Q321"/>
          <cell r="R321"/>
          <cell r="S321"/>
          <cell r="T321"/>
          <cell r="U321"/>
          <cell r="V321"/>
          <cell r="W321"/>
          <cell r="X321"/>
          <cell r="Y321"/>
          <cell r="Z321"/>
          <cell r="AA321"/>
          <cell r="AB321"/>
          <cell r="AC321"/>
          <cell r="AD321"/>
          <cell r="AE321"/>
        </row>
        <row r="322">
          <cell r="G322"/>
          <cell r="H322"/>
          <cell r="I322"/>
          <cell r="J322"/>
          <cell r="K322"/>
          <cell r="L322"/>
          <cell r="M322"/>
          <cell r="N322"/>
          <cell r="O322"/>
          <cell r="P322"/>
          <cell r="Q322"/>
          <cell r="R322"/>
          <cell r="S322"/>
          <cell r="T322"/>
          <cell r="U322"/>
          <cell r="V322"/>
          <cell r="W322"/>
          <cell r="X322"/>
          <cell r="Y322"/>
          <cell r="Z322"/>
          <cell r="AA322"/>
          <cell r="AB322"/>
          <cell r="AC322"/>
          <cell r="AD322"/>
          <cell r="AE322"/>
        </row>
        <row r="323">
          <cell r="G323"/>
          <cell r="H323"/>
          <cell r="I323"/>
          <cell r="J323"/>
          <cell r="K323"/>
          <cell r="L323"/>
          <cell r="M323"/>
          <cell r="N323"/>
          <cell r="O323"/>
          <cell r="P323"/>
          <cell r="Q323"/>
          <cell r="R323"/>
          <cell r="S323"/>
          <cell r="T323"/>
          <cell r="U323"/>
          <cell r="V323"/>
          <cell r="W323"/>
          <cell r="X323"/>
          <cell r="Y323"/>
          <cell r="Z323"/>
          <cell r="AA323"/>
          <cell r="AB323"/>
          <cell r="AC323"/>
          <cell r="AD323"/>
          <cell r="AE323"/>
        </row>
        <row r="324">
          <cell r="G324"/>
          <cell r="H324"/>
          <cell r="I324"/>
          <cell r="J324"/>
          <cell r="K324"/>
          <cell r="L324"/>
          <cell r="M324"/>
          <cell r="N324"/>
          <cell r="O324"/>
          <cell r="P324"/>
          <cell r="Q324"/>
          <cell r="R324"/>
          <cell r="S324"/>
          <cell r="T324"/>
          <cell r="U324"/>
          <cell r="V324"/>
          <cell r="W324"/>
          <cell r="X324"/>
          <cell r="Y324"/>
          <cell r="Z324"/>
          <cell r="AA324"/>
          <cell r="AB324"/>
          <cell r="AC324"/>
          <cell r="AD324"/>
          <cell r="AE324"/>
        </row>
        <row r="325">
          <cell r="G325"/>
          <cell r="H325"/>
          <cell r="I325"/>
          <cell r="J325"/>
          <cell r="K325"/>
          <cell r="L325"/>
          <cell r="M325"/>
          <cell r="N325"/>
          <cell r="O325"/>
          <cell r="P325"/>
          <cell r="Q325"/>
          <cell r="R325"/>
          <cell r="S325"/>
          <cell r="T325"/>
          <cell r="U325"/>
          <cell r="V325"/>
          <cell r="W325"/>
          <cell r="X325"/>
          <cell r="Y325"/>
          <cell r="Z325"/>
          <cell r="AA325"/>
          <cell r="AB325"/>
          <cell r="AC325"/>
          <cell r="AD325"/>
          <cell r="AE325"/>
        </row>
        <row r="326">
          <cell r="G326"/>
          <cell r="H326"/>
          <cell r="I326"/>
          <cell r="J326"/>
          <cell r="K326"/>
          <cell r="L326"/>
          <cell r="M326"/>
          <cell r="N326"/>
          <cell r="O326"/>
          <cell r="P326"/>
          <cell r="Q326"/>
          <cell r="R326"/>
          <cell r="S326"/>
          <cell r="T326"/>
          <cell r="U326"/>
          <cell r="V326"/>
          <cell r="W326"/>
          <cell r="X326"/>
          <cell r="Y326"/>
          <cell r="Z326"/>
          <cell r="AA326"/>
          <cell r="AB326"/>
          <cell r="AC326"/>
          <cell r="AD326"/>
          <cell r="AE326"/>
        </row>
        <row r="327">
          <cell r="G327"/>
          <cell r="H327"/>
          <cell r="I327"/>
          <cell r="J327"/>
          <cell r="K327"/>
          <cell r="L327"/>
          <cell r="M327"/>
          <cell r="N327"/>
          <cell r="O327"/>
          <cell r="P327"/>
          <cell r="Q327"/>
          <cell r="R327"/>
          <cell r="S327"/>
          <cell r="T327"/>
          <cell r="U327"/>
          <cell r="V327"/>
          <cell r="W327"/>
          <cell r="X327"/>
          <cell r="Y327"/>
          <cell r="Z327"/>
          <cell r="AA327"/>
          <cell r="AB327"/>
          <cell r="AC327"/>
          <cell r="AD327"/>
          <cell r="AE327"/>
        </row>
        <row r="328">
          <cell r="G328"/>
          <cell r="H328"/>
          <cell r="I328"/>
          <cell r="J328"/>
          <cell r="K328"/>
          <cell r="L328"/>
          <cell r="M328"/>
          <cell r="N328"/>
          <cell r="O328"/>
          <cell r="P328"/>
          <cell r="Q328"/>
          <cell r="R328"/>
          <cell r="S328"/>
          <cell r="T328"/>
          <cell r="U328"/>
          <cell r="V328"/>
          <cell r="W328"/>
          <cell r="X328"/>
          <cell r="Y328"/>
          <cell r="Z328"/>
          <cell r="AA328"/>
          <cell r="AB328"/>
          <cell r="AC328"/>
          <cell r="AD328"/>
          <cell r="AE328"/>
        </row>
        <row r="329">
          <cell r="G329"/>
          <cell r="H329"/>
          <cell r="I329"/>
          <cell r="J329"/>
          <cell r="K329"/>
          <cell r="L329"/>
          <cell r="M329"/>
          <cell r="N329"/>
          <cell r="O329"/>
          <cell r="P329"/>
          <cell r="Q329"/>
          <cell r="R329"/>
          <cell r="S329"/>
          <cell r="T329"/>
          <cell r="U329"/>
          <cell r="V329"/>
          <cell r="W329"/>
          <cell r="X329"/>
          <cell r="Y329"/>
          <cell r="Z329"/>
          <cell r="AA329"/>
          <cell r="AB329"/>
          <cell r="AC329"/>
          <cell r="AD329"/>
          <cell r="AE329"/>
        </row>
        <row r="330">
          <cell r="G330"/>
          <cell r="H330"/>
          <cell r="I330"/>
          <cell r="J330"/>
          <cell r="K330"/>
          <cell r="L330"/>
          <cell r="M330"/>
          <cell r="N330"/>
          <cell r="O330"/>
          <cell r="P330"/>
          <cell r="Q330"/>
          <cell r="R330"/>
          <cell r="S330"/>
          <cell r="T330"/>
          <cell r="U330"/>
          <cell r="V330"/>
          <cell r="W330"/>
          <cell r="X330"/>
          <cell r="Y330"/>
          <cell r="Z330"/>
          <cell r="AA330"/>
          <cell r="AB330"/>
          <cell r="AC330"/>
          <cell r="AD330"/>
          <cell r="AE330"/>
        </row>
        <row r="331">
          <cell r="G331"/>
          <cell r="H331"/>
          <cell r="I331"/>
          <cell r="J331"/>
          <cell r="K331"/>
          <cell r="L331"/>
          <cell r="M331"/>
          <cell r="N331"/>
          <cell r="O331"/>
          <cell r="P331"/>
          <cell r="Q331"/>
          <cell r="R331"/>
          <cell r="S331"/>
          <cell r="T331"/>
          <cell r="U331"/>
          <cell r="V331"/>
          <cell r="W331"/>
          <cell r="X331"/>
          <cell r="Y331"/>
          <cell r="Z331"/>
          <cell r="AA331"/>
          <cell r="AB331"/>
          <cell r="AC331"/>
          <cell r="AD331"/>
          <cell r="AE331"/>
        </row>
        <row r="332">
          <cell r="G332"/>
          <cell r="H332"/>
          <cell r="I332"/>
          <cell r="J332"/>
          <cell r="K332"/>
          <cell r="L332"/>
          <cell r="M332"/>
          <cell r="N332"/>
          <cell r="O332"/>
          <cell r="P332"/>
          <cell r="Q332"/>
          <cell r="R332"/>
          <cell r="S332"/>
          <cell r="T332"/>
          <cell r="U332"/>
          <cell r="V332"/>
          <cell r="W332"/>
          <cell r="X332"/>
          <cell r="Y332"/>
          <cell r="Z332"/>
          <cell r="AA332"/>
          <cell r="AB332"/>
          <cell r="AC332"/>
          <cell r="AD332"/>
          <cell r="AE332"/>
        </row>
        <row r="333">
          <cell r="G333"/>
          <cell r="H333"/>
          <cell r="I333"/>
          <cell r="J333"/>
          <cell r="K333"/>
          <cell r="L333"/>
          <cell r="M333"/>
          <cell r="N333"/>
          <cell r="O333"/>
          <cell r="P333"/>
          <cell r="Q333"/>
          <cell r="R333"/>
          <cell r="S333"/>
          <cell r="T333"/>
          <cell r="U333"/>
          <cell r="V333"/>
          <cell r="W333"/>
          <cell r="X333"/>
          <cell r="Y333"/>
          <cell r="Z333"/>
          <cell r="AA333"/>
          <cell r="AB333"/>
          <cell r="AC333"/>
          <cell r="AD333"/>
          <cell r="AE333"/>
        </row>
        <row r="334">
          <cell r="G334"/>
          <cell r="H334"/>
          <cell r="I334"/>
          <cell r="J334"/>
          <cell r="K334"/>
          <cell r="L334"/>
          <cell r="M334"/>
          <cell r="N334"/>
          <cell r="O334"/>
          <cell r="P334"/>
          <cell r="Q334"/>
          <cell r="R334"/>
          <cell r="S334"/>
          <cell r="T334"/>
          <cell r="U334"/>
          <cell r="V334"/>
          <cell r="W334"/>
          <cell r="X334"/>
          <cell r="Y334"/>
          <cell r="Z334"/>
          <cell r="AA334"/>
          <cell r="AB334"/>
          <cell r="AC334"/>
          <cell r="AD334"/>
          <cell r="AE334"/>
        </row>
        <row r="335">
          <cell r="G335"/>
          <cell r="H335"/>
          <cell r="I335"/>
          <cell r="J335"/>
          <cell r="K335"/>
          <cell r="L335"/>
          <cell r="M335"/>
          <cell r="N335"/>
          <cell r="O335"/>
          <cell r="P335"/>
          <cell r="Q335"/>
          <cell r="R335"/>
          <cell r="S335"/>
          <cell r="T335"/>
          <cell r="U335"/>
          <cell r="V335"/>
          <cell r="W335"/>
          <cell r="X335"/>
          <cell r="Y335"/>
          <cell r="Z335"/>
          <cell r="AA335"/>
          <cell r="AB335"/>
          <cell r="AC335"/>
          <cell r="AD335"/>
          <cell r="AE335"/>
        </row>
        <row r="336">
          <cell r="G336"/>
          <cell r="H336"/>
          <cell r="I336"/>
          <cell r="J336"/>
          <cell r="K336"/>
          <cell r="L336"/>
          <cell r="M336"/>
          <cell r="N336"/>
          <cell r="O336"/>
          <cell r="P336"/>
          <cell r="Q336"/>
          <cell r="R336"/>
          <cell r="S336"/>
          <cell r="T336"/>
          <cell r="U336"/>
          <cell r="V336"/>
          <cell r="W336"/>
          <cell r="X336"/>
          <cell r="Y336"/>
          <cell r="Z336"/>
          <cell r="AA336"/>
          <cell r="AB336"/>
          <cell r="AC336"/>
          <cell r="AD336"/>
          <cell r="AE336"/>
        </row>
        <row r="337">
          <cell r="G337"/>
          <cell r="H337"/>
          <cell r="I337"/>
          <cell r="J337"/>
          <cell r="K337"/>
          <cell r="L337"/>
          <cell r="M337"/>
          <cell r="N337"/>
          <cell r="O337"/>
          <cell r="P337"/>
          <cell r="Q337"/>
          <cell r="R337"/>
          <cell r="S337"/>
          <cell r="T337"/>
          <cell r="U337"/>
          <cell r="V337"/>
          <cell r="W337"/>
          <cell r="X337"/>
          <cell r="Y337"/>
          <cell r="Z337"/>
          <cell r="AA337"/>
          <cell r="AB337"/>
          <cell r="AC337"/>
          <cell r="AD337"/>
          <cell r="AE337"/>
        </row>
        <row r="338">
          <cell r="G338"/>
          <cell r="H338"/>
          <cell r="I338"/>
          <cell r="J338"/>
          <cell r="K338"/>
          <cell r="L338"/>
          <cell r="M338"/>
          <cell r="N338"/>
          <cell r="O338"/>
          <cell r="P338"/>
          <cell r="Q338"/>
          <cell r="R338"/>
          <cell r="S338"/>
          <cell r="T338"/>
          <cell r="U338"/>
          <cell r="V338"/>
          <cell r="W338"/>
          <cell r="X338"/>
          <cell r="Y338"/>
          <cell r="Z338"/>
          <cell r="AA338"/>
          <cell r="AB338"/>
          <cell r="AC338"/>
          <cell r="AD338"/>
          <cell r="AE338"/>
        </row>
        <row r="339">
          <cell r="G339"/>
          <cell r="H339"/>
          <cell r="I339"/>
          <cell r="J339"/>
          <cell r="K339"/>
          <cell r="L339"/>
          <cell r="M339"/>
          <cell r="N339"/>
          <cell r="O339"/>
          <cell r="P339"/>
          <cell r="Q339"/>
          <cell r="R339"/>
          <cell r="S339"/>
          <cell r="T339"/>
          <cell r="U339"/>
          <cell r="V339"/>
          <cell r="W339"/>
          <cell r="X339"/>
          <cell r="Y339"/>
          <cell r="Z339"/>
          <cell r="AA339"/>
          <cell r="AB339"/>
          <cell r="AC339"/>
          <cell r="AD339"/>
          <cell r="AE339"/>
        </row>
        <row r="340">
          <cell r="G340"/>
          <cell r="H340"/>
          <cell r="I340"/>
          <cell r="J340"/>
          <cell r="K340"/>
          <cell r="L340"/>
          <cell r="M340"/>
          <cell r="N340"/>
          <cell r="O340"/>
          <cell r="P340"/>
          <cell r="Q340"/>
          <cell r="R340"/>
          <cell r="S340"/>
          <cell r="T340"/>
          <cell r="U340"/>
          <cell r="V340"/>
          <cell r="W340"/>
          <cell r="X340"/>
          <cell r="Y340"/>
          <cell r="Z340"/>
          <cell r="AA340"/>
          <cell r="AB340"/>
          <cell r="AC340"/>
          <cell r="AD340"/>
          <cell r="AE340"/>
        </row>
        <row r="341">
          <cell r="G341"/>
          <cell r="H341"/>
          <cell r="I341"/>
          <cell r="J341"/>
          <cell r="K341"/>
          <cell r="L341"/>
          <cell r="M341"/>
          <cell r="N341"/>
          <cell r="O341"/>
          <cell r="P341"/>
          <cell r="Q341"/>
          <cell r="R341"/>
          <cell r="S341"/>
          <cell r="T341"/>
          <cell r="U341"/>
          <cell r="V341"/>
          <cell r="W341"/>
          <cell r="X341"/>
          <cell r="Y341"/>
          <cell r="Z341"/>
          <cell r="AA341"/>
          <cell r="AB341"/>
          <cell r="AC341"/>
          <cell r="AD341"/>
          <cell r="AE341"/>
        </row>
        <row r="342">
          <cell r="G342"/>
          <cell r="H342"/>
          <cell r="I342"/>
          <cell r="J342"/>
          <cell r="K342"/>
          <cell r="L342"/>
          <cell r="M342"/>
          <cell r="N342"/>
          <cell r="O342"/>
          <cell r="P342"/>
          <cell r="Q342"/>
          <cell r="R342"/>
          <cell r="S342"/>
          <cell r="T342"/>
          <cell r="U342"/>
          <cell r="V342"/>
          <cell r="W342"/>
          <cell r="X342"/>
          <cell r="Y342"/>
          <cell r="Z342"/>
          <cell r="AA342"/>
          <cell r="AB342"/>
          <cell r="AC342"/>
          <cell r="AD342"/>
          <cell r="AE342"/>
        </row>
        <row r="343">
          <cell r="G343"/>
          <cell r="H343"/>
          <cell r="I343"/>
          <cell r="J343"/>
          <cell r="K343"/>
          <cell r="L343"/>
          <cell r="M343"/>
          <cell r="N343"/>
          <cell r="O343"/>
          <cell r="P343"/>
          <cell r="Q343"/>
          <cell r="R343"/>
          <cell r="S343"/>
          <cell r="T343"/>
          <cell r="U343"/>
          <cell r="V343"/>
          <cell r="W343"/>
          <cell r="X343"/>
          <cell r="Y343"/>
          <cell r="Z343"/>
          <cell r="AA343"/>
          <cell r="AB343"/>
          <cell r="AC343"/>
          <cell r="AD343"/>
          <cell r="AE343"/>
        </row>
        <row r="344">
          <cell r="G344"/>
          <cell r="H344"/>
          <cell r="I344"/>
          <cell r="J344"/>
          <cell r="K344"/>
          <cell r="L344"/>
          <cell r="M344"/>
          <cell r="N344"/>
          <cell r="O344"/>
          <cell r="P344"/>
          <cell r="Q344"/>
          <cell r="R344"/>
          <cell r="S344"/>
          <cell r="T344"/>
          <cell r="U344"/>
          <cell r="V344"/>
          <cell r="W344"/>
          <cell r="X344"/>
          <cell r="Y344"/>
          <cell r="Z344"/>
          <cell r="AA344"/>
          <cell r="AB344"/>
          <cell r="AC344"/>
          <cell r="AD344"/>
          <cell r="AE344"/>
        </row>
        <row r="345">
          <cell r="G345"/>
          <cell r="H345"/>
          <cell r="I345"/>
          <cell r="J345"/>
          <cell r="K345"/>
          <cell r="L345"/>
          <cell r="M345"/>
          <cell r="N345"/>
          <cell r="O345"/>
          <cell r="P345"/>
          <cell r="Q345"/>
          <cell r="R345"/>
          <cell r="S345"/>
          <cell r="T345"/>
          <cell r="U345"/>
          <cell r="V345"/>
          <cell r="W345"/>
          <cell r="X345"/>
          <cell r="Y345"/>
          <cell r="Z345"/>
          <cell r="AA345"/>
          <cell r="AB345"/>
          <cell r="AC345"/>
          <cell r="AD345"/>
          <cell r="AE345"/>
        </row>
        <row r="346">
          <cell r="G346"/>
          <cell r="H346"/>
          <cell r="I346"/>
          <cell r="J346"/>
          <cell r="K346"/>
          <cell r="L346"/>
          <cell r="M346"/>
          <cell r="N346"/>
          <cell r="O346"/>
          <cell r="P346"/>
          <cell r="Q346"/>
          <cell r="R346"/>
          <cell r="S346"/>
          <cell r="T346"/>
          <cell r="U346"/>
          <cell r="V346"/>
          <cell r="W346"/>
          <cell r="X346"/>
          <cell r="Y346"/>
          <cell r="Z346"/>
          <cell r="AA346"/>
          <cell r="AB346"/>
          <cell r="AC346"/>
          <cell r="AD346"/>
          <cell r="AE346"/>
        </row>
        <row r="347">
          <cell r="G347"/>
          <cell r="H347"/>
          <cell r="I347"/>
          <cell r="J347"/>
          <cell r="K347"/>
          <cell r="L347"/>
          <cell r="M347"/>
          <cell r="N347"/>
          <cell r="O347"/>
          <cell r="P347"/>
          <cell r="Q347"/>
          <cell r="R347"/>
          <cell r="S347"/>
          <cell r="T347"/>
          <cell r="U347"/>
          <cell r="V347"/>
          <cell r="W347"/>
          <cell r="X347"/>
          <cell r="Y347"/>
          <cell r="Z347"/>
          <cell r="AA347"/>
          <cell r="AB347"/>
          <cell r="AC347"/>
          <cell r="AD347"/>
          <cell r="AE347"/>
        </row>
        <row r="348">
          <cell r="G348"/>
          <cell r="H348"/>
          <cell r="I348"/>
          <cell r="J348"/>
          <cell r="K348"/>
          <cell r="L348"/>
          <cell r="M348"/>
          <cell r="N348"/>
          <cell r="O348"/>
          <cell r="P348"/>
          <cell r="Q348"/>
          <cell r="R348"/>
          <cell r="S348"/>
          <cell r="T348"/>
          <cell r="U348"/>
          <cell r="V348"/>
          <cell r="W348"/>
          <cell r="X348"/>
          <cell r="Y348"/>
          <cell r="Z348"/>
          <cell r="AA348"/>
          <cell r="AB348"/>
          <cell r="AC348"/>
          <cell r="AD348"/>
          <cell r="AE348"/>
        </row>
        <row r="349">
          <cell r="G349"/>
          <cell r="H349"/>
          <cell r="I349"/>
          <cell r="J349"/>
          <cell r="K349"/>
          <cell r="L349"/>
          <cell r="M349"/>
          <cell r="N349"/>
          <cell r="O349"/>
          <cell r="P349"/>
          <cell r="Q349"/>
          <cell r="R349"/>
          <cell r="S349"/>
          <cell r="T349"/>
          <cell r="U349"/>
          <cell r="V349"/>
          <cell r="W349"/>
          <cell r="X349"/>
          <cell r="Y349"/>
          <cell r="Z349"/>
          <cell r="AA349"/>
          <cell r="AB349"/>
          <cell r="AC349"/>
          <cell r="AD349"/>
          <cell r="AE349"/>
        </row>
        <row r="350">
          <cell r="G350"/>
          <cell r="H350"/>
          <cell r="I350"/>
          <cell r="J350"/>
          <cell r="K350"/>
          <cell r="L350"/>
          <cell r="M350"/>
          <cell r="N350"/>
          <cell r="O350"/>
          <cell r="P350"/>
          <cell r="Q350"/>
          <cell r="R350"/>
          <cell r="S350"/>
          <cell r="T350"/>
          <cell r="U350"/>
          <cell r="V350"/>
          <cell r="W350"/>
          <cell r="X350"/>
          <cell r="Y350"/>
          <cell r="Z350"/>
          <cell r="AA350"/>
          <cell r="AB350"/>
          <cell r="AC350"/>
          <cell r="AD350"/>
          <cell r="AE350"/>
        </row>
        <row r="351">
          <cell r="G351"/>
          <cell r="H351"/>
          <cell r="I351"/>
          <cell r="J351"/>
          <cell r="K351"/>
          <cell r="L351"/>
          <cell r="M351"/>
          <cell r="N351"/>
          <cell r="O351"/>
          <cell r="P351"/>
          <cell r="Q351"/>
          <cell r="R351"/>
          <cell r="S351"/>
          <cell r="T351"/>
          <cell r="U351"/>
          <cell r="V351"/>
          <cell r="W351"/>
          <cell r="X351"/>
          <cell r="Y351"/>
          <cell r="Z351"/>
          <cell r="AA351"/>
          <cell r="AB351"/>
          <cell r="AC351"/>
          <cell r="AD351"/>
          <cell r="AE351"/>
        </row>
        <row r="352">
          <cell r="G352"/>
          <cell r="H352"/>
          <cell r="I352"/>
          <cell r="J352"/>
          <cell r="K352"/>
          <cell r="L352"/>
          <cell r="M352"/>
          <cell r="N352"/>
          <cell r="O352"/>
          <cell r="P352"/>
          <cell r="Q352"/>
          <cell r="R352"/>
          <cell r="S352"/>
          <cell r="T352"/>
          <cell r="U352"/>
          <cell r="V352"/>
          <cell r="W352"/>
          <cell r="X352"/>
          <cell r="Y352"/>
          <cell r="Z352"/>
          <cell r="AA352"/>
          <cell r="AB352"/>
          <cell r="AC352"/>
          <cell r="AD352"/>
          <cell r="AE352"/>
        </row>
        <row r="353">
          <cell r="G353"/>
          <cell r="H353"/>
          <cell r="I353"/>
          <cell r="J353"/>
          <cell r="K353"/>
          <cell r="L353"/>
          <cell r="M353"/>
          <cell r="N353"/>
          <cell r="O353"/>
          <cell r="P353"/>
          <cell r="Q353"/>
          <cell r="R353"/>
          <cell r="S353"/>
          <cell r="T353"/>
          <cell r="U353"/>
          <cell r="V353"/>
          <cell r="W353"/>
          <cell r="X353"/>
          <cell r="Y353"/>
          <cell r="Z353"/>
          <cell r="AA353"/>
          <cell r="AB353"/>
          <cell r="AC353"/>
          <cell r="AD353"/>
          <cell r="AE353"/>
        </row>
        <row r="354">
          <cell r="G354"/>
          <cell r="H354"/>
          <cell r="I354"/>
          <cell r="J354"/>
          <cell r="K354"/>
          <cell r="L354"/>
          <cell r="M354"/>
          <cell r="N354"/>
          <cell r="O354"/>
          <cell r="P354"/>
          <cell r="Q354"/>
          <cell r="R354"/>
          <cell r="S354"/>
          <cell r="T354"/>
          <cell r="U354"/>
          <cell r="V354"/>
          <cell r="W354"/>
          <cell r="X354"/>
          <cell r="Y354"/>
          <cell r="Z354"/>
          <cell r="AA354"/>
          <cell r="AB354"/>
          <cell r="AC354"/>
          <cell r="AD354"/>
          <cell r="AE354"/>
        </row>
        <row r="355">
          <cell r="G355"/>
          <cell r="H355"/>
          <cell r="I355"/>
          <cell r="J355"/>
          <cell r="K355"/>
          <cell r="L355"/>
          <cell r="M355"/>
          <cell r="N355"/>
          <cell r="O355"/>
          <cell r="P355"/>
          <cell r="Q355"/>
          <cell r="R355"/>
          <cell r="S355"/>
          <cell r="T355"/>
          <cell r="U355"/>
          <cell r="V355"/>
          <cell r="W355"/>
          <cell r="X355"/>
          <cell r="Y355"/>
          <cell r="Z355"/>
          <cell r="AA355"/>
          <cell r="AB355"/>
          <cell r="AC355"/>
          <cell r="AD355"/>
          <cell r="AE355"/>
        </row>
        <row r="356">
          <cell r="G356"/>
          <cell r="H356"/>
          <cell r="I356"/>
          <cell r="J356"/>
          <cell r="K356"/>
          <cell r="L356"/>
          <cell r="M356"/>
          <cell r="N356"/>
          <cell r="O356"/>
          <cell r="P356"/>
          <cell r="Q356"/>
          <cell r="R356"/>
          <cell r="S356"/>
          <cell r="T356"/>
          <cell r="U356"/>
          <cell r="V356"/>
          <cell r="W356"/>
          <cell r="X356"/>
          <cell r="Y356"/>
          <cell r="Z356"/>
          <cell r="AA356"/>
          <cell r="AB356"/>
          <cell r="AC356"/>
          <cell r="AD356"/>
          <cell r="AE356"/>
        </row>
        <row r="357">
          <cell r="G357"/>
          <cell r="H357"/>
          <cell r="I357"/>
          <cell r="J357"/>
          <cell r="K357"/>
          <cell r="L357"/>
          <cell r="M357"/>
          <cell r="N357"/>
          <cell r="O357"/>
          <cell r="P357"/>
          <cell r="Q357"/>
          <cell r="R357"/>
          <cell r="S357"/>
          <cell r="T357"/>
          <cell r="U357"/>
          <cell r="V357"/>
          <cell r="W357"/>
          <cell r="X357"/>
          <cell r="Y357"/>
          <cell r="Z357"/>
          <cell r="AA357"/>
          <cell r="AB357"/>
          <cell r="AC357"/>
          <cell r="AD357"/>
          <cell r="AE357"/>
        </row>
        <row r="358">
          <cell r="G358"/>
          <cell r="H358"/>
          <cell r="I358"/>
          <cell r="J358"/>
          <cell r="K358"/>
          <cell r="L358"/>
          <cell r="M358"/>
          <cell r="N358"/>
          <cell r="O358"/>
          <cell r="P358"/>
          <cell r="Q358"/>
          <cell r="R358"/>
          <cell r="S358"/>
          <cell r="T358"/>
          <cell r="U358"/>
          <cell r="V358"/>
          <cell r="W358"/>
          <cell r="X358"/>
          <cell r="Y358"/>
          <cell r="Z358"/>
          <cell r="AA358"/>
          <cell r="AB358"/>
          <cell r="AC358"/>
          <cell r="AD358"/>
          <cell r="AE358"/>
        </row>
        <row r="359">
          <cell r="G359"/>
          <cell r="H359"/>
          <cell r="I359"/>
          <cell r="J359"/>
          <cell r="K359"/>
          <cell r="L359"/>
          <cell r="M359"/>
          <cell r="N359"/>
          <cell r="O359"/>
          <cell r="P359"/>
          <cell r="Q359"/>
          <cell r="R359"/>
          <cell r="S359"/>
          <cell r="T359"/>
          <cell r="U359"/>
          <cell r="V359"/>
          <cell r="W359"/>
          <cell r="X359"/>
          <cell r="Y359"/>
          <cell r="Z359"/>
          <cell r="AA359"/>
          <cell r="AB359"/>
          <cell r="AC359"/>
          <cell r="AD359"/>
          <cell r="AE359"/>
        </row>
        <row r="360">
          <cell r="G360"/>
          <cell r="H360"/>
          <cell r="I360"/>
          <cell r="J360"/>
          <cell r="K360"/>
          <cell r="L360"/>
          <cell r="M360"/>
          <cell r="N360"/>
          <cell r="O360"/>
          <cell r="P360"/>
          <cell r="Q360"/>
          <cell r="R360"/>
          <cell r="S360"/>
          <cell r="T360"/>
          <cell r="U360"/>
          <cell r="V360"/>
          <cell r="W360"/>
          <cell r="X360"/>
          <cell r="Y360"/>
          <cell r="Z360"/>
          <cell r="AA360"/>
          <cell r="AB360"/>
          <cell r="AC360"/>
          <cell r="AD360"/>
          <cell r="AE360"/>
        </row>
        <row r="361">
          <cell r="G361"/>
          <cell r="H361"/>
          <cell r="I361"/>
          <cell r="J361"/>
          <cell r="K361"/>
          <cell r="L361"/>
          <cell r="M361"/>
          <cell r="N361"/>
          <cell r="O361"/>
          <cell r="P361"/>
          <cell r="Q361"/>
          <cell r="R361"/>
          <cell r="S361"/>
          <cell r="T361"/>
          <cell r="U361"/>
          <cell r="V361"/>
          <cell r="W361"/>
          <cell r="X361"/>
          <cell r="Y361"/>
          <cell r="Z361"/>
          <cell r="AA361"/>
          <cell r="AB361"/>
          <cell r="AC361"/>
          <cell r="AD361"/>
          <cell r="AE361"/>
        </row>
        <row r="362">
          <cell r="G362"/>
          <cell r="H362"/>
          <cell r="I362"/>
          <cell r="J362"/>
          <cell r="K362"/>
          <cell r="L362"/>
          <cell r="M362"/>
          <cell r="N362"/>
          <cell r="O362"/>
          <cell r="P362"/>
          <cell r="Q362"/>
          <cell r="R362"/>
          <cell r="S362"/>
          <cell r="T362"/>
          <cell r="U362"/>
          <cell r="V362"/>
          <cell r="W362"/>
          <cell r="X362"/>
          <cell r="Y362"/>
          <cell r="Z362"/>
          <cell r="AA362"/>
          <cell r="AB362"/>
          <cell r="AC362"/>
          <cell r="AD362"/>
          <cell r="AE362"/>
        </row>
        <row r="363">
          <cell r="G363"/>
          <cell r="H363"/>
          <cell r="I363"/>
          <cell r="J363"/>
          <cell r="K363"/>
          <cell r="L363"/>
          <cell r="M363"/>
          <cell r="N363"/>
          <cell r="O363"/>
          <cell r="P363"/>
          <cell r="Q363"/>
          <cell r="R363"/>
          <cell r="S363"/>
          <cell r="T363"/>
          <cell r="U363"/>
          <cell r="V363"/>
          <cell r="W363"/>
          <cell r="X363"/>
          <cell r="Y363"/>
          <cell r="Z363"/>
          <cell r="AA363"/>
          <cell r="AB363"/>
          <cell r="AC363"/>
          <cell r="AD363"/>
          <cell r="AE363"/>
        </row>
        <row r="364">
          <cell r="G364"/>
          <cell r="H364"/>
          <cell r="I364"/>
          <cell r="J364"/>
          <cell r="K364"/>
          <cell r="L364"/>
          <cell r="M364"/>
          <cell r="N364"/>
          <cell r="O364"/>
          <cell r="P364"/>
          <cell r="Q364"/>
          <cell r="R364"/>
          <cell r="S364"/>
          <cell r="T364"/>
          <cell r="U364"/>
          <cell r="V364"/>
          <cell r="W364"/>
          <cell r="X364"/>
          <cell r="Y364"/>
          <cell r="Z364"/>
          <cell r="AA364"/>
          <cell r="AB364"/>
          <cell r="AC364"/>
          <cell r="AD364"/>
          <cell r="AE364"/>
        </row>
        <row r="365">
          <cell r="G365"/>
          <cell r="H365"/>
          <cell r="I365"/>
          <cell r="J365"/>
          <cell r="K365"/>
          <cell r="L365"/>
          <cell r="M365"/>
          <cell r="N365"/>
          <cell r="O365"/>
          <cell r="P365"/>
          <cell r="Q365"/>
          <cell r="R365"/>
          <cell r="S365"/>
          <cell r="T365"/>
          <cell r="U365"/>
          <cell r="V365"/>
          <cell r="W365"/>
          <cell r="X365"/>
          <cell r="Y365"/>
          <cell r="Z365"/>
          <cell r="AA365"/>
          <cell r="AB365"/>
          <cell r="AC365"/>
          <cell r="AD365"/>
          <cell r="AE365"/>
        </row>
        <row r="366">
          <cell r="G366"/>
          <cell r="H366"/>
          <cell r="I366"/>
          <cell r="J366"/>
          <cell r="K366"/>
          <cell r="L366"/>
          <cell r="M366"/>
          <cell r="N366"/>
          <cell r="O366"/>
          <cell r="P366"/>
          <cell r="Q366"/>
          <cell r="R366"/>
          <cell r="S366"/>
          <cell r="T366"/>
          <cell r="U366"/>
          <cell r="V366"/>
          <cell r="W366"/>
          <cell r="X366"/>
          <cell r="Y366"/>
          <cell r="Z366"/>
          <cell r="AA366"/>
          <cell r="AB366"/>
          <cell r="AC366"/>
          <cell r="AD366"/>
          <cell r="AE366"/>
        </row>
        <row r="367">
          <cell r="G367"/>
          <cell r="H367"/>
          <cell r="I367"/>
          <cell r="J367"/>
          <cell r="K367"/>
          <cell r="L367"/>
          <cell r="M367"/>
          <cell r="N367"/>
          <cell r="O367"/>
          <cell r="P367"/>
          <cell r="Q367"/>
          <cell r="R367"/>
          <cell r="S367"/>
          <cell r="T367"/>
          <cell r="U367"/>
          <cell r="V367"/>
          <cell r="W367"/>
          <cell r="X367"/>
          <cell r="Y367"/>
          <cell r="Z367"/>
          <cell r="AA367"/>
          <cell r="AB367"/>
          <cell r="AC367"/>
          <cell r="AD367"/>
          <cell r="AE367"/>
        </row>
        <row r="368">
          <cell r="G368"/>
          <cell r="H368"/>
          <cell r="I368"/>
          <cell r="J368"/>
          <cell r="K368"/>
          <cell r="L368"/>
          <cell r="M368"/>
          <cell r="N368"/>
          <cell r="O368"/>
          <cell r="P368"/>
          <cell r="Q368"/>
          <cell r="R368"/>
          <cell r="S368"/>
          <cell r="T368"/>
          <cell r="U368"/>
          <cell r="V368"/>
          <cell r="W368"/>
          <cell r="X368"/>
          <cell r="Y368"/>
          <cell r="Z368"/>
          <cell r="AA368"/>
          <cell r="AB368"/>
          <cell r="AC368"/>
          <cell r="AD368"/>
          <cell r="AE368"/>
        </row>
        <row r="369">
          <cell r="G369"/>
          <cell r="H369"/>
          <cell r="I369"/>
          <cell r="J369"/>
          <cell r="K369"/>
          <cell r="L369"/>
          <cell r="M369"/>
          <cell r="N369"/>
          <cell r="O369"/>
          <cell r="P369"/>
          <cell r="Q369"/>
          <cell r="R369"/>
          <cell r="S369"/>
          <cell r="T369"/>
          <cell r="U369"/>
          <cell r="V369"/>
          <cell r="W369"/>
          <cell r="X369"/>
          <cell r="Y369"/>
          <cell r="Z369"/>
          <cell r="AA369"/>
          <cell r="AB369"/>
          <cell r="AC369"/>
          <cell r="AD369"/>
          <cell r="AE369"/>
        </row>
        <row r="370">
          <cell r="G370"/>
          <cell r="H370"/>
          <cell r="I370"/>
          <cell r="J370"/>
          <cell r="K370"/>
          <cell r="L370"/>
          <cell r="M370"/>
          <cell r="N370"/>
          <cell r="O370"/>
          <cell r="P370"/>
          <cell r="Q370"/>
          <cell r="R370"/>
          <cell r="S370"/>
          <cell r="T370"/>
          <cell r="U370"/>
          <cell r="V370"/>
          <cell r="W370"/>
          <cell r="X370"/>
          <cell r="Y370"/>
          <cell r="Z370"/>
          <cell r="AA370"/>
          <cell r="AB370"/>
          <cell r="AC370"/>
          <cell r="AD370"/>
          <cell r="AE370"/>
        </row>
        <row r="371">
          <cell r="G371"/>
          <cell r="H371"/>
          <cell r="I371"/>
          <cell r="J371"/>
          <cell r="K371"/>
          <cell r="L371"/>
          <cell r="M371"/>
          <cell r="N371"/>
          <cell r="O371"/>
          <cell r="P371"/>
          <cell r="Q371"/>
          <cell r="R371"/>
          <cell r="S371"/>
          <cell r="T371"/>
          <cell r="U371"/>
          <cell r="V371"/>
          <cell r="W371"/>
          <cell r="X371"/>
          <cell r="Y371"/>
          <cell r="Z371"/>
          <cell r="AA371"/>
          <cell r="AB371"/>
          <cell r="AC371"/>
          <cell r="AD371"/>
          <cell r="AE371"/>
        </row>
        <row r="372">
          <cell r="G372"/>
          <cell r="H372"/>
          <cell r="I372"/>
          <cell r="J372"/>
          <cell r="K372"/>
          <cell r="L372"/>
          <cell r="M372"/>
          <cell r="N372"/>
          <cell r="O372"/>
          <cell r="P372"/>
          <cell r="Q372"/>
          <cell r="R372"/>
          <cell r="S372"/>
          <cell r="T372"/>
          <cell r="U372"/>
          <cell r="V372"/>
          <cell r="W372"/>
          <cell r="X372"/>
          <cell r="Y372"/>
          <cell r="Z372"/>
          <cell r="AA372"/>
          <cell r="AB372"/>
          <cell r="AC372"/>
          <cell r="AD372"/>
          <cell r="AE372"/>
        </row>
        <row r="373">
          <cell r="G373"/>
          <cell r="H373"/>
          <cell r="I373"/>
          <cell r="J373"/>
          <cell r="K373"/>
          <cell r="L373"/>
          <cell r="M373"/>
          <cell r="N373"/>
          <cell r="O373"/>
          <cell r="P373"/>
          <cell r="Q373"/>
          <cell r="R373"/>
          <cell r="S373"/>
          <cell r="T373"/>
          <cell r="U373"/>
          <cell r="V373"/>
          <cell r="W373"/>
          <cell r="X373"/>
          <cell r="Y373"/>
          <cell r="Z373"/>
          <cell r="AA373"/>
          <cell r="AB373"/>
          <cell r="AC373"/>
          <cell r="AD373"/>
          <cell r="AE373"/>
        </row>
        <row r="374">
          <cell r="G374"/>
          <cell r="H374"/>
          <cell r="I374"/>
          <cell r="J374"/>
          <cell r="K374"/>
          <cell r="L374"/>
          <cell r="M374"/>
          <cell r="N374"/>
          <cell r="O374"/>
          <cell r="P374"/>
          <cell r="Q374"/>
          <cell r="R374"/>
          <cell r="S374"/>
          <cell r="T374"/>
          <cell r="U374"/>
          <cell r="V374"/>
          <cell r="W374"/>
          <cell r="X374"/>
          <cell r="Y374"/>
          <cell r="Z374"/>
          <cell r="AA374"/>
          <cell r="AB374"/>
          <cell r="AC374"/>
          <cell r="AD374"/>
          <cell r="AE374"/>
        </row>
        <row r="375">
          <cell r="G375"/>
          <cell r="H375"/>
          <cell r="I375"/>
          <cell r="J375"/>
          <cell r="K375"/>
          <cell r="L375"/>
          <cell r="M375"/>
          <cell r="N375"/>
          <cell r="O375"/>
          <cell r="P375"/>
          <cell r="Q375"/>
          <cell r="R375"/>
          <cell r="S375"/>
          <cell r="T375"/>
          <cell r="U375"/>
          <cell r="V375"/>
          <cell r="W375"/>
          <cell r="X375"/>
          <cell r="Y375"/>
          <cell r="Z375"/>
          <cell r="AA375"/>
          <cell r="AB375"/>
          <cell r="AC375"/>
          <cell r="AD375"/>
          <cell r="AE375"/>
        </row>
        <row r="376">
          <cell r="G376"/>
          <cell r="H376"/>
          <cell r="I376"/>
          <cell r="J376"/>
          <cell r="K376"/>
          <cell r="L376"/>
          <cell r="M376"/>
          <cell r="N376"/>
          <cell r="O376"/>
          <cell r="P376"/>
          <cell r="Q376"/>
          <cell r="R376"/>
          <cell r="S376"/>
          <cell r="T376"/>
          <cell r="U376"/>
          <cell r="V376"/>
          <cell r="W376"/>
          <cell r="X376"/>
          <cell r="Y376"/>
          <cell r="Z376"/>
          <cell r="AA376"/>
          <cell r="AB376"/>
          <cell r="AC376"/>
          <cell r="AD376"/>
          <cell r="AE376"/>
        </row>
        <row r="377">
          <cell r="G377"/>
          <cell r="H377"/>
          <cell r="I377"/>
          <cell r="J377"/>
          <cell r="K377"/>
          <cell r="L377"/>
          <cell r="M377"/>
          <cell r="N377"/>
          <cell r="O377"/>
          <cell r="P377"/>
          <cell r="Q377"/>
          <cell r="R377"/>
          <cell r="S377"/>
          <cell r="T377"/>
          <cell r="U377"/>
          <cell r="V377"/>
          <cell r="W377"/>
          <cell r="X377"/>
          <cell r="Y377"/>
          <cell r="Z377"/>
          <cell r="AA377"/>
          <cell r="AB377"/>
          <cell r="AC377"/>
          <cell r="AD377"/>
          <cell r="AE377"/>
        </row>
        <row r="378">
          <cell r="G378"/>
          <cell r="H378"/>
          <cell r="I378"/>
          <cell r="J378"/>
          <cell r="K378"/>
          <cell r="L378"/>
          <cell r="M378"/>
          <cell r="N378"/>
          <cell r="O378"/>
          <cell r="P378"/>
          <cell r="Q378"/>
          <cell r="R378"/>
          <cell r="S378"/>
          <cell r="T378"/>
          <cell r="U378"/>
          <cell r="V378"/>
          <cell r="W378"/>
          <cell r="X378"/>
          <cell r="Y378"/>
          <cell r="Z378"/>
          <cell r="AA378"/>
          <cell r="AB378"/>
          <cell r="AC378"/>
          <cell r="AD378"/>
          <cell r="AE378"/>
        </row>
        <row r="379">
          <cell r="G379"/>
          <cell r="H379"/>
          <cell r="I379"/>
          <cell r="J379"/>
          <cell r="K379"/>
          <cell r="L379"/>
          <cell r="M379"/>
          <cell r="N379"/>
          <cell r="O379"/>
          <cell r="P379"/>
          <cell r="Q379"/>
          <cell r="R379"/>
          <cell r="S379"/>
          <cell r="T379"/>
          <cell r="U379"/>
          <cell r="V379"/>
          <cell r="W379"/>
          <cell r="X379"/>
          <cell r="Y379"/>
          <cell r="Z379"/>
          <cell r="AA379"/>
          <cell r="AB379"/>
          <cell r="AC379"/>
          <cell r="AD379"/>
          <cell r="AE379"/>
        </row>
        <row r="380">
          <cell r="G380"/>
          <cell r="H380"/>
          <cell r="I380"/>
          <cell r="J380"/>
          <cell r="K380"/>
          <cell r="L380"/>
          <cell r="M380"/>
          <cell r="N380"/>
          <cell r="O380"/>
          <cell r="P380"/>
          <cell r="Q380"/>
          <cell r="R380"/>
          <cell r="S380"/>
          <cell r="T380"/>
          <cell r="U380"/>
          <cell r="V380"/>
          <cell r="W380"/>
          <cell r="X380"/>
          <cell r="Y380"/>
          <cell r="Z380"/>
          <cell r="AA380"/>
          <cell r="AB380"/>
          <cell r="AC380"/>
          <cell r="AD380"/>
          <cell r="AE380"/>
        </row>
        <row r="381">
          <cell r="G381"/>
          <cell r="H381"/>
          <cell r="I381"/>
          <cell r="J381"/>
          <cell r="K381"/>
          <cell r="L381"/>
          <cell r="M381"/>
          <cell r="N381"/>
          <cell r="O381"/>
          <cell r="P381"/>
          <cell r="Q381"/>
          <cell r="R381"/>
          <cell r="S381"/>
          <cell r="T381"/>
          <cell r="U381"/>
          <cell r="V381"/>
          <cell r="W381"/>
          <cell r="X381"/>
          <cell r="Y381"/>
          <cell r="Z381"/>
          <cell r="AA381"/>
          <cell r="AB381"/>
          <cell r="AC381"/>
          <cell r="AD381"/>
          <cell r="AE381"/>
        </row>
        <row r="382">
          <cell r="G382"/>
          <cell r="H382"/>
          <cell r="I382"/>
          <cell r="J382"/>
          <cell r="K382"/>
          <cell r="L382"/>
          <cell r="M382"/>
          <cell r="N382"/>
          <cell r="O382"/>
          <cell r="P382"/>
          <cell r="Q382"/>
          <cell r="R382"/>
          <cell r="S382"/>
          <cell r="T382"/>
          <cell r="U382"/>
          <cell r="V382"/>
          <cell r="W382"/>
          <cell r="X382"/>
          <cell r="Y382"/>
          <cell r="Z382"/>
          <cell r="AA382"/>
          <cell r="AB382"/>
          <cell r="AC382"/>
          <cell r="AD382"/>
          <cell r="AE382"/>
        </row>
        <row r="383">
          <cell r="G383"/>
          <cell r="H383"/>
          <cell r="I383"/>
          <cell r="J383"/>
          <cell r="K383"/>
          <cell r="L383"/>
          <cell r="M383"/>
          <cell r="N383"/>
          <cell r="O383"/>
          <cell r="P383"/>
          <cell r="Q383"/>
          <cell r="R383"/>
          <cell r="S383"/>
          <cell r="T383"/>
          <cell r="U383"/>
          <cell r="V383"/>
          <cell r="W383"/>
          <cell r="X383"/>
          <cell r="Y383"/>
          <cell r="Z383"/>
          <cell r="AA383"/>
          <cell r="AB383"/>
          <cell r="AC383"/>
          <cell r="AD383"/>
          <cell r="AE383"/>
        </row>
        <row r="384">
          <cell r="G384"/>
          <cell r="H384"/>
          <cell r="I384"/>
          <cell r="J384"/>
          <cell r="K384"/>
          <cell r="L384"/>
          <cell r="M384"/>
          <cell r="N384"/>
          <cell r="O384"/>
          <cell r="P384"/>
          <cell r="Q384"/>
          <cell r="R384"/>
          <cell r="S384"/>
          <cell r="T384"/>
          <cell r="U384"/>
          <cell r="V384"/>
          <cell r="W384"/>
          <cell r="X384"/>
          <cell r="Y384"/>
          <cell r="Z384"/>
          <cell r="AA384"/>
          <cell r="AB384"/>
          <cell r="AC384"/>
          <cell r="AD384"/>
          <cell r="AE384"/>
        </row>
        <row r="385">
          <cell r="G385"/>
          <cell r="H385"/>
          <cell r="I385"/>
          <cell r="J385"/>
          <cell r="K385"/>
          <cell r="L385"/>
          <cell r="M385"/>
          <cell r="N385"/>
          <cell r="O385"/>
          <cell r="P385"/>
          <cell r="Q385"/>
          <cell r="R385"/>
          <cell r="S385"/>
          <cell r="T385"/>
          <cell r="U385"/>
          <cell r="V385"/>
          <cell r="W385"/>
          <cell r="X385"/>
          <cell r="Y385"/>
          <cell r="Z385"/>
          <cell r="AA385"/>
          <cell r="AB385"/>
          <cell r="AC385"/>
          <cell r="AD385"/>
          <cell r="AE385"/>
        </row>
        <row r="386">
          <cell r="G386"/>
          <cell r="H386"/>
          <cell r="I386"/>
          <cell r="J386"/>
          <cell r="K386"/>
          <cell r="L386"/>
          <cell r="M386"/>
          <cell r="N386"/>
          <cell r="O386"/>
          <cell r="P386"/>
          <cell r="Q386"/>
          <cell r="R386"/>
          <cell r="S386"/>
          <cell r="T386"/>
          <cell r="U386"/>
          <cell r="V386"/>
          <cell r="W386"/>
          <cell r="X386"/>
          <cell r="Y386"/>
          <cell r="Z386"/>
          <cell r="AA386"/>
          <cell r="AB386"/>
          <cell r="AC386"/>
          <cell r="AD386"/>
          <cell r="AE386"/>
        </row>
        <row r="387">
          <cell r="G387"/>
          <cell r="H387"/>
          <cell r="I387"/>
          <cell r="J387"/>
          <cell r="K387"/>
          <cell r="L387"/>
          <cell r="M387"/>
          <cell r="N387"/>
          <cell r="O387"/>
          <cell r="P387"/>
          <cell r="Q387"/>
          <cell r="R387"/>
          <cell r="S387"/>
          <cell r="T387"/>
          <cell r="U387"/>
          <cell r="V387"/>
          <cell r="W387"/>
          <cell r="X387"/>
          <cell r="Y387"/>
          <cell r="Z387"/>
          <cell r="AA387"/>
          <cell r="AB387"/>
          <cell r="AC387"/>
          <cell r="AD387"/>
          <cell r="AE387"/>
        </row>
        <row r="388">
          <cell r="G388"/>
          <cell r="H388"/>
          <cell r="I388"/>
          <cell r="J388"/>
          <cell r="K388"/>
          <cell r="L388"/>
          <cell r="M388"/>
          <cell r="N388"/>
          <cell r="O388"/>
          <cell r="P388"/>
          <cell r="Q388"/>
          <cell r="R388"/>
          <cell r="S388"/>
          <cell r="T388"/>
          <cell r="U388"/>
          <cell r="V388"/>
          <cell r="W388"/>
          <cell r="X388"/>
          <cell r="Y388"/>
          <cell r="Z388"/>
          <cell r="AA388"/>
          <cell r="AB388"/>
          <cell r="AC388"/>
          <cell r="AD388"/>
          <cell r="AE388"/>
        </row>
        <row r="389">
          <cell r="G389"/>
          <cell r="H389"/>
          <cell r="I389"/>
          <cell r="J389"/>
          <cell r="K389"/>
          <cell r="L389"/>
          <cell r="M389"/>
          <cell r="N389"/>
          <cell r="O389"/>
          <cell r="P389"/>
          <cell r="Q389"/>
          <cell r="R389"/>
          <cell r="S389"/>
          <cell r="T389"/>
          <cell r="U389"/>
          <cell r="V389"/>
          <cell r="W389"/>
          <cell r="X389"/>
          <cell r="Y389"/>
          <cell r="Z389"/>
          <cell r="AA389"/>
          <cell r="AB389"/>
          <cell r="AC389"/>
          <cell r="AD389"/>
          <cell r="AE389"/>
        </row>
        <row r="390">
          <cell r="G390"/>
          <cell r="H390"/>
          <cell r="I390"/>
          <cell r="J390"/>
          <cell r="K390"/>
          <cell r="L390"/>
          <cell r="M390"/>
          <cell r="N390"/>
          <cell r="O390"/>
          <cell r="P390"/>
          <cell r="Q390"/>
          <cell r="R390"/>
          <cell r="S390"/>
          <cell r="T390"/>
          <cell r="U390"/>
          <cell r="V390"/>
          <cell r="W390"/>
          <cell r="X390"/>
          <cell r="Y390"/>
          <cell r="Z390"/>
          <cell r="AA390"/>
          <cell r="AB390"/>
          <cell r="AC390"/>
          <cell r="AD390"/>
          <cell r="AE390"/>
        </row>
        <row r="391">
          <cell r="G391"/>
          <cell r="H391"/>
          <cell r="I391"/>
          <cell r="J391"/>
          <cell r="K391"/>
          <cell r="L391"/>
          <cell r="M391"/>
          <cell r="N391"/>
          <cell r="O391"/>
          <cell r="P391"/>
          <cell r="Q391"/>
          <cell r="R391"/>
          <cell r="S391"/>
          <cell r="T391"/>
          <cell r="U391"/>
          <cell r="V391"/>
          <cell r="W391"/>
          <cell r="X391"/>
          <cell r="Y391"/>
          <cell r="Z391"/>
          <cell r="AA391"/>
          <cell r="AB391"/>
          <cell r="AC391"/>
          <cell r="AD391"/>
          <cell r="AE391"/>
        </row>
        <row r="392">
          <cell r="G392"/>
          <cell r="H392"/>
          <cell r="I392"/>
          <cell r="J392"/>
          <cell r="K392"/>
          <cell r="L392"/>
          <cell r="M392"/>
          <cell r="N392"/>
          <cell r="O392"/>
          <cell r="P392"/>
          <cell r="Q392"/>
          <cell r="R392"/>
          <cell r="S392"/>
          <cell r="T392"/>
          <cell r="U392"/>
          <cell r="V392"/>
          <cell r="W392"/>
          <cell r="X392"/>
          <cell r="Y392"/>
          <cell r="Z392"/>
          <cell r="AA392"/>
          <cell r="AB392"/>
          <cell r="AC392"/>
          <cell r="AD392"/>
          <cell r="AE392"/>
        </row>
        <row r="393">
          <cell r="G393"/>
          <cell r="H393"/>
          <cell r="I393"/>
          <cell r="J393"/>
          <cell r="K393"/>
          <cell r="L393"/>
          <cell r="M393"/>
          <cell r="N393"/>
          <cell r="O393"/>
          <cell r="P393"/>
          <cell r="Q393"/>
          <cell r="R393"/>
          <cell r="S393"/>
          <cell r="T393"/>
          <cell r="U393"/>
          <cell r="V393"/>
          <cell r="W393"/>
          <cell r="X393"/>
          <cell r="Y393"/>
          <cell r="Z393"/>
          <cell r="AA393"/>
          <cell r="AB393"/>
          <cell r="AC393"/>
          <cell r="AD393"/>
          <cell r="AE393"/>
        </row>
        <row r="394">
          <cell r="G394"/>
          <cell r="H394"/>
          <cell r="I394"/>
          <cell r="J394"/>
          <cell r="K394"/>
          <cell r="L394"/>
          <cell r="M394"/>
          <cell r="N394"/>
          <cell r="O394"/>
          <cell r="P394"/>
          <cell r="Q394"/>
          <cell r="R394"/>
          <cell r="S394"/>
          <cell r="T394"/>
          <cell r="U394"/>
          <cell r="V394"/>
          <cell r="W394"/>
          <cell r="X394"/>
          <cell r="Y394"/>
          <cell r="Z394"/>
          <cell r="AA394"/>
          <cell r="AB394"/>
          <cell r="AC394"/>
          <cell r="AD394"/>
          <cell r="AE394"/>
        </row>
        <row r="395">
          <cell r="G395"/>
          <cell r="H395"/>
          <cell r="I395"/>
          <cell r="J395"/>
          <cell r="K395"/>
          <cell r="L395"/>
          <cell r="M395"/>
          <cell r="N395"/>
          <cell r="O395"/>
          <cell r="P395"/>
          <cell r="Q395"/>
          <cell r="R395"/>
          <cell r="S395"/>
          <cell r="T395"/>
          <cell r="U395"/>
          <cell r="V395"/>
          <cell r="W395"/>
          <cell r="X395"/>
          <cell r="Y395"/>
          <cell r="Z395"/>
          <cell r="AA395"/>
          <cell r="AB395"/>
          <cell r="AC395"/>
          <cell r="AD395"/>
          <cell r="AE395"/>
        </row>
        <row r="396">
          <cell r="G396"/>
          <cell r="H396"/>
          <cell r="I396"/>
          <cell r="J396"/>
          <cell r="K396"/>
          <cell r="L396"/>
          <cell r="M396"/>
          <cell r="N396"/>
          <cell r="O396"/>
          <cell r="P396"/>
          <cell r="Q396"/>
          <cell r="R396"/>
          <cell r="S396"/>
          <cell r="T396"/>
          <cell r="U396"/>
          <cell r="V396"/>
          <cell r="W396"/>
          <cell r="X396"/>
          <cell r="Y396"/>
          <cell r="Z396"/>
          <cell r="AA396"/>
          <cell r="AB396"/>
          <cell r="AC396"/>
          <cell r="AD396"/>
          <cell r="AE396"/>
        </row>
        <row r="397">
          <cell r="G397"/>
          <cell r="H397"/>
          <cell r="I397"/>
          <cell r="J397"/>
          <cell r="K397"/>
          <cell r="L397"/>
          <cell r="M397"/>
          <cell r="N397"/>
          <cell r="O397"/>
          <cell r="P397"/>
          <cell r="Q397"/>
          <cell r="R397"/>
          <cell r="S397"/>
          <cell r="T397"/>
          <cell r="U397"/>
          <cell r="V397"/>
          <cell r="W397"/>
          <cell r="X397"/>
          <cell r="Y397"/>
          <cell r="Z397"/>
          <cell r="AA397"/>
          <cell r="AB397"/>
          <cell r="AC397"/>
          <cell r="AD397"/>
          <cell r="AE397"/>
        </row>
        <row r="398">
          <cell r="G398"/>
          <cell r="H398"/>
          <cell r="I398"/>
          <cell r="J398"/>
          <cell r="K398"/>
          <cell r="L398"/>
          <cell r="M398"/>
          <cell r="N398"/>
          <cell r="O398"/>
          <cell r="P398"/>
          <cell r="Q398"/>
          <cell r="R398"/>
          <cell r="S398"/>
          <cell r="T398"/>
          <cell r="U398"/>
          <cell r="V398"/>
          <cell r="W398"/>
          <cell r="X398"/>
          <cell r="Y398"/>
          <cell r="Z398"/>
          <cell r="AA398"/>
          <cell r="AB398"/>
          <cell r="AC398"/>
          <cell r="AD398"/>
          <cell r="AE398"/>
        </row>
        <row r="399">
          <cell r="G399"/>
          <cell r="H399"/>
          <cell r="I399"/>
          <cell r="J399"/>
          <cell r="K399"/>
          <cell r="L399"/>
          <cell r="M399"/>
          <cell r="N399"/>
          <cell r="O399"/>
          <cell r="P399"/>
          <cell r="Q399"/>
          <cell r="R399"/>
          <cell r="S399"/>
          <cell r="T399"/>
          <cell r="U399"/>
          <cell r="V399"/>
          <cell r="W399"/>
          <cell r="X399"/>
          <cell r="Y399"/>
          <cell r="Z399"/>
          <cell r="AA399"/>
          <cell r="AB399"/>
          <cell r="AC399"/>
          <cell r="AD399"/>
          <cell r="AE399"/>
        </row>
        <row r="400">
          <cell r="G400"/>
          <cell r="H400"/>
          <cell r="I400"/>
          <cell r="J400"/>
          <cell r="K400"/>
          <cell r="L400"/>
          <cell r="M400"/>
          <cell r="N400"/>
          <cell r="O400"/>
          <cell r="P400"/>
          <cell r="Q400"/>
          <cell r="R400"/>
          <cell r="S400"/>
          <cell r="T400"/>
          <cell r="U400"/>
          <cell r="V400"/>
          <cell r="W400"/>
          <cell r="X400"/>
          <cell r="Y400"/>
          <cell r="Z400"/>
          <cell r="AA400"/>
          <cell r="AB400"/>
          <cell r="AC400"/>
          <cell r="AD400"/>
          <cell r="AE400"/>
        </row>
        <row r="401">
          <cell r="G401"/>
          <cell r="H401"/>
          <cell r="I401"/>
          <cell r="J401"/>
          <cell r="K401"/>
          <cell r="L401"/>
          <cell r="M401"/>
          <cell r="N401"/>
          <cell r="O401"/>
          <cell r="P401"/>
          <cell r="Q401"/>
          <cell r="R401"/>
          <cell r="S401"/>
          <cell r="T401"/>
          <cell r="U401"/>
          <cell r="V401"/>
          <cell r="W401"/>
          <cell r="X401"/>
          <cell r="Y401"/>
          <cell r="Z401"/>
          <cell r="AA401"/>
          <cell r="AB401"/>
          <cell r="AC401"/>
          <cell r="AD401"/>
          <cell r="AE401"/>
        </row>
        <row r="402">
          <cell r="G402"/>
          <cell r="H402"/>
          <cell r="I402"/>
          <cell r="J402"/>
          <cell r="K402"/>
          <cell r="L402"/>
          <cell r="M402"/>
          <cell r="N402"/>
          <cell r="O402"/>
          <cell r="P402"/>
          <cell r="Q402"/>
          <cell r="R402"/>
          <cell r="S402"/>
          <cell r="T402"/>
          <cell r="U402"/>
          <cell r="V402"/>
          <cell r="W402"/>
          <cell r="X402"/>
          <cell r="Y402"/>
          <cell r="Z402"/>
          <cell r="AA402"/>
          <cell r="AB402"/>
          <cell r="AC402"/>
          <cell r="AD402"/>
          <cell r="AE402"/>
        </row>
        <row r="403">
          <cell r="G403"/>
          <cell r="H403"/>
          <cell r="I403"/>
          <cell r="J403"/>
          <cell r="K403"/>
          <cell r="L403"/>
          <cell r="M403"/>
          <cell r="N403"/>
          <cell r="O403"/>
          <cell r="P403"/>
          <cell r="Q403"/>
          <cell r="R403"/>
          <cell r="S403"/>
          <cell r="T403"/>
          <cell r="U403"/>
          <cell r="V403"/>
          <cell r="W403"/>
          <cell r="X403"/>
          <cell r="Y403"/>
          <cell r="Z403"/>
          <cell r="AA403"/>
          <cell r="AB403"/>
          <cell r="AC403"/>
          <cell r="AD403"/>
          <cell r="AE403"/>
        </row>
        <row r="404">
          <cell r="G404"/>
          <cell r="H404"/>
          <cell r="I404"/>
          <cell r="J404"/>
          <cell r="K404"/>
          <cell r="L404"/>
          <cell r="M404"/>
          <cell r="N404"/>
          <cell r="O404"/>
          <cell r="P404"/>
          <cell r="Q404"/>
          <cell r="R404"/>
          <cell r="S404"/>
          <cell r="T404"/>
          <cell r="U404"/>
          <cell r="V404"/>
          <cell r="W404"/>
          <cell r="X404"/>
          <cell r="Y404"/>
          <cell r="Z404"/>
          <cell r="AA404"/>
          <cell r="AB404"/>
          <cell r="AC404"/>
          <cell r="AD404"/>
          <cell r="AE404"/>
        </row>
        <row r="405">
          <cell r="G405"/>
          <cell r="H405"/>
          <cell r="I405"/>
          <cell r="J405"/>
          <cell r="K405"/>
          <cell r="L405"/>
          <cell r="M405"/>
          <cell r="N405"/>
          <cell r="O405"/>
          <cell r="P405"/>
          <cell r="Q405"/>
          <cell r="R405"/>
          <cell r="S405"/>
          <cell r="T405"/>
          <cell r="U405"/>
          <cell r="V405"/>
          <cell r="W405"/>
          <cell r="X405"/>
          <cell r="Y405"/>
          <cell r="Z405"/>
          <cell r="AA405"/>
          <cell r="AB405"/>
          <cell r="AC405"/>
          <cell r="AD405"/>
          <cell r="AE405"/>
        </row>
        <row r="406">
          <cell r="G406"/>
          <cell r="H406"/>
          <cell r="I406"/>
          <cell r="J406"/>
          <cell r="K406"/>
          <cell r="L406"/>
          <cell r="M406"/>
          <cell r="N406"/>
          <cell r="O406"/>
          <cell r="P406"/>
          <cell r="Q406"/>
          <cell r="R406"/>
          <cell r="S406"/>
          <cell r="T406"/>
          <cell r="U406"/>
          <cell r="V406"/>
          <cell r="W406"/>
          <cell r="X406"/>
          <cell r="Y406"/>
          <cell r="Z406"/>
          <cell r="AA406"/>
          <cell r="AB406"/>
          <cell r="AC406"/>
          <cell r="AD406"/>
          <cell r="AE406"/>
        </row>
        <row r="407">
          <cell r="G407"/>
          <cell r="H407"/>
          <cell r="I407"/>
          <cell r="J407"/>
          <cell r="K407"/>
          <cell r="L407"/>
          <cell r="M407"/>
          <cell r="N407"/>
          <cell r="O407"/>
          <cell r="P407"/>
          <cell r="Q407"/>
          <cell r="R407"/>
          <cell r="S407"/>
          <cell r="T407"/>
          <cell r="U407"/>
          <cell r="V407"/>
          <cell r="W407"/>
          <cell r="X407"/>
          <cell r="Y407"/>
          <cell r="Z407"/>
          <cell r="AA407"/>
          <cell r="AB407"/>
          <cell r="AC407"/>
          <cell r="AD407"/>
          <cell r="AE407"/>
        </row>
        <row r="408">
          <cell r="G408"/>
          <cell r="H408"/>
          <cell r="I408"/>
          <cell r="J408"/>
          <cell r="K408"/>
          <cell r="L408"/>
          <cell r="M408"/>
          <cell r="N408"/>
          <cell r="O408"/>
          <cell r="P408"/>
          <cell r="Q408"/>
          <cell r="R408"/>
          <cell r="S408"/>
          <cell r="T408"/>
          <cell r="U408"/>
          <cell r="V408"/>
          <cell r="W408"/>
          <cell r="X408"/>
          <cell r="Y408"/>
          <cell r="Z408"/>
          <cell r="AA408"/>
          <cell r="AB408"/>
          <cell r="AC408"/>
          <cell r="AD408"/>
          <cell r="AE408"/>
        </row>
        <row r="409">
          <cell r="G409"/>
          <cell r="H409"/>
          <cell r="I409"/>
          <cell r="J409"/>
          <cell r="K409"/>
          <cell r="L409"/>
          <cell r="M409"/>
          <cell r="N409"/>
          <cell r="O409"/>
          <cell r="P409"/>
          <cell r="Q409"/>
          <cell r="R409"/>
          <cell r="S409"/>
          <cell r="T409"/>
          <cell r="U409"/>
          <cell r="V409"/>
          <cell r="W409"/>
          <cell r="X409"/>
          <cell r="Y409"/>
          <cell r="Z409"/>
          <cell r="AA409"/>
          <cell r="AB409"/>
          <cell r="AC409"/>
          <cell r="AD409"/>
          <cell r="AE409"/>
        </row>
        <row r="410">
          <cell r="G410"/>
          <cell r="H410"/>
          <cell r="I410"/>
          <cell r="J410"/>
          <cell r="K410"/>
          <cell r="L410"/>
          <cell r="M410"/>
          <cell r="N410"/>
          <cell r="O410"/>
          <cell r="P410"/>
          <cell r="Q410"/>
          <cell r="R410"/>
          <cell r="S410"/>
          <cell r="T410"/>
          <cell r="U410"/>
          <cell r="V410"/>
          <cell r="W410"/>
          <cell r="X410"/>
          <cell r="Y410"/>
          <cell r="Z410"/>
          <cell r="AA410"/>
          <cell r="AB410"/>
          <cell r="AC410"/>
          <cell r="AD410"/>
          <cell r="AE410"/>
        </row>
        <row r="411">
          <cell r="G411"/>
          <cell r="H411"/>
          <cell r="I411"/>
          <cell r="J411"/>
          <cell r="K411"/>
          <cell r="L411"/>
          <cell r="M411"/>
          <cell r="N411"/>
          <cell r="O411"/>
          <cell r="P411"/>
          <cell r="Q411"/>
          <cell r="R411"/>
          <cell r="S411"/>
          <cell r="T411"/>
          <cell r="U411"/>
          <cell r="V411"/>
          <cell r="W411"/>
          <cell r="X411"/>
          <cell r="Y411"/>
          <cell r="Z411"/>
          <cell r="AA411"/>
          <cell r="AB411"/>
          <cell r="AC411"/>
          <cell r="AD411"/>
          <cell r="AE411"/>
        </row>
        <row r="412">
          <cell r="G412"/>
          <cell r="H412"/>
          <cell r="I412"/>
          <cell r="J412"/>
          <cell r="K412"/>
          <cell r="L412"/>
          <cell r="M412"/>
          <cell r="N412"/>
          <cell r="O412"/>
          <cell r="P412"/>
          <cell r="Q412"/>
          <cell r="R412"/>
          <cell r="S412"/>
          <cell r="T412"/>
          <cell r="U412"/>
          <cell r="V412"/>
          <cell r="W412"/>
          <cell r="X412"/>
          <cell r="Y412"/>
          <cell r="Z412"/>
          <cell r="AA412"/>
          <cell r="AB412"/>
          <cell r="AC412"/>
          <cell r="AD412"/>
          <cell r="AE412"/>
        </row>
        <row r="413">
          <cell r="G413"/>
          <cell r="H413"/>
          <cell r="I413"/>
          <cell r="J413"/>
          <cell r="K413"/>
          <cell r="L413"/>
          <cell r="M413"/>
          <cell r="N413"/>
          <cell r="O413"/>
          <cell r="P413"/>
          <cell r="Q413"/>
          <cell r="R413"/>
          <cell r="S413"/>
          <cell r="T413"/>
          <cell r="U413"/>
          <cell r="V413"/>
          <cell r="W413"/>
          <cell r="X413"/>
          <cell r="Y413"/>
          <cell r="Z413"/>
          <cell r="AA413"/>
          <cell r="AB413"/>
          <cell r="AC413"/>
          <cell r="AD413"/>
          <cell r="AE413"/>
        </row>
        <row r="414">
          <cell r="G414"/>
          <cell r="H414"/>
          <cell r="I414"/>
          <cell r="J414"/>
          <cell r="K414"/>
          <cell r="L414"/>
          <cell r="M414"/>
          <cell r="N414"/>
          <cell r="O414"/>
          <cell r="P414"/>
          <cell r="Q414"/>
          <cell r="R414"/>
          <cell r="S414"/>
          <cell r="T414"/>
          <cell r="U414"/>
          <cell r="V414"/>
          <cell r="W414"/>
          <cell r="X414"/>
          <cell r="Y414"/>
          <cell r="Z414"/>
          <cell r="AA414"/>
          <cell r="AB414"/>
          <cell r="AC414"/>
          <cell r="AD414"/>
          <cell r="AE414"/>
        </row>
        <row r="415">
          <cell r="G415"/>
          <cell r="H415"/>
          <cell r="I415"/>
          <cell r="J415"/>
          <cell r="K415"/>
          <cell r="L415"/>
          <cell r="M415"/>
          <cell r="N415"/>
          <cell r="O415"/>
          <cell r="P415"/>
          <cell r="Q415"/>
          <cell r="R415"/>
          <cell r="S415"/>
          <cell r="T415"/>
          <cell r="U415"/>
          <cell r="V415"/>
          <cell r="W415"/>
          <cell r="X415"/>
          <cell r="Y415"/>
          <cell r="Z415"/>
          <cell r="AA415"/>
          <cell r="AB415"/>
          <cell r="AC415"/>
          <cell r="AD415"/>
          <cell r="AE415"/>
        </row>
        <row r="416">
          <cell r="G416"/>
          <cell r="H416"/>
          <cell r="I416"/>
          <cell r="J416"/>
          <cell r="K416"/>
          <cell r="L416"/>
          <cell r="M416"/>
          <cell r="N416"/>
          <cell r="O416"/>
          <cell r="P416"/>
          <cell r="Q416"/>
          <cell r="R416"/>
          <cell r="S416"/>
          <cell r="T416"/>
          <cell r="U416"/>
          <cell r="V416"/>
          <cell r="W416"/>
          <cell r="X416"/>
          <cell r="Y416"/>
          <cell r="Z416"/>
          <cell r="AA416"/>
          <cell r="AB416"/>
          <cell r="AC416"/>
          <cell r="AD416"/>
          <cell r="AE416"/>
        </row>
        <row r="417">
          <cell r="G417"/>
          <cell r="H417"/>
          <cell r="I417"/>
          <cell r="J417"/>
          <cell r="K417"/>
          <cell r="L417"/>
          <cell r="M417"/>
          <cell r="N417"/>
          <cell r="O417"/>
          <cell r="P417"/>
          <cell r="Q417"/>
          <cell r="R417"/>
          <cell r="S417"/>
          <cell r="T417"/>
          <cell r="U417"/>
          <cell r="V417"/>
          <cell r="W417"/>
          <cell r="X417"/>
          <cell r="Y417"/>
          <cell r="Z417"/>
          <cell r="AA417"/>
          <cell r="AB417"/>
          <cell r="AC417"/>
          <cell r="AD417"/>
          <cell r="AE417"/>
        </row>
        <row r="418">
          <cell r="G418"/>
          <cell r="H418"/>
          <cell r="I418"/>
          <cell r="J418"/>
          <cell r="K418"/>
          <cell r="L418"/>
          <cell r="M418"/>
          <cell r="N418"/>
          <cell r="O418"/>
          <cell r="P418"/>
          <cell r="Q418"/>
          <cell r="R418"/>
          <cell r="S418"/>
          <cell r="T418"/>
          <cell r="U418"/>
          <cell r="V418"/>
          <cell r="W418"/>
          <cell r="X418"/>
          <cell r="Y418"/>
          <cell r="Z418"/>
          <cell r="AA418"/>
          <cell r="AB418"/>
          <cell r="AC418"/>
          <cell r="AD418"/>
          <cell r="AE418"/>
        </row>
        <row r="419">
          <cell r="G419"/>
          <cell r="H419"/>
          <cell r="I419"/>
          <cell r="J419"/>
          <cell r="K419"/>
          <cell r="L419"/>
          <cell r="M419"/>
          <cell r="N419"/>
          <cell r="O419"/>
          <cell r="P419"/>
          <cell r="Q419"/>
          <cell r="R419"/>
          <cell r="S419"/>
          <cell r="T419"/>
          <cell r="U419"/>
          <cell r="V419"/>
          <cell r="W419"/>
          <cell r="X419"/>
          <cell r="Y419"/>
          <cell r="Z419"/>
          <cell r="AA419"/>
          <cell r="AB419"/>
          <cell r="AC419"/>
          <cell r="AD419"/>
          <cell r="AE419"/>
        </row>
        <row r="420">
          <cell r="G420"/>
          <cell r="H420"/>
          <cell r="I420"/>
          <cell r="J420"/>
          <cell r="K420"/>
          <cell r="L420"/>
          <cell r="M420"/>
          <cell r="N420"/>
          <cell r="O420"/>
          <cell r="P420"/>
          <cell r="Q420"/>
          <cell r="R420"/>
          <cell r="S420"/>
          <cell r="T420"/>
          <cell r="U420"/>
          <cell r="V420"/>
          <cell r="W420"/>
          <cell r="X420"/>
          <cell r="Y420"/>
          <cell r="Z420"/>
          <cell r="AA420"/>
          <cell r="AB420"/>
          <cell r="AC420"/>
          <cell r="AD420"/>
          <cell r="AE420"/>
        </row>
        <row r="421">
          <cell r="G421"/>
          <cell r="H421"/>
          <cell r="I421"/>
          <cell r="J421"/>
          <cell r="K421"/>
          <cell r="L421"/>
          <cell r="M421"/>
          <cell r="N421"/>
          <cell r="O421"/>
          <cell r="P421"/>
          <cell r="Q421"/>
          <cell r="R421"/>
          <cell r="S421"/>
          <cell r="T421"/>
          <cell r="U421"/>
          <cell r="V421"/>
          <cell r="W421"/>
          <cell r="X421"/>
          <cell r="Y421"/>
          <cell r="Z421"/>
          <cell r="AA421"/>
          <cell r="AB421"/>
          <cell r="AC421"/>
          <cell r="AD421"/>
          <cell r="AE421"/>
        </row>
        <row r="422">
          <cell r="G422"/>
          <cell r="H422"/>
          <cell r="I422"/>
          <cell r="J422"/>
          <cell r="K422"/>
          <cell r="L422"/>
          <cell r="M422"/>
          <cell r="N422"/>
          <cell r="O422"/>
          <cell r="P422"/>
          <cell r="Q422"/>
          <cell r="R422"/>
          <cell r="S422"/>
          <cell r="T422"/>
          <cell r="U422"/>
          <cell r="V422"/>
          <cell r="W422"/>
          <cell r="X422"/>
          <cell r="Y422"/>
          <cell r="Z422"/>
          <cell r="AA422"/>
          <cell r="AB422"/>
          <cell r="AC422"/>
          <cell r="AD422"/>
          <cell r="AE422"/>
        </row>
        <row r="423">
          <cell r="G423"/>
          <cell r="H423"/>
          <cell r="I423"/>
          <cell r="J423"/>
          <cell r="K423"/>
          <cell r="L423"/>
          <cell r="M423"/>
          <cell r="N423"/>
          <cell r="O423"/>
          <cell r="P423"/>
          <cell r="Q423"/>
          <cell r="R423"/>
          <cell r="S423"/>
          <cell r="T423"/>
          <cell r="U423"/>
          <cell r="V423"/>
          <cell r="W423"/>
          <cell r="X423"/>
          <cell r="Y423"/>
          <cell r="Z423"/>
          <cell r="AA423"/>
          <cell r="AB423"/>
          <cell r="AC423"/>
          <cell r="AD423"/>
          <cell r="AE423"/>
        </row>
        <row r="424">
          <cell r="G424"/>
          <cell r="H424"/>
          <cell r="I424"/>
          <cell r="J424"/>
          <cell r="K424"/>
          <cell r="L424"/>
          <cell r="M424"/>
          <cell r="N424"/>
          <cell r="O424"/>
          <cell r="P424"/>
          <cell r="Q424"/>
          <cell r="R424"/>
          <cell r="S424"/>
          <cell r="T424"/>
          <cell r="U424"/>
          <cell r="V424"/>
          <cell r="W424"/>
          <cell r="X424"/>
          <cell r="Y424"/>
          <cell r="Z424"/>
          <cell r="AA424"/>
          <cell r="AB424"/>
          <cell r="AC424"/>
          <cell r="AD424"/>
          <cell r="AE424"/>
        </row>
        <row r="425">
          <cell r="G425"/>
          <cell r="H425"/>
          <cell r="I425"/>
          <cell r="J425"/>
          <cell r="K425"/>
          <cell r="L425"/>
          <cell r="M425"/>
          <cell r="N425"/>
          <cell r="O425"/>
          <cell r="P425"/>
          <cell r="Q425"/>
          <cell r="R425"/>
          <cell r="S425"/>
          <cell r="T425"/>
          <cell r="U425"/>
          <cell r="V425"/>
          <cell r="W425"/>
          <cell r="X425"/>
          <cell r="Y425"/>
          <cell r="Z425"/>
          <cell r="AA425"/>
          <cell r="AB425"/>
          <cell r="AC425"/>
          <cell r="AD425"/>
          <cell r="AE425"/>
        </row>
        <row r="426">
          <cell r="G426"/>
          <cell r="H426"/>
          <cell r="I426"/>
          <cell r="J426"/>
          <cell r="K426"/>
          <cell r="L426"/>
          <cell r="M426"/>
          <cell r="N426"/>
          <cell r="O426"/>
          <cell r="P426"/>
          <cell r="Q426"/>
          <cell r="R426"/>
          <cell r="S426"/>
          <cell r="T426"/>
          <cell r="U426"/>
          <cell r="V426"/>
          <cell r="W426"/>
          <cell r="X426"/>
          <cell r="Y426"/>
          <cell r="Z426"/>
          <cell r="AA426"/>
          <cell r="AB426"/>
          <cell r="AC426"/>
          <cell r="AD426"/>
          <cell r="AE426"/>
        </row>
        <row r="427">
          <cell r="G427"/>
          <cell r="H427"/>
          <cell r="I427"/>
          <cell r="J427"/>
          <cell r="K427"/>
          <cell r="L427"/>
          <cell r="M427"/>
          <cell r="N427"/>
          <cell r="O427"/>
          <cell r="P427"/>
          <cell r="Q427"/>
          <cell r="R427"/>
          <cell r="S427"/>
          <cell r="T427"/>
          <cell r="U427"/>
          <cell r="V427"/>
          <cell r="W427"/>
          <cell r="X427"/>
          <cell r="Y427"/>
          <cell r="Z427"/>
          <cell r="AA427"/>
          <cell r="AB427"/>
          <cell r="AC427"/>
          <cell r="AD427"/>
          <cell r="AE427"/>
        </row>
        <row r="428">
          <cell r="G428"/>
          <cell r="H428"/>
          <cell r="I428"/>
          <cell r="J428"/>
          <cell r="K428"/>
          <cell r="L428"/>
          <cell r="M428"/>
          <cell r="N428"/>
          <cell r="O428"/>
          <cell r="P428"/>
          <cell r="Q428"/>
          <cell r="R428"/>
          <cell r="S428"/>
          <cell r="T428"/>
          <cell r="U428"/>
          <cell r="V428"/>
          <cell r="W428"/>
          <cell r="X428"/>
          <cell r="Y428"/>
          <cell r="Z428"/>
          <cell r="AA428"/>
          <cell r="AB428"/>
          <cell r="AC428"/>
          <cell r="AD428"/>
          <cell r="AE428"/>
        </row>
        <row r="429">
          <cell r="G429"/>
          <cell r="H429"/>
          <cell r="I429"/>
          <cell r="J429"/>
          <cell r="K429"/>
          <cell r="L429"/>
          <cell r="M429"/>
          <cell r="N429"/>
          <cell r="O429"/>
          <cell r="P429"/>
          <cell r="Q429"/>
          <cell r="R429"/>
          <cell r="S429"/>
          <cell r="T429"/>
          <cell r="U429"/>
          <cell r="V429"/>
          <cell r="W429"/>
          <cell r="X429"/>
          <cell r="Y429"/>
          <cell r="Z429"/>
          <cell r="AA429"/>
          <cell r="AB429"/>
          <cell r="AC429"/>
          <cell r="AD429"/>
          <cell r="AE429"/>
        </row>
        <row r="430">
          <cell r="G430"/>
          <cell r="H430"/>
          <cell r="I430"/>
          <cell r="J430"/>
          <cell r="K430"/>
          <cell r="L430"/>
          <cell r="M430"/>
          <cell r="N430"/>
          <cell r="O430"/>
          <cell r="P430"/>
          <cell r="Q430"/>
          <cell r="R430"/>
          <cell r="S430"/>
          <cell r="T430"/>
          <cell r="U430"/>
          <cell r="V430"/>
          <cell r="W430"/>
          <cell r="X430"/>
          <cell r="Y430"/>
          <cell r="Z430"/>
          <cell r="AA430"/>
          <cell r="AB430"/>
          <cell r="AC430"/>
          <cell r="AD430"/>
          <cell r="AE430"/>
        </row>
        <row r="431">
          <cell r="G431"/>
          <cell r="H431"/>
          <cell r="I431"/>
          <cell r="J431"/>
          <cell r="K431"/>
          <cell r="L431"/>
          <cell r="M431"/>
          <cell r="N431"/>
          <cell r="O431"/>
          <cell r="P431"/>
          <cell r="Q431"/>
          <cell r="R431"/>
          <cell r="S431"/>
          <cell r="T431"/>
          <cell r="U431"/>
          <cell r="V431"/>
          <cell r="W431"/>
          <cell r="X431"/>
          <cell r="Y431"/>
          <cell r="Z431"/>
          <cell r="AA431"/>
          <cell r="AB431"/>
          <cell r="AC431"/>
          <cell r="AD431"/>
          <cell r="AE431"/>
        </row>
        <row r="432">
          <cell r="G432"/>
          <cell r="H432"/>
          <cell r="I432"/>
          <cell r="J432"/>
          <cell r="K432"/>
          <cell r="L432"/>
          <cell r="M432"/>
          <cell r="N432"/>
          <cell r="O432"/>
          <cell r="P432"/>
          <cell r="Q432"/>
          <cell r="R432"/>
          <cell r="S432"/>
          <cell r="T432"/>
          <cell r="U432"/>
          <cell r="V432"/>
          <cell r="W432"/>
          <cell r="X432"/>
          <cell r="Y432"/>
          <cell r="Z432"/>
          <cell r="AA432"/>
          <cell r="AB432"/>
          <cell r="AC432"/>
          <cell r="AD432"/>
          <cell r="AE432"/>
        </row>
        <row r="433">
          <cell r="G433"/>
          <cell r="H433"/>
          <cell r="I433"/>
          <cell r="J433"/>
          <cell r="K433"/>
          <cell r="L433"/>
          <cell r="M433"/>
          <cell r="N433"/>
          <cell r="O433"/>
          <cell r="P433"/>
          <cell r="Q433"/>
          <cell r="R433"/>
          <cell r="S433"/>
          <cell r="T433"/>
          <cell r="U433"/>
          <cell r="V433"/>
          <cell r="W433"/>
          <cell r="X433"/>
          <cell r="Y433"/>
          <cell r="Z433"/>
          <cell r="AA433"/>
          <cell r="AB433"/>
          <cell r="AC433"/>
          <cell r="AD433"/>
          <cell r="AE433"/>
        </row>
        <row r="434">
          <cell r="G434"/>
          <cell r="H434"/>
          <cell r="I434"/>
          <cell r="J434"/>
          <cell r="K434"/>
          <cell r="L434"/>
          <cell r="M434"/>
          <cell r="N434"/>
          <cell r="O434"/>
          <cell r="P434"/>
          <cell r="Q434"/>
          <cell r="R434"/>
          <cell r="S434"/>
          <cell r="T434"/>
          <cell r="U434"/>
          <cell r="V434"/>
          <cell r="W434"/>
          <cell r="X434"/>
          <cell r="Y434"/>
          <cell r="Z434"/>
          <cell r="AA434"/>
          <cell r="AB434"/>
          <cell r="AC434"/>
          <cell r="AD434"/>
          <cell r="AE434"/>
        </row>
        <row r="435">
          <cell r="G435"/>
          <cell r="H435"/>
          <cell r="I435"/>
          <cell r="J435"/>
          <cell r="K435"/>
          <cell r="L435"/>
          <cell r="M435"/>
          <cell r="N435"/>
          <cell r="O435"/>
          <cell r="P435"/>
          <cell r="Q435"/>
          <cell r="R435"/>
          <cell r="S435"/>
          <cell r="T435"/>
          <cell r="U435"/>
          <cell r="V435"/>
          <cell r="W435"/>
          <cell r="X435"/>
          <cell r="Y435"/>
          <cell r="Z435"/>
          <cell r="AA435"/>
          <cell r="AB435"/>
          <cell r="AC435"/>
          <cell r="AD435"/>
          <cell r="AE435"/>
        </row>
        <row r="436">
          <cell r="G436"/>
          <cell r="H436"/>
          <cell r="I436"/>
          <cell r="J436"/>
          <cell r="K436"/>
          <cell r="L436"/>
          <cell r="M436"/>
          <cell r="N436"/>
          <cell r="O436"/>
          <cell r="P436"/>
          <cell r="Q436"/>
          <cell r="R436"/>
          <cell r="S436"/>
          <cell r="T436"/>
          <cell r="U436"/>
          <cell r="V436"/>
          <cell r="W436"/>
          <cell r="X436"/>
          <cell r="Y436"/>
          <cell r="Z436"/>
          <cell r="AA436"/>
          <cell r="AB436"/>
          <cell r="AC436"/>
          <cell r="AD436"/>
          <cell r="AE436"/>
        </row>
        <row r="437">
          <cell r="G437"/>
          <cell r="H437"/>
          <cell r="I437"/>
          <cell r="J437"/>
          <cell r="K437"/>
          <cell r="L437"/>
          <cell r="M437"/>
          <cell r="N437"/>
          <cell r="O437"/>
          <cell r="P437"/>
          <cell r="Q437"/>
          <cell r="R437"/>
          <cell r="S437"/>
          <cell r="T437"/>
          <cell r="U437"/>
          <cell r="V437"/>
          <cell r="W437"/>
          <cell r="X437"/>
          <cell r="Y437"/>
          <cell r="Z437"/>
          <cell r="AA437"/>
          <cell r="AB437"/>
          <cell r="AC437"/>
          <cell r="AD437"/>
          <cell r="AE437"/>
        </row>
        <row r="438">
          <cell r="G438"/>
          <cell r="H438"/>
          <cell r="I438"/>
          <cell r="J438"/>
          <cell r="K438"/>
          <cell r="L438"/>
          <cell r="M438"/>
          <cell r="N438"/>
          <cell r="O438"/>
          <cell r="P438"/>
          <cell r="Q438"/>
          <cell r="R438"/>
          <cell r="S438"/>
          <cell r="T438"/>
          <cell r="U438"/>
          <cell r="V438"/>
          <cell r="W438"/>
          <cell r="X438"/>
          <cell r="Y438"/>
          <cell r="Z438"/>
          <cell r="AA438"/>
          <cell r="AB438"/>
          <cell r="AC438"/>
          <cell r="AD438"/>
          <cell r="AE438"/>
        </row>
        <row r="439">
          <cell r="G439"/>
          <cell r="H439"/>
          <cell r="I439"/>
          <cell r="J439"/>
          <cell r="K439"/>
          <cell r="L439"/>
          <cell r="M439"/>
          <cell r="N439"/>
          <cell r="O439"/>
          <cell r="P439"/>
          <cell r="Q439"/>
          <cell r="R439"/>
          <cell r="S439"/>
          <cell r="T439"/>
          <cell r="U439"/>
          <cell r="V439"/>
          <cell r="W439"/>
          <cell r="X439"/>
          <cell r="Y439"/>
          <cell r="Z439"/>
          <cell r="AA439"/>
          <cell r="AB439"/>
          <cell r="AC439"/>
          <cell r="AD439"/>
          <cell r="AE439"/>
        </row>
        <row r="440">
          <cell r="G440"/>
          <cell r="H440"/>
          <cell r="I440"/>
          <cell r="J440"/>
          <cell r="K440"/>
          <cell r="L440"/>
          <cell r="M440"/>
          <cell r="N440"/>
          <cell r="O440"/>
          <cell r="P440"/>
          <cell r="Q440"/>
          <cell r="R440"/>
          <cell r="S440"/>
          <cell r="T440"/>
          <cell r="U440"/>
          <cell r="V440"/>
          <cell r="W440"/>
          <cell r="X440"/>
          <cell r="Y440"/>
          <cell r="Z440"/>
          <cell r="AA440"/>
          <cell r="AB440"/>
          <cell r="AC440"/>
          <cell r="AD440"/>
          <cell r="AE440"/>
        </row>
        <row r="441">
          <cell r="G441"/>
          <cell r="H441"/>
          <cell r="I441"/>
          <cell r="J441"/>
          <cell r="K441"/>
          <cell r="L441"/>
          <cell r="M441"/>
          <cell r="N441"/>
          <cell r="O441"/>
          <cell r="P441"/>
          <cell r="Q441"/>
          <cell r="R441"/>
          <cell r="S441"/>
          <cell r="T441"/>
          <cell r="U441"/>
          <cell r="V441"/>
          <cell r="W441"/>
          <cell r="X441"/>
          <cell r="Y441"/>
          <cell r="Z441"/>
          <cell r="AA441"/>
          <cell r="AB441"/>
          <cell r="AC441"/>
          <cell r="AD441"/>
          <cell r="AE441"/>
        </row>
        <row r="442">
          <cell r="G442"/>
          <cell r="H442"/>
          <cell r="I442"/>
          <cell r="J442"/>
          <cell r="K442"/>
          <cell r="L442"/>
          <cell r="M442"/>
          <cell r="N442"/>
          <cell r="O442"/>
          <cell r="P442"/>
          <cell r="Q442"/>
          <cell r="R442"/>
          <cell r="S442"/>
          <cell r="T442"/>
          <cell r="U442"/>
          <cell r="V442"/>
          <cell r="W442"/>
          <cell r="X442"/>
          <cell r="Y442"/>
          <cell r="Z442"/>
          <cell r="AA442"/>
          <cell r="AB442"/>
          <cell r="AC442"/>
          <cell r="AD442"/>
          <cell r="AE442"/>
        </row>
        <row r="443">
          <cell r="G443"/>
          <cell r="H443"/>
          <cell r="I443"/>
          <cell r="J443"/>
          <cell r="K443"/>
          <cell r="L443"/>
          <cell r="M443"/>
          <cell r="N443"/>
          <cell r="O443"/>
          <cell r="P443"/>
          <cell r="Q443"/>
          <cell r="R443"/>
          <cell r="S443"/>
          <cell r="T443"/>
          <cell r="U443"/>
          <cell r="V443"/>
          <cell r="W443"/>
          <cell r="X443"/>
          <cell r="Y443"/>
          <cell r="Z443"/>
          <cell r="AA443"/>
          <cell r="AB443"/>
          <cell r="AC443"/>
          <cell r="AD443"/>
          <cell r="AE443"/>
        </row>
        <row r="444">
          <cell r="G444"/>
          <cell r="H444"/>
          <cell r="I444"/>
          <cell r="J444"/>
          <cell r="K444"/>
          <cell r="L444"/>
          <cell r="M444"/>
          <cell r="N444"/>
          <cell r="O444"/>
          <cell r="P444"/>
          <cell r="Q444"/>
          <cell r="R444"/>
          <cell r="S444"/>
          <cell r="T444"/>
          <cell r="U444"/>
          <cell r="V444"/>
          <cell r="W444"/>
          <cell r="X444"/>
          <cell r="Y444"/>
          <cell r="Z444"/>
          <cell r="AA444"/>
          <cell r="AB444"/>
          <cell r="AC444"/>
          <cell r="AD444"/>
          <cell r="AE444"/>
        </row>
        <row r="445">
          <cell r="G445"/>
          <cell r="H445"/>
          <cell r="I445"/>
          <cell r="J445"/>
          <cell r="K445"/>
          <cell r="L445"/>
          <cell r="M445"/>
          <cell r="N445"/>
          <cell r="O445"/>
          <cell r="P445"/>
          <cell r="Q445"/>
          <cell r="R445"/>
          <cell r="S445"/>
          <cell r="T445"/>
          <cell r="U445"/>
          <cell r="V445"/>
          <cell r="W445"/>
          <cell r="X445"/>
          <cell r="Y445"/>
          <cell r="Z445"/>
          <cell r="AA445"/>
          <cell r="AB445"/>
          <cell r="AC445"/>
          <cell r="AD445"/>
          <cell r="AE445"/>
        </row>
        <row r="446">
          <cell r="G446"/>
          <cell r="H446"/>
          <cell r="I446"/>
          <cell r="J446"/>
          <cell r="K446"/>
          <cell r="L446"/>
          <cell r="M446"/>
          <cell r="N446"/>
          <cell r="O446"/>
          <cell r="P446"/>
          <cell r="Q446"/>
          <cell r="R446"/>
          <cell r="S446"/>
          <cell r="T446"/>
          <cell r="U446"/>
          <cell r="V446"/>
          <cell r="W446"/>
          <cell r="X446"/>
          <cell r="Y446"/>
          <cell r="Z446"/>
          <cell r="AA446"/>
          <cell r="AB446"/>
          <cell r="AC446"/>
          <cell r="AD446"/>
          <cell r="AE446"/>
        </row>
        <row r="447">
          <cell r="G447"/>
          <cell r="H447"/>
          <cell r="I447"/>
          <cell r="J447"/>
          <cell r="K447"/>
          <cell r="L447"/>
          <cell r="M447"/>
          <cell r="N447"/>
          <cell r="O447"/>
          <cell r="P447"/>
          <cell r="Q447"/>
          <cell r="R447"/>
          <cell r="S447"/>
          <cell r="T447"/>
          <cell r="U447"/>
          <cell r="V447"/>
          <cell r="W447"/>
          <cell r="X447"/>
          <cell r="Y447"/>
          <cell r="Z447"/>
          <cell r="AA447"/>
          <cell r="AB447"/>
          <cell r="AC447"/>
          <cell r="AD447"/>
          <cell r="AE447"/>
        </row>
        <row r="448">
          <cell r="G448"/>
          <cell r="H448"/>
          <cell r="I448"/>
          <cell r="J448"/>
          <cell r="K448"/>
          <cell r="L448"/>
          <cell r="M448"/>
          <cell r="N448"/>
          <cell r="O448"/>
          <cell r="P448"/>
          <cell r="Q448"/>
          <cell r="R448"/>
          <cell r="S448"/>
          <cell r="T448"/>
          <cell r="U448"/>
          <cell r="V448"/>
          <cell r="W448"/>
          <cell r="X448"/>
          <cell r="Y448"/>
          <cell r="Z448"/>
          <cell r="AA448"/>
          <cell r="AB448"/>
          <cell r="AC448"/>
          <cell r="AD448"/>
          <cell r="AE448"/>
        </row>
        <row r="449">
          <cell r="G449"/>
          <cell r="H449"/>
          <cell r="I449"/>
          <cell r="J449"/>
          <cell r="K449"/>
          <cell r="L449"/>
          <cell r="M449"/>
          <cell r="N449"/>
          <cell r="O449"/>
          <cell r="P449"/>
          <cell r="Q449"/>
          <cell r="R449"/>
          <cell r="S449"/>
          <cell r="T449"/>
          <cell r="U449"/>
          <cell r="V449"/>
          <cell r="W449"/>
          <cell r="X449"/>
          <cell r="Y449"/>
          <cell r="Z449"/>
          <cell r="AA449"/>
          <cell r="AB449"/>
          <cell r="AC449"/>
          <cell r="AD449"/>
          <cell r="AE449"/>
        </row>
        <row r="450">
          <cell r="G450"/>
          <cell r="H450"/>
          <cell r="I450"/>
          <cell r="J450"/>
          <cell r="K450"/>
          <cell r="L450"/>
          <cell r="M450"/>
          <cell r="N450"/>
          <cell r="O450"/>
          <cell r="P450"/>
          <cell r="Q450"/>
          <cell r="R450"/>
          <cell r="S450"/>
          <cell r="T450"/>
          <cell r="U450"/>
          <cell r="V450"/>
          <cell r="W450"/>
          <cell r="X450"/>
          <cell r="Y450"/>
          <cell r="Z450"/>
          <cell r="AA450"/>
          <cell r="AB450"/>
          <cell r="AC450"/>
          <cell r="AD450"/>
          <cell r="AE450"/>
        </row>
        <row r="451">
          <cell r="G451"/>
          <cell r="H451"/>
          <cell r="I451"/>
          <cell r="J451"/>
          <cell r="K451"/>
          <cell r="L451"/>
          <cell r="M451"/>
          <cell r="N451"/>
          <cell r="O451"/>
          <cell r="P451"/>
          <cell r="Q451"/>
          <cell r="R451"/>
          <cell r="S451"/>
          <cell r="T451"/>
          <cell r="U451"/>
          <cell r="V451"/>
          <cell r="W451"/>
          <cell r="X451"/>
          <cell r="Y451"/>
          <cell r="Z451"/>
          <cell r="AA451"/>
          <cell r="AB451"/>
          <cell r="AC451"/>
          <cell r="AD451"/>
          <cell r="AE451"/>
        </row>
        <row r="452">
          <cell r="G452"/>
          <cell r="H452"/>
          <cell r="I452"/>
          <cell r="J452"/>
          <cell r="K452"/>
          <cell r="L452"/>
          <cell r="M452"/>
          <cell r="N452"/>
          <cell r="O452"/>
          <cell r="P452"/>
          <cell r="Q452"/>
          <cell r="R452"/>
          <cell r="S452"/>
          <cell r="T452"/>
          <cell r="U452"/>
          <cell r="V452"/>
          <cell r="W452"/>
          <cell r="X452"/>
          <cell r="Y452"/>
          <cell r="Z452"/>
          <cell r="AA452"/>
          <cell r="AB452"/>
          <cell r="AC452"/>
          <cell r="AD452"/>
          <cell r="AE452"/>
        </row>
        <row r="453">
          <cell r="G453"/>
          <cell r="H453"/>
          <cell r="I453"/>
          <cell r="J453"/>
          <cell r="K453"/>
          <cell r="L453"/>
          <cell r="M453"/>
          <cell r="N453"/>
          <cell r="O453"/>
          <cell r="P453"/>
          <cell r="Q453"/>
          <cell r="R453"/>
          <cell r="S453"/>
          <cell r="T453"/>
          <cell r="U453"/>
          <cell r="V453"/>
          <cell r="W453"/>
          <cell r="X453"/>
          <cell r="Y453"/>
          <cell r="Z453"/>
          <cell r="AA453"/>
          <cell r="AB453"/>
          <cell r="AC453"/>
          <cell r="AD453"/>
          <cell r="AE453"/>
        </row>
        <row r="454">
          <cell r="G454"/>
          <cell r="H454"/>
          <cell r="I454"/>
          <cell r="J454"/>
          <cell r="K454"/>
          <cell r="L454"/>
          <cell r="M454"/>
          <cell r="N454"/>
          <cell r="O454"/>
          <cell r="P454"/>
          <cell r="Q454"/>
          <cell r="R454"/>
          <cell r="S454"/>
          <cell r="T454"/>
          <cell r="U454"/>
          <cell r="V454"/>
          <cell r="W454"/>
          <cell r="X454"/>
          <cell r="Y454"/>
          <cell r="Z454"/>
          <cell r="AA454"/>
          <cell r="AB454"/>
          <cell r="AC454"/>
          <cell r="AD454"/>
          <cell r="AE454"/>
        </row>
        <row r="455">
          <cell r="G455"/>
          <cell r="H455"/>
          <cell r="I455"/>
          <cell r="J455"/>
          <cell r="K455"/>
          <cell r="L455"/>
          <cell r="M455"/>
          <cell r="N455"/>
          <cell r="O455"/>
          <cell r="P455"/>
          <cell r="Q455"/>
          <cell r="R455"/>
          <cell r="S455"/>
          <cell r="T455"/>
          <cell r="U455"/>
          <cell r="V455"/>
          <cell r="W455"/>
          <cell r="X455"/>
          <cell r="Y455"/>
          <cell r="Z455"/>
          <cell r="AA455"/>
          <cell r="AB455"/>
          <cell r="AC455"/>
          <cell r="AD455"/>
          <cell r="AE455"/>
        </row>
        <row r="456">
          <cell r="G456"/>
          <cell r="H456"/>
          <cell r="I456"/>
          <cell r="J456"/>
          <cell r="K456"/>
          <cell r="L456"/>
          <cell r="M456"/>
          <cell r="N456"/>
          <cell r="O456"/>
          <cell r="P456"/>
          <cell r="Q456"/>
          <cell r="R456"/>
          <cell r="S456"/>
          <cell r="T456"/>
          <cell r="U456"/>
          <cell r="V456"/>
          <cell r="W456"/>
          <cell r="X456"/>
          <cell r="Y456"/>
          <cell r="Z456"/>
          <cell r="AA456"/>
          <cell r="AB456"/>
          <cell r="AC456"/>
          <cell r="AD456"/>
          <cell r="AE456"/>
        </row>
        <row r="457">
          <cell r="G457"/>
          <cell r="H457"/>
          <cell r="I457"/>
          <cell r="J457"/>
          <cell r="K457"/>
          <cell r="L457"/>
          <cell r="M457"/>
          <cell r="N457"/>
          <cell r="O457"/>
          <cell r="P457"/>
          <cell r="Q457"/>
          <cell r="R457"/>
          <cell r="S457"/>
          <cell r="T457"/>
          <cell r="U457"/>
          <cell r="V457"/>
          <cell r="W457"/>
          <cell r="X457"/>
          <cell r="Y457"/>
          <cell r="Z457"/>
          <cell r="AA457"/>
          <cell r="AB457"/>
          <cell r="AC457"/>
          <cell r="AD457"/>
          <cell r="AE457"/>
        </row>
        <row r="458">
          <cell r="G458"/>
          <cell r="H458"/>
          <cell r="I458"/>
          <cell r="J458"/>
          <cell r="K458"/>
          <cell r="L458"/>
          <cell r="M458"/>
          <cell r="N458"/>
          <cell r="O458"/>
          <cell r="P458"/>
          <cell r="Q458"/>
          <cell r="R458"/>
          <cell r="S458"/>
          <cell r="T458"/>
          <cell r="U458"/>
          <cell r="V458"/>
          <cell r="W458"/>
          <cell r="X458"/>
          <cell r="Y458"/>
          <cell r="Z458"/>
          <cell r="AA458"/>
          <cell r="AB458"/>
          <cell r="AC458"/>
          <cell r="AD458"/>
          <cell r="AE458"/>
        </row>
        <row r="459">
          <cell r="G459"/>
          <cell r="H459"/>
          <cell r="I459"/>
          <cell r="J459"/>
          <cell r="K459"/>
          <cell r="L459"/>
          <cell r="M459"/>
          <cell r="N459"/>
          <cell r="O459"/>
          <cell r="P459"/>
          <cell r="Q459"/>
          <cell r="R459"/>
          <cell r="S459"/>
          <cell r="T459"/>
          <cell r="U459"/>
          <cell r="V459"/>
          <cell r="W459"/>
          <cell r="X459"/>
          <cell r="Y459"/>
          <cell r="Z459"/>
          <cell r="AA459"/>
          <cell r="AB459"/>
          <cell r="AC459"/>
          <cell r="AD459"/>
          <cell r="AE459"/>
        </row>
        <row r="460">
          <cell r="G460"/>
          <cell r="H460"/>
          <cell r="I460"/>
          <cell r="J460"/>
          <cell r="K460"/>
          <cell r="L460"/>
          <cell r="M460"/>
          <cell r="N460"/>
          <cell r="O460"/>
          <cell r="P460"/>
          <cell r="Q460"/>
          <cell r="R460"/>
          <cell r="S460"/>
          <cell r="T460"/>
          <cell r="U460"/>
          <cell r="V460"/>
          <cell r="W460"/>
          <cell r="X460"/>
          <cell r="Y460"/>
          <cell r="Z460"/>
          <cell r="AA460"/>
          <cell r="AB460"/>
          <cell r="AC460"/>
          <cell r="AD460"/>
          <cell r="AE460"/>
        </row>
        <row r="461">
          <cell r="G461"/>
          <cell r="H461"/>
          <cell r="I461"/>
          <cell r="J461"/>
          <cell r="K461"/>
          <cell r="L461"/>
          <cell r="M461"/>
          <cell r="N461"/>
          <cell r="O461"/>
          <cell r="P461"/>
          <cell r="Q461"/>
          <cell r="R461"/>
          <cell r="S461"/>
          <cell r="T461"/>
          <cell r="U461"/>
          <cell r="V461"/>
          <cell r="W461"/>
          <cell r="X461"/>
          <cell r="Y461"/>
          <cell r="Z461"/>
          <cell r="AA461"/>
          <cell r="AB461"/>
          <cell r="AC461"/>
          <cell r="AD461"/>
          <cell r="AE461"/>
        </row>
        <row r="462">
          <cell r="G462"/>
          <cell r="H462"/>
          <cell r="I462"/>
          <cell r="J462"/>
          <cell r="K462"/>
          <cell r="L462"/>
          <cell r="M462"/>
          <cell r="N462"/>
          <cell r="O462"/>
          <cell r="P462"/>
          <cell r="Q462"/>
          <cell r="R462"/>
          <cell r="S462"/>
          <cell r="T462"/>
          <cell r="U462"/>
          <cell r="V462"/>
          <cell r="W462"/>
          <cell r="X462"/>
          <cell r="Y462"/>
          <cell r="Z462"/>
          <cell r="AA462"/>
          <cell r="AB462"/>
          <cell r="AC462"/>
          <cell r="AD462"/>
          <cell r="AE462"/>
        </row>
        <row r="463">
          <cell r="G463"/>
          <cell r="H463"/>
          <cell r="I463"/>
          <cell r="J463"/>
          <cell r="K463"/>
          <cell r="L463"/>
          <cell r="M463"/>
          <cell r="N463"/>
          <cell r="O463"/>
          <cell r="P463"/>
          <cell r="Q463"/>
          <cell r="R463"/>
          <cell r="S463"/>
          <cell r="T463"/>
          <cell r="U463"/>
          <cell r="V463"/>
          <cell r="W463"/>
          <cell r="X463"/>
          <cell r="Y463"/>
          <cell r="Z463"/>
          <cell r="AA463"/>
          <cell r="AB463"/>
          <cell r="AC463"/>
          <cell r="AD463"/>
          <cell r="AE463"/>
        </row>
        <row r="464">
          <cell r="G464"/>
          <cell r="H464"/>
          <cell r="I464"/>
          <cell r="J464"/>
          <cell r="K464"/>
          <cell r="L464"/>
          <cell r="M464"/>
          <cell r="N464"/>
          <cell r="O464"/>
          <cell r="P464"/>
          <cell r="Q464"/>
          <cell r="R464"/>
          <cell r="S464"/>
          <cell r="T464"/>
          <cell r="U464"/>
          <cell r="V464"/>
          <cell r="W464"/>
          <cell r="X464"/>
          <cell r="Y464"/>
          <cell r="Z464"/>
          <cell r="AA464"/>
          <cell r="AB464"/>
          <cell r="AC464"/>
          <cell r="AD464"/>
          <cell r="AE464"/>
        </row>
        <row r="465">
          <cell r="G465"/>
          <cell r="H465"/>
          <cell r="I465"/>
          <cell r="J465"/>
          <cell r="K465"/>
          <cell r="L465"/>
          <cell r="M465"/>
          <cell r="N465"/>
          <cell r="O465"/>
          <cell r="P465"/>
          <cell r="Q465"/>
          <cell r="R465"/>
          <cell r="S465"/>
          <cell r="T465"/>
          <cell r="U465"/>
          <cell r="V465"/>
          <cell r="W465"/>
          <cell r="X465"/>
          <cell r="Y465"/>
          <cell r="Z465"/>
          <cell r="AA465"/>
          <cell r="AB465"/>
          <cell r="AC465"/>
          <cell r="AD465"/>
          <cell r="AE465"/>
        </row>
        <row r="466">
          <cell r="G466"/>
          <cell r="H466"/>
          <cell r="I466"/>
          <cell r="J466"/>
          <cell r="K466"/>
          <cell r="L466"/>
          <cell r="M466"/>
          <cell r="N466"/>
          <cell r="O466"/>
          <cell r="P466"/>
          <cell r="Q466"/>
          <cell r="R466"/>
          <cell r="S466"/>
          <cell r="T466"/>
          <cell r="U466"/>
          <cell r="V466"/>
          <cell r="W466"/>
          <cell r="X466"/>
          <cell r="Y466"/>
          <cell r="Z466"/>
          <cell r="AA466"/>
          <cell r="AB466"/>
          <cell r="AC466"/>
          <cell r="AD466"/>
          <cell r="AE466"/>
        </row>
        <row r="467">
          <cell r="G467"/>
          <cell r="H467"/>
          <cell r="I467"/>
          <cell r="J467"/>
          <cell r="K467"/>
          <cell r="L467"/>
          <cell r="M467"/>
          <cell r="N467"/>
          <cell r="O467"/>
          <cell r="P467"/>
          <cell r="Q467"/>
          <cell r="R467"/>
          <cell r="S467"/>
          <cell r="T467"/>
          <cell r="U467"/>
          <cell r="V467"/>
          <cell r="W467"/>
          <cell r="X467"/>
          <cell r="Y467"/>
          <cell r="Z467"/>
          <cell r="AA467"/>
          <cell r="AB467"/>
          <cell r="AC467"/>
          <cell r="AD467"/>
          <cell r="AE467"/>
        </row>
        <row r="468">
          <cell r="G468"/>
          <cell r="H468"/>
          <cell r="I468"/>
          <cell r="J468"/>
          <cell r="K468"/>
          <cell r="L468"/>
          <cell r="M468"/>
          <cell r="N468"/>
          <cell r="O468"/>
          <cell r="P468"/>
          <cell r="Q468"/>
          <cell r="R468"/>
          <cell r="S468"/>
          <cell r="T468"/>
          <cell r="U468"/>
          <cell r="V468"/>
          <cell r="W468"/>
          <cell r="X468"/>
          <cell r="Y468"/>
          <cell r="Z468"/>
          <cell r="AA468"/>
          <cell r="AB468"/>
          <cell r="AC468"/>
          <cell r="AD468"/>
          <cell r="AE468"/>
        </row>
        <row r="469">
          <cell r="G469"/>
          <cell r="H469"/>
          <cell r="I469"/>
          <cell r="J469"/>
          <cell r="K469"/>
          <cell r="L469"/>
          <cell r="M469"/>
          <cell r="N469"/>
          <cell r="O469"/>
          <cell r="P469"/>
          <cell r="Q469"/>
          <cell r="R469"/>
          <cell r="S469"/>
          <cell r="T469"/>
          <cell r="U469"/>
          <cell r="V469"/>
          <cell r="W469"/>
          <cell r="X469"/>
          <cell r="Y469"/>
          <cell r="Z469"/>
          <cell r="AA469"/>
          <cell r="AB469"/>
          <cell r="AC469"/>
          <cell r="AD469"/>
          <cell r="AE469"/>
        </row>
        <row r="470">
          <cell r="G470"/>
          <cell r="H470"/>
          <cell r="I470"/>
          <cell r="J470"/>
          <cell r="K470"/>
          <cell r="L470"/>
          <cell r="M470"/>
          <cell r="N470"/>
          <cell r="O470"/>
          <cell r="P470"/>
          <cell r="Q470"/>
          <cell r="R470"/>
          <cell r="S470"/>
          <cell r="T470"/>
          <cell r="U470"/>
          <cell r="V470"/>
          <cell r="W470"/>
          <cell r="X470"/>
          <cell r="Y470"/>
          <cell r="Z470"/>
          <cell r="AA470"/>
          <cell r="AB470"/>
          <cell r="AC470"/>
          <cell r="AD470"/>
          <cell r="AE470"/>
        </row>
        <row r="471">
          <cell r="G471"/>
          <cell r="H471"/>
          <cell r="I471"/>
          <cell r="J471"/>
          <cell r="K471"/>
          <cell r="L471"/>
          <cell r="M471"/>
          <cell r="N471"/>
          <cell r="O471"/>
          <cell r="P471"/>
          <cell r="Q471"/>
          <cell r="R471"/>
          <cell r="S471"/>
          <cell r="T471"/>
          <cell r="U471"/>
          <cell r="V471"/>
          <cell r="W471"/>
          <cell r="X471"/>
          <cell r="Y471"/>
          <cell r="Z471"/>
          <cell r="AA471"/>
          <cell r="AB471"/>
          <cell r="AC471"/>
          <cell r="AD471"/>
          <cell r="AE471"/>
        </row>
        <row r="472">
          <cell r="G472"/>
          <cell r="H472"/>
          <cell r="I472"/>
          <cell r="J472"/>
          <cell r="K472"/>
          <cell r="L472"/>
          <cell r="M472"/>
          <cell r="N472"/>
          <cell r="O472"/>
          <cell r="P472"/>
          <cell r="Q472"/>
          <cell r="R472"/>
          <cell r="S472"/>
          <cell r="T472"/>
          <cell r="U472"/>
          <cell r="V472"/>
          <cell r="W472"/>
          <cell r="X472"/>
          <cell r="Y472"/>
          <cell r="Z472"/>
          <cell r="AA472"/>
          <cell r="AB472"/>
          <cell r="AC472"/>
          <cell r="AD472"/>
          <cell r="AE472"/>
        </row>
        <row r="473">
          <cell r="G473"/>
          <cell r="H473"/>
          <cell r="I473"/>
          <cell r="J473"/>
          <cell r="K473"/>
          <cell r="L473"/>
          <cell r="M473"/>
          <cell r="N473"/>
          <cell r="O473"/>
          <cell r="P473"/>
          <cell r="Q473"/>
          <cell r="R473"/>
          <cell r="S473"/>
          <cell r="T473"/>
          <cell r="U473"/>
          <cell r="V473"/>
          <cell r="W473"/>
          <cell r="X473"/>
          <cell r="Y473"/>
          <cell r="Z473"/>
          <cell r="AA473"/>
          <cell r="AB473"/>
          <cell r="AC473"/>
          <cell r="AD473"/>
          <cell r="AE473"/>
        </row>
        <row r="474">
          <cell r="G474"/>
          <cell r="H474"/>
          <cell r="I474"/>
          <cell r="J474"/>
          <cell r="K474"/>
          <cell r="L474"/>
          <cell r="M474"/>
          <cell r="N474"/>
          <cell r="O474"/>
          <cell r="P474"/>
          <cell r="Q474"/>
          <cell r="R474"/>
          <cell r="S474"/>
          <cell r="T474"/>
          <cell r="U474"/>
          <cell r="V474"/>
          <cell r="W474"/>
          <cell r="X474"/>
          <cell r="Y474"/>
          <cell r="Z474"/>
          <cell r="AA474"/>
          <cell r="AB474"/>
          <cell r="AC474"/>
          <cell r="AD474"/>
          <cell r="AE474"/>
        </row>
        <row r="475">
          <cell r="G475"/>
          <cell r="H475"/>
          <cell r="I475"/>
          <cell r="J475"/>
          <cell r="K475"/>
          <cell r="L475"/>
          <cell r="M475"/>
          <cell r="N475"/>
          <cell r="O475"/>
          <cell r="P475"/>
          <cell r="Q475"/>
          <cell r="R475"/>
          <cell r="S475"/>
          <cell r="T475"/>
          <cell r="U475"/>
          <cell r="V475"/>
          <cell r="W475"/>
          <cell r="X475"/>
          <cell r="Y475"/>
          <cell r="Z475"/>
          <cell r="AA475"/>
          <cell r="AB475"/>
          <cell r="AC475"/>
          <cell r="AD475"/>
          <cell r="AE475"/>
        </row>
        <row r="476">
          <cell r="G476"/>
          <cell r="H476"/>
          <cell r="I476"/>
          <cell r="J476"/>
          <cell r="K476"/>
          <cell r="L476"/>
          <cell r="M476"/>
          <cell r="N476"/>
          <cell r="O476"/>
          <cell r="P476"/>
          <cell r="Q476"/>
          <cell r="R476"/>
          <cell r="S476"/>
          <cell r="T476"/>
          <cell r="U476"/>
          <cell r="V476"/>
          <cell r="W476"/>
          <cell r="X476"/>
          <cell r="Y476"/>
          <cell r="Z476"/>
          <cell r="AA476"/>
          <cell r="AB476"/>
          <cell r="AC476"/>
          <cell r="AD476"/>
          <cell r="AE476"/>
        </row>
        <row r="477">
          <cell r="G477"/>
          <cell r="H477"/>
          <cell r="I477"/>
          <cell r="J477"/>
          <cell r="K477"/>
          <cell r="L477"/>
          <cell r="M477"/>
          <cell r="N477"/>
          <cell r="O477"/>
          <cell r="P477"/>
          <cell r="Q477"/>
          <cell r="R477"/>
          <cell r="S477"/>
          <cell r="T477"/>
          <cell r="U477"/>
          <cell r="V477"/>
          <cell r="W477"/>
          <cell r="X477"/>
          <cell r="Y477"/>
          <cell r="Z477"/>
          <cell r="AA477"/>
          <cell r="AB477"/>
          <cell r="AC477"/>
          <cell r="AD477"/>
          <cell r="AE477"/>
        </row>
        <row r="478">
          <cell r="G478"/>
          <cell r="H478"/>
          <cell r="I478"/>
          <cell r="J478"/>
          <cell r="K478"/>
          <cell r="L478"/>
          <cell r="M478"/>
          <cell r="N478"/>
          <cell r="O478"/>
          <cell r="P478"/>
          <cell r="Q478"/>
          <cell r="R478"/>
          <cell r="S478"/>
          <cell r="T478"/>
          <cell r="U478"/>
          <cell r="V478"/>
          <cell r="W478"/>
          <cell r="X478"/>
          <cell r="Y478"/>
          <cell r="Z478"/>
          <cell r="AA478"/>
          <cell r="AB478"/>
          <cell r="AC478"/>
          <cell r="AD478"/>
          <cell r="AE478"/>
        </row>
        <row r="479">
          <cell r="G479"/>
          <cell r="H479"/>
          <cell r="I479"/>
          <cell r="J479"/>
          <cell r="K479"/>
          <cell r="L479"/>
          <cell r="M479"/>
          <cell r="N479"/>
          <cell r="O479"/>
          <cell r="P479"/>
          <cell r="Q479"/>
          <cell r="R479"/>
          <cell r="S479"/>
          <cell r="T479"/>
          <cell r="U479"/>
          <cell r="V479"/>
          <cell r="W479"/>
          <cell r="X479"/>
          <cell r="Y479"/>
          <cell r="Z479"/>
          <cell r="AA479"/>
          <cell r="AB479"/>
          <cell r="AC479"/>
          <cell r="AD479"/>
          <cell r="AE479"/>
        </row>
        <row r="480">
          <cell r="G480"/>
          <cell r="H480"/>
          <cell r="I480"/>
          <cell r="J480"/>
          <cell r="K480"/>
          <cell r="L480"/>
          <cell r="M480"/>
          <cell r="N480"/>
          <cell r="O480"/>
          <cell r="P480"/>
          <cell r="Q480"/>
          <cell r="R480"/>
          <cell r="S480"/>
          <cell r="T480"/>
          <cell r="U480"/>
          <cell r="V480"/>
          <cell r="W480"/>
          <cell r="X480"/>
          <cell r="Y480"/>
          <cell r="Z480"/>
          <cell r="AA480"/>
          <cell r="AB480"/>
          <cell r="AC480"/>
          <cell r="AD480"/>
          <cell r="AE480"/>
        </row>
        <row r="481">
          <cell r="G481"/>
          <cell r="H481"/>
          <cell r="I481"/>
          <cell r="J481"/>
          <cell r="K481"/>
          <cell r="L481"/>
          <cell r="M481"/>
          <cell r="N481"/>
          <cell r="O481"/>
          <cell r="P481"/>
          <cell r="Q481"/>
          <cell r="R481"/>
          <cell r="S481"/>
          <cell r="T481"/>
          <cell r="U481"/>
          <cell r="V481"/>
          <cell r="W481"/>
          <cell r="X481"/>
          <cell r="Y481"/>
          <cell r="Z481"/>
          <cell r="AA481"/>
          <cell r="AB481"/>
          <cell r="AC481"/>
          <cell r="AD481"/>
          <cell r="AE481"/>
        </row>
        <row r="482">
          <cell r="G482"/>
          <cell r="H482"/>
          <cell r="I482"/>
          <cell r="J482"/>
          <cell r="K482"/>
          <cell r="L482"/>
          <cell r="M482"/>
          <cell r="N482"/>
          <cell r="O482"/>
          <cell r="P482"/>
          <cell r="Q482"/>
          <cell r="R482"/>
          <cell r="S482"/>
          <cell r="T482"/>
          <cell r="U482"/>
          <cell r="V482"/>
          <cell r="W482"/>
          <cell r="X482"/>
          <cell r="Y482"/>
          <cell r="Z482"/>
          <cell r="AA482"/>
          <cell r="AB482"/>
          <cell r="AC482"/>
          <cell r="AD482"/>
          <cell r="AE482"/>
        </row>
        <row r="483">
          <cell r="G483"/>
          <cell r="H483"/>
          <cell r="I483"/>
          <cell r="J483"/>
          <cell r="K483"/>
          <cell r="L483"/>
          <cell r="M483"/>
          <cell r="N483"/>
          <cell r="O483"/>
          <cell r="P483"/>
          <cell r="Q483"/>
          <cell r="R483"/>
          <cell r="S483"/>
          <cell r="T483"/>
          <cell r="U483"/>
          <cell r="V483"/>
          <cell r="W483"/>
          <cell r="X483"/>
          <cell r="Y483"/>
          <cell r="Z483"/>
          <cell r="AA483"/>
          <cell r="AB483"/>
          <cell r="AC483"/>
          <cell r="AD483"/>
          <cell r="AE483"/>
        </row>
        <row r="484">
          <cell r="G484"/>
          <cell r="H484"/>
          <cell r="I484"/>
          <cell r="J484"/>
          <cell r="K484"/>
          <cell r="L484"/>
          <cell r="M484"/>
          <cell r="N484"/>
          <cell r="O484"/>
          <cell r="P484"/>
          <cell r="Q484"/>
          <cell r="R484"/>
          <cell r="S484"/>
          <cell r="T484"/>
          <cell r="U484"/>
          <cell r="V484"/>
          <cell r="W484"/>
          <cell r="X484"/>
          <cell r="Y484"/>
          <cell r="Z484"/>
          <cell r="AA484"/>
          <cell r="AB484"/>
          <cell r="AC484"/>
          <cell r="AD484"/>
          <cell r="AE484"/>
        </row>
        <row r="485">
          <cell r="G485"/>
          <cell r="H485"/>
          <cell r="I485"/>
          <cell r="J485"/>
          <cell r="K485"/>
          <cell r="L485"/>
          <cell r="M485"/>
          <cell r="N485"/>
          <cell r="O485"/>
          <cell r="P485"/>
          <cell r="Q485"/>
          <cell r="R485"/>
          <cell r="S485"/>
          <cell r="T485"/>
          <cell r="U485"/>
          <cell r="V485"/>
          <cell r="W485"/>
          <cell r="X485"/>
          <cell r="Y485"/>
          <cell r="Z485"/>
          <cell r="AA485"/>
          <cell r="AB485"/>
          <cell r="AC485"/>
          <cell r="AD485"/>
          <cell r="AE485"/>
        </row>
        <row r="486">
          <cell r="G486"/>
          <cell r="H486"/>
          <cell r="I486"/>
          <cell r="J486"/>
          <cell r="K486"/>
          <cell r="L486"/>
          <cell r="M486"/>
          <cell r="N486"/>
          <cell r="O486"/>
          <cell r="P486"/>
          <cell r="Q486"/>
          <cell r="R486"/>
          <cell r="S486"/>
          <cell r="T486"/>
          <cell r="U486"/>
          <cell r="V486"/>
          <cell r="W486"/>
          <cell r="X486"/>
          <cell r="Y486"/>
          <cell r="Z486"/>
          <cell r="AA486"/>
          <cell r="AB486"/>
          <cell r="AC486"/>
          <cell r="AD486"/>
          <cell r="AE486"/>
        </row>
        <row r="487">
          <cell r="G487"/>
          <cell r="H487"/>
          <cell r="I487"/>
          <cell r="J487"/>
          <cell r="K487"/>
          <cell r="L487"/>
          <cell r="M487"/>
          <cell r="N487"/>
          <cell r="O487"/>
          <cell r="P487"/>
          <cell r="Q487"/>
          <cell r="R487"/>
          <cell r="S487"/>
          <cell r="T487"/>
          <cell r="U487"/>
          <cell r="V487"/>
          <cell r="W487"/>
          <cell r="X487"/>
          <cell r="Y487"/>
          <cell r="Z487"/>
          <cell r="AA487"/>
          <cell r="AB487"/>
          <cell r="AC487"/>
          <cell r="AD487"/>
          <cell r="AE487"/>
        </row>
        <row r="488">
          <cell r="G488"/>
          <cell r="H488"/>
          <cell r="I488"/>
          <cell r="J488"/>
          <cell r="K488"/>
          <cell r="L488"/>
          <cell r="M488"/>
          <cell r="N488"/>
          <cell r="O488"/>
          <cell r="P488"/>
          <cell r="Q488"/>
          <cell r="R488"/>
          <cell r="S488"/>
          <cell r="T488"/>
          <cell r="U488"/>
          <cell r="V488"/>
          <cell r="W488"/>
          <cell r="X488"/>
          <cell r="Y488"/>
          <cell r="Z488"/>
          <cell r="AA488"/>
          <cell r="AB488"/>
          <cell r="AC488"/>
          <cell r="AD488"/>
          <cell r="AE488"/>
        </row>
        <row r="489">
          <cell r="G489"/>
          <cell r="H489"/>
          <cell r="I489"/>
          <cell r="J489"/>
          <cell r="K489"/>
          <cell r="L489"/>
          <cell r="M489"/>
          <cell r="N489"/>
          <cell r="O489"/>
          <cell r="P489"/>
          <cell r="Q489"/>
          <cell r="R489"/>
          <cell r="S489"/>
          <cell r="T489"/>
          <cell r="U489"/>
          <cell r="V489"/>
          <cell r="W489"/>
          <cell r="X489"/>
          <cell r="Y489"/>
          <cell r="Z489"/>
          <cell r="AA489"/>
          <cell r="AB489"/>
          <cell r="AC489"/>
          <cell r="AD489"/>
          <cell r="AE489"/>
        </row>
        <row r="490">
          <cell r="G490"/>
          <cell r="H490"/>
          <cell r="I490"/>
          <cell r="J490"/>
          <cell r="K490"/>
          <cell r="L490"/>
          <cell r="M490"/>
          <cell r="N490"/>
          <cell r="O490"/>
          <cell r="P490"/>
          <cell r="Q490"/>
          <cell r="R490"/>
          <cell r="S490"/>
          <cell r="T490"/>
          <cell r="U490"/>
          <cell r="V490"/>
          <cell r="W490"/>
          <cell r="X490"/>
          <cell r="Y490"/>
          <cell r="Z490"/>
          <cell r="AA490"/>
          <cell r="AB490"/>
          <cell r="AC490"/>
          <cell r="AD490"/>
          <cell r="AE490"/>
        </row>
        <row r="491">
          <cell r="G491"/>
          <cell r="H491"/>
          <cell r="I491"/>
          <cell r="J491"/>
          <cell r="K491"/>
          <cell r="L491"/>
          <cell r="M491"/>
          <cell r="N491"/>
          <cell r="O491"/>
          <cell r="P491"/>
          <cell r="Q491"/>
          <cell r="R491"/>
          <cell r="S491"/>
          <cell r="T491"/>
          <cell r="U491"/>
          <cell r="V491"/>
          <cell r="W491"/>
          <cell r="X491"/>
          <cell r="Y491"/>
          <cell r="Z491"/>
          <cell r="AA491"/>
          <cell r="AB491"/>
          <cell r="AC491"/>
          <cell r="AD491"/>
          <cell r="AE491"/>
        </row>
        <row r="492">
          <cell r="G492"/>
          <cell r="H492"/>
          <cell r="I492"/>
          <cell r="J492"/>
          <cell r="K492"/>
          <cell r="L492"/>
          <cell r="M492"/>
          <cell r="N492"/>
          <cell r="O492"/>
          <cell r="P492"/>
          <cell r="Q492"/>
          <cell r="R492"/>
          <cell r="S492"/>
          <cell r="T492"/>
          <cell r="U492"/>
          <cell r="V492"/>
          <cell r="W492"/>
          <cell r="X492"/>
          <cell r="Y492"/>
          <cell r="Z492"/>
          <cell r="AA492"/>
          <cell r="AB492"/>
          <cell r="AC492"/>
          <cell r="AD492"/>
          <cell r="AE492"/>
        </row>
        <row r="493">
          <cell r="G493"/>
          <cell r="H493"/>
          <cell r="I493"/>
          <cell r="J493"/>
          <cell r="K493"/>
          <cell r="L493"/>
          <cell r="M493"/>
          <cell r="N493"/>
          <cell r="O493"/>
          <cell r="P493"/>
          <cell r="Q493"/>
          <cell r="R493"/>
          <cell r="S493"/>
          <cell r="T493"/>
          <cell r="U493"/>
          <cell r="V493"/>
          <cell r="W493"/>
          <cell r="X493"/>
          <cell r="Y493"/>
          <cell r="Z493"/>
          <cell r="AA493"/>
          <cell r="AB493"/>
          <cell r="AC493"/>
          <cell r="AD493"/>
          <cell r="AE493"/>
        </row>
        <row r="494">
          <cell r="G494"/>
          <cell r="H494"/>
          <cell r="I494"/>
          <cell r="J494"/>
          <cell r="K494"/>
          <cell r="L494"/>
          <cell r="M494"/>
          <cell r="N494"/>
          <cell r="O494"/>
          <cell r="P494"/>
          <cell r="Q494"/>
          <cell r="R494"/>
          <cell r="S494"/>
          <cell r="T494"/>
          <cell r="U494"/>
          <cell r="V494"/>
          <cell r="W494"/>
          <cell r="X494"/>
          <cell r="Y494"/>
          <cell r="Z494"/>
          <cell r="AA494"/>
          <cell r="AB494"/>
          <cell r="AC494"/>
          <cell r="AD494"/>
          <cell r="AE494"/>
        </row>
        <row r="495">
          <cell r="G495"/>
          <cell r="H495"/>
          <cell r="I495"/>
          <cell r="J495"/>
          <cell r="K495"/>
          <cell r="L495"/>
          <cell r="M495"/>
          <cell r="N495"/>
          <cell r="O495"/>
          <cell r="P495"/>
          <cell r="Q495"/>
          <cell r="R495"/>
          <cell r="S495"/>
          <cell r="T495"/>
          <cell r="U495"/>
          <cell r="V495"/>
          <cell r="W495"/>
          <cell r="X495"/>
          <cell r="Y495"/>
          <cell r="Z495"/>
          <cell r="AA495"/>
          <cell r="AB495"/>
          <cell r="AC495"/>
          <cell r="AD495"/>
          <cell r="AE495"/>
        </row>
        <row r="496">
          <cell r="G496"/>
          <cell r="H496"/>
          <cell r="I496"/>
          <cell r="J496"/>
          <cell r="K496"/>
          <cell r="L496"/>
          <cell r="M496"/>
          <cell r="N496"/>
          <cell r="O496"/>
          <cell r="P496"/>
          <cell r="Q496"/>
          <cell r="R496"/>
          <cell r="S496"/>
          <cell r="T496"/>
          <cell r="U496"/>
          <cell r="V496"/>
          <cell r="W496"/>
          <cell r="X496"/>
          <cell r="Y496"/>
          <cell r="Z496"/>
          <cell r="AA496"/>
          <cell r="AB496"/>
          <cell r="AC496"/>
          <cell r="AD496"/>
          <cell r="AE496"/>
        </row>
        <row r="497">
          <cell r="G497"/>
          <cell r="H497"/>
          <cell r="I497"/>
          <cell r="J497"/>
          <cell r="K497"/>
          <cell r="L497"/>
          <cell r="M497"/>
          <cell r="N497"/>
          <cell r="O497"/>
          <cell r="P497"/>
          <cell r="Q497"/>
          <cell r="R497"/>
          <cell r="S497"/>
          <cell r="T497"/>
          <cell r="U497"/>
          <cell r="V497"/>
          <cell r="W497"/>
          <cell r="X497"/>
          <cell r="Y497"/>
          <cell r="Z497"/>
          <cell r="AA497"/>
          <cell r="AB497"/>
          <cell r="AC497"/>
          <cell r="AD497"/>
          <cell r="AE497"/>
        </row>
        <row r="498">
          <cell r="G498"/>
          <cell r="H498"/>
          <cell r="I498"/>
          <cell r="J498"/>
          <cell r="K498"/>
          <cell r="L498"/>
          <cell r="M498"/>
          <cell r="N498"/>
          <cell r="O498"/>
          <cell r="P498"/>
          <cell r="Q498"/>
          <cell r="R498"/>
          <cell r="S498"/>
          <cell r="T498"/>
          <cell r="U498"/>
          <cell r="V498"/>
          <cell r="W498"/>
          <cell r="X498"/>
          <cell r="Y498"/>
          <cell r="Z498"/>
          <cell r="AA498"/>
          <cell r="AB498"/>
          <cell r="AC498"/>
          <cell r="AD498"/>
          <cell r="AE498"/>
        </row>
        <row r="499">
          <cell r="G499"/>
          <cell r="H499"/>
          <cell r="I499"/>
          <cell r="J499"/>
          <cell r="K499"/>
          <cell r="L499"/>
          <cell r="M499"/>
          <cell r="N499"/>
          <cell r="O499"/>
          <cell r="P499"/>
          <cell r="Q499"/>
          <cell r="R499"/>
          <cell r="S499"/>
          <cell r="T499"/>
          <cell r="U499"/>
          <cell r="V499"/>
          <cell r="W499"/>
          <cell r="X499"/>
          <cell r="Y499"/>
          <cell r="Z499"/>
          <cell r="AA499"/>
          <cell r="AB499"/>
          <cell r="AC499"/>
          <cell r="AD499"/>
          <cell r="AE499"/>
        </row>
        <row r="500">
          <cell r="G500"/>
          <cell r="H500"/>
          <cell r="I500"/>
          <cell r="J500"/>
          <cell r="K500"/>
          <cell r="L500"/>
          <cell r="M500"/>
          <cell r="N500"/>
          <cell r="O500"/>
          <cell r="P500"/>
          <cell r="Q500"/>
          <cell r="R500"/>
          <cell r="S500"/>
          <cell r="T500"/>
          <cell r="U500"/>
          <cell r="V500"/>
          <cell r="W500"/>
          <cell r="X500"/>
          <cell r="Y500"/>
          <cell r="Z500"/>
          <cell r="AA500"/>
          <cell r="AB500"/>
          <cell r="AC500"/>
          <cell r="AD500"/>
          <cell r="AE500"/>
        </row>
        <row r="501">
          <cell r="G501"/>
          <cell r="H501"/>
          <cell r="I501"/>
          <cell r="J501"/>
          <cell r="K501"/>
          <cell r="L501"/>
          <cell r="M501"/>
          <cell r="N501"/>
          <cell r="O501"/>
          <cell r="P501"/>
          <cell r="Q501"/>
          <cell r="R501"/>
          <cell r="S501"/>
          <cell r="T501"/>
          <cell r="U501"/>
          <cell r="V501"/>
          <cell r="W501"/>
          <cell r="X501"/>
          <cell r="Y501"/>
          <cell r="Z501"/>
          <cell r="AA501"/>
          <cell r="AB501"/>
          <cell r="AC501"/>
          <cell r="AD501"/>
          <cell r="AE501"/>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B5" t="str">
            <v>Anchor</v>
          </cell>
          <cell r="C5" t="str">
            <v>Abrev</v>
          </cell>
          <cell r="D5" t="str">
            <v>POPULATION FORECAST (1000s)</v>
          </cell>
          <cell r="E5" t="str">
            <v>Scenario</v>
          </cell>
          <cell r="F5">
            <v>1985</v>
          </cell>
          <cell r="G5">
            <v>1986</v>
          </cell>
          <cell r="H5">
            <v>1987</v>
          </cell>
          <cell r="I5">
            <v>1988</v>
          </cell>
          <cell r="J5">
            <v>1989</v>
          </cell>
          <cell r="K5">
            <v>1990</v>
          </cell>
          <cell r="L5">
            <v>1991</v>
          </cell>
          <cell r="M5">
            <v>1992</v>
          </cell>
          <cell r="N5">
            <v>1993</v>
          </cell>
          <cell r="O5">
            <v>1994</v>
          </cell>
          <cell r="P5">
            <v>1995</v>
          </cell>
          <cell r="Q5">
            <v>1996</v>
          </cell>
          <cell r="R5">
            <v>1997</v>
          </cell>
          <cell r="S5">
            <v>1998</v>
          </cell>
          <cell r="T5">
            <v>1999</v>
          </cell>
          <cell r="U5">
            <v>2000</v>
          </cell>
          <cell r="V5">
            <v>2001</v>
          </cell>
          <cell r="W5">
            <v>2002</v>
          </cell>
          <cell r="X5">
            <v>2003</v>
          </cell>
          <cell r="Y5">
            <v>2004</v>
          </cell>
          <cell r="Z5">
            <v>2005</v>
          </cell>
          <cell r="AA5">
            <v>2006</v>
          </cell>
          <cell r="AB5">
            <v>2007</v>
          </cell>
          <cell r="AC5">
            <v>2008</v>
          </cell>
          <cell r="AD5">
            <v>2009</v>
          </cell>
          <cell r="AE5">
            <v>2010</v>
          </cell>
          <cell r="AF5">
            <v>2011</v>
          </cell>
          <cell r="AG5">
            <v>2012</v>
          </cell>
          <cell r="AH5">
            <v>2013</v>
          </cell>
          <cell r="AI5">
            <v>2014</v>
          </cell>
          <cell r="AJ5">
            <v>2015</v>
          </cell>
          <cell r="AK5">
            <v>2016</v>
          </cell>
          <cell r="AL5">
            <v>2017</v>
          </cell>
          <cell r="AM5">
            <v>2018</v>
          </cell>
          <cell r="AN5">
            <v>2019</v>
          </cell>
          <cell r="AO5">
            <v>2020</v>
          </cell>
          <cell r="AP5">
            <v>2021</v>
          </cell>
          <cell r="AQ5">
            <v>2022</v>
          </cell>
          <cell r="AR5">
            <v>2023</v>
          </cell>
          <cell r="AS5">
            <v>2024</v>
          </cell>
          <cell r="AT5">
            <v>2025</v>
          </cell>
          <cell r="AU5">
            <v>2026</v>
          </cell>
          <cell r="AV5">
            <v>2027</v>
          </cell>
          <cell r="AW5">
            <v>2028</v>
          </cell>
          <cell r="AX5">
            <v>2029</v>
          </cell>
          <cell r="AY5">
            <v>2030</v>
          </cell>
          <cell r="AZ5">
            <v>2031</v>
          </cell>
          <cell r="BA5">
            <v>2032</v>
          </cell>
          <cell r="BB5">
            <v>2033</v>
          </cell>
          <cell r="BC5">
            <v>2034</v>
          </cell>
        </row>
        <row r="6">
          <cell r="B6" t="str">
            <v>OrPopStock</v>
          </cell>
          <cell r="C6" t="str">
            <v>Or</v>
          </cell>
          <cell r="D6" t="str">
            <v>Oregon</v>
          </cell>
          <cell r="E6" t="str">
            <v>Trend (basecase)</v>
          </cell>
          <cell r="F6">
            <v>2674.306</v>
          </cell>
          <cell r="G6">
            <v>2686.1149999999998</v>
          </cell>
          <cell r="H6">
            <v>2707.4250000000002</v>
          </cell>
          <cell r="I6">
            <v>2747.9569999999999</v>
          </cell>
          <cell r="J6">
            <v>2800.471</v>
          </cell>
          <cell r="K6">
            <v>2868.6590000000001</v>
          </cell>
          <cell r="L6">
            <v>2935.9960000000001</v>
          </cell>
          <cell r="M6">
            <v>3000.55</v>
          </cell>
          <cell r="N6">
            <v>3067.395</v>
          </cell>
          <cell r="O6">
            <v>3129.1930000000002</v>
          </cell>
          <cell r="P6">
            <v>3192.0929999999998</v>
          </cell>
          <cell r="Q6">
            <v>3253.8310000000001</v>
          </cell>
          <cell r="R6">
            <v>3309.7</v>
          </cell>
          <cell r="S6">
            <v>3357.1759999999999</v>
          </cell>
          <cell r="T6">
            <v>3398.232</v>
          </cell>
          <cell r="U6">
            <v>3434.8069999999998</v>
          </cell>
          <cell r="V6">
            <v>3474.0340000000001</v>
          </cell>
          <cell r="W6">
            <v>3516.915</v>
          </cell>
          <cell r="X6">
            <v>3549.38</v>
          </cell>
          <cell r="Y6">
            <v>3576.2510000000002</v>
          </cell>
          <cell r="Z6">
            <v>3621.221</v>
          </cell>
          <cell r="AA6">
            <v>3676.88</v>
          </cell>
          <cell r="AB6">
            <v>3727.835</v>
          </cell>
          <cell r="AC6">
            <v>3773.288</v>
          </cell>
          <cell r="AD6">
            <v>3811.7179999999998</v>
          </cell>
          <cell r="AE6">
            <v>3841.4360000000001</v>
          </cell>
          <cell r="AF6">
            <v>3871.9769999999999</v>
          </cell>
          <cell r="AG6">
            <v>3903.4650000000001</v>
          </cell>
          <cell r="AH6">
            <v>3934.049</v>
          </cell>
          <cell r="AI6">
            <v>3966.8829999999998</v>
          </cell>
          <cell r="AJ6">
            <v>4002.799</v>
          </cell>
          <cell r="AK6">
            <v>4039.9940000000001</v>
          </cell>
          <cell r="AL6">
            <v>4078.125</v>
          </cell>
          <cell r="AM6">
            <v>4116.6090000000004</v>
          </cell>
          <cell r="AN6">
            <v>4154.674</v>
          </cell>
          <cell r="AO6">
            <v>4192.0780000000004</v>
          </cell>
          <cell r="AP6">
            <v>4228.7430000000004</v>
          </cell>
          <cell r="AQ6">
            <v>4264.6490000000003</v>
          </cell>
          <cell r="AR6">
            <v>4299.7920000000004</v>
          </cell>
          <cell r="AS6">
            <v>4334.1710000000003</v>
          </cell>
          <cell r="AT6">
            <v>4367.7330000000002</v>
          </cell>
          <cell r="AU6">
            <v>4400.4340000000002</v>
          </cell>
          <cell r="AV6">
            <v>4432.5820000000003</v>
          </cell>
          <cell r="AW6">
            <v>4464.3519999999999</v>
          </cell>
          <cell r="AX6">
            <v>4495.7730000000001</v>
          </cell>
          <cell r="AY6">
            <v>4526.8729999999996</v>
          </cell>
          <cell r="AZ6">
            <v>4557.6930000000002</v>
          </cell>
          <cell r="BA6">
            <v>4588.2659999999996</v>
          </cell>
          <cell r="BB6">
            <v>4618.6210000000001</v>
          </cell>
          <cell r="BC6">
            <v>4648.692</v>
          </cell>
        </row>
        <row r="7">
          <cell r="B7" t="str">
            <v>WAPopStock</v>
          </cell>
          <cell r="C7" t="str">
            <v>WA</v>
          </cell>
          <cell r="D7" t="str">
            <v>Washington</v>
          </cell>
          <cell r="E7" t="str">
            <v>Trend (basecase)</v>
          </cell>
          <cell r="F7">
            <v>4406.3850000000002</v>
          </cell>
          <cell r="G7">
            <v>4464.1899999999996</v>
          </cell>
          <cell r="H7">
            <v>4547.0309999999999</v>
          </cell>
          <cell r="I7">
            <v>4652.9070000000002</v>
          </cell>
          <cell r="J7">
            <v>4768.7150000000001</v>
          </cell>
          <cell r="K7">
            <v>4915.9459999999999</v>
          </cell>
          <cell r="L7">
            <v>5043.0330000000004</v>
          </cell>
          <cell r="M7">
            <v>5174.2219999999998</v>
          </cell>
          <cell r="N7">
            <v>5289.3639999999996</v>
          </cell>
          <cell r="O7">
            <v>5388.8370000000004</v>
          </cell>
          <cell r="P7">
            <v>5490.92</v>
          </cell>
          <cell r="Q7">
            <v>5583.7539999999999</v>
          </cell>
          <cell r="R7">
            <v>5685.8310000000001</v>
          </cell>
          <cell r="S7">
            <v>5777.2370000000001</v>
          </cell>
          <cell r="T7">
            <v>5850.9089999999997</v>
          </cell>
          <cell r="U7">
            <v>5920.5039999999999</v>
          </cell>
          <cell r="V7">
            <v>5993.451</v>
          </cell>
          <cell r="W7">
            <v>6057.85</v>
          </cell>
          <cell r="X7">
            <v>6114.7939999999999</v>
          </cell>
          <cell r="Y7">
            <v>6188.66</v>
          </cell>
          <cell r="Z7">
            <v>6273.5249999999996</v>
          </cell>
          <cell r="AA7">
            <v>6380.576</v>
          </cell>
          <cell r="AB7">
            <v>6474.665</v>
          </cell>
          <cell r="AC7">
            <v>6575.5370000000003</v>
          </cell>
          <cell r="AD7">
            <v>6675.0910000000003</v>
          </cell>
          <cell r="AE7">
            <v>6752.683</v>
          </cell>
          <cell r="AF7">
            <v>6830.3310000000001</v>
          </cell>
          <cell r="AG7">
            <v>6904.9059999999999</v>
          </cell>
          <cell r="AH7">
            <v>6981</v>
          </cell>
          <cell r="AI7">
            <v>7058.0010000000002</v>
          </cell>
          <cell r="AJ7">
            <v>7134.8850000000002</v>
          </cell>
          <cell r="AK7">
            <v>7210.4989999999998</v>
          </cell>
          <cell r="AL7">
            <v>7285.5159999999996</v>
          </cell>
          <cell r="AM7">
            <v>7360.0730000000003</v>
          </cell>
          <cell r="AN7">
            <v>7433.7640000000001</v>
          </cell>
          <cell r="AO7">
            <v>7506.3230000000003</v>
          </cell>
          <cell r="AP7">
            <v>7577.2960000000003</v>
          </cell>
          <cell r="AQ7">
            <v>7646.607</v>
          </cell>
          <cell r="AR7">
            <v>7714.268</v>
          </cell>
          <cell r="AS7">
            <v>7780.4369999999999</v>
          </cell>
          <cell r="AT7">
            <v>7845.4889999999996</v>
          </cell>
          <cell r="AU7">
            <v>7909.7030000000004</v>
          </cell>
          <cell r="AV7">
            <v>7973.1719999999996</v>
          </cell>
          <cell r="AW7">
            <v>8035.9170000000004</v>
          </cell>
          <cell r="AX7">
            <v>8097.9880000000003</v>
          </cell>
          <cell r="AY7">
            <v>8159.4440000000004</v>
          </cell>
          <cell r="AZ7">
            <v>8220.3349999999991</v>
          </cell>
          <cell r="BA7">
            <v>8280.7260000000006</v>
          </cell>
          <cell r="BB7">
            <v>8340.6640000000007</v>
          </cell>
          <cell r="BC7">
            <v>8400.2720000000008</v>
          </cell>
        </row>
        <row r="8">
          <cell r="B8" t="str">
            <v>IDPopStock</v>
          </cell>
          <cell r="C8" t="str">
            <v>ID</v>
          </cell>
          <cell r="D8" t="str">
            <v>Idaho</v>
          </cell>
          <cell r="E8" t="str">
            <v>Trend (basecase)</v>
          </cell>
          <cell r="F8">
            <v>993.13199999999995</v>
          </cell>
          <cell r="G8">
            <v>989.48</v>
          </cell>
          <cell r="H8">
            <v>985.447</v>
          </cell>
          <cell r="I8">
            <v>987.25800000000004</v>
          </cell>
          <cell r="J8">
            <v>997.22299999999996</v>
          </cell>
          <cell r="K8">
            <v>1016.634</v>
          </cell>
          <cell r="L8">
            <v>1045.135</v>
          </cell>
          <cell r="M8">
            <v>1076.6510000000001</v>
          </cell>
          <cell r="N8">
            <v>1113.1759999999999</v>
          </cell>
          <cell r="O8">
            <v>1148.825</v>
          </cell>
          <cell r="P8">
            <v>1180.0889999999999</v>
          </cell>
          <cell r="Q8">
            <v>1206.2</v>
          </cell>
          <cell r="R8">
            <v>1231.357</v>
          </cell>
          <cell r="S8">
            <v>1255.1849999999999</v>
          </cell>
          <cell r="T8">
            <v>1278.7760000000001</v>
          </cell>
          <cell r="U8">
            <v>1301.894</v>
          </cell>
          <cell r="V8">
            <v>1322.481</v>
          </cell>
          <cell r="W8">
            <v>1343.3820000000001</v>
          </cell>
          <cell r="X8">
            <v>1367.23</v>
          </cell>
          <cell r="Y8">
            <v>1396.7929999999999</v>
          </cell>
          <cell r="Z8">
            <v>1433.46</v>
          </cell>
          <cell r="AA8">
            <v>1472.8989999999999</v>
          </cell>
          <cell r="AB8">
            <v>1508.2539999999999</v>
          </cell>
          <cell r="AC8">
            <v>1536.239</v>
          </cell>
          <cell r="AD8">
            <v>1556.479</v>
          </cell>
          <cell r="AE8">
            <v>1572.4290000000001</v>
          </cell>
          <cell r="AF8">
            <v>1585.2860000000001</v>
          </cell>
          <cell r="AG8">
            <v>1597.952</v>
          </cell>
          <cell r="AH8">
            <v>1614.3810000000001</v>
          </cell>
          <cell r="AI8">
            <v>1633.1020000000001</v>
          </cell>
          <cell r="AJ8">
            <v>1653.616</v>
          </cell>
          <cell r="AK8">
            <v>1675.2660000000001</v>
          </cell>
          <cell r="AL8">
            <v>1698.1659999999999</v>
          </cell>
          <cell r="AM8">
            <v>1722.0160000000001</v>
          </cell>
          <cell r="AN8">
            <v>1746.183</v>
          </cell>
          <cell r="AO8">
            <v>1770.4179999999999</v>
          </cell>
          <cell r="AP8">
            <v>1794.69</v>
          </cell>
          <cell r="AQ8">
            <v>1818.9970000000001</v>
          </cell>
          <cell r="AR8">
            <v>1843.36</v>
          </cell>
          <cell r="AS8">
            <v>1867.77</v>
          </cell>
          <cell r="AT8">
            <v>1892.2149999999999</v>
          </cell>
          <cell r="AU8">
            <v>1916.6949999999999</v>
          </cell>
          <cell r="AV8">
            <v>1941.2059999999999</v>
          </cell>
          <cell r="AW8">
            <v>1965.741</v>
          </cell>
          <cell r="AX8">
            <v>1990.2360000000001</v>
          </cell>
          <cell r="AY8">
            <v>2014.665</v>
          </cell>
          <cell r="AZ8">
            <v>2039.0309999999999</v>
          </cell>
          <cell r="BA8">
            <v>2063.33</v>
          </cell>
          <cell r="BB8">
            <v>2087.5639999999999</v>
          </cell>
          <cell r="BC8">
            <v>2111.7449999999999</v>
          </cell>
        </row>
        <row r="9">
          <cell r="B9" t="str">
            <v>MTPopStock</v>
          </cell>
          <cell r="C9" t="str">
            <v>MT</v>
          </cell>
          <cell r="D9" t="str">
            <v>Montana</v>
          </cell>
          <cell r="E9" t="str">
            <v>Trend (basecase)</v>
          </cell>
          <cell r="F9">
            <v>820.61699999999996</v>
          </cell>
          <cell r="G9">
            <v>812.64099999999996</v>
          </cell>
          <cell r="H9">
            <v>804.69</v>
          </cell>
          <cell r="I9">
            <v>800.39700000000005</v>
          </cell>
          <cell r="J9">
            <v>799.77599999999995</v>
          </cell>
          <cell r="K9">
            <v>801.93899999999996</v>
          </cell>
          <cell r="L9">
            <v>812.08500000000004</v>
          </cell>
          <cell r="M9">
            <v>828.29399999999998</v>
          </cell>
          <cell r="N9">
            <v>846.649</v>
          </cell>
          <cell r="O9">
            <v>863.10900000000004</v>
          </cell>
          <cell r="P9">
            <v>877.40700000000004</v>
          </cell>
          <cell r="Q9">
            <v>886.32100000000003</v>
          </cell>
          <cell r="R9">
            <v>890.12</v>
          </cell>
          <cell r="S9">
            <v>893.221</v>
          </cell>
          <cell r="T9">
            <v>898.36199999999997</v>
          </cell>
          <cell r="U9">
            <v>903.97699999999998</v>
          </cell>
          <cell r="V9">
            <v>907.64300000000003</v>
          </cell>
          <cell r="W9">
            <v>912.86199999999997</v>
          </cell>
          <cell r="X9">
            <v>921.07</v>
          </cell>
          <cell r="Y9">
            <v>931.24400000000003</v>
          </cell>
          <cell r="Z9">
            <v>941.82</v>
          </cell>
          <cell r="AA9">
            <v>954.14599999999996</v>
          </cell>
          <cell r="AB9">
            <v>966.13900000000001</v>
          </cell>
          <cell r="AC9">
            <v>977.09500000000003</v>
          </cell>
          <cell r="AD9">
            <v>984.86599999999999</v>
          </cell>
          <cell r="AE9">
            <v>991.57600000000002</v>
          </cell>
          <cell r="AF9">
            <v>998.63499999999999</v>
          </cell>
          <cell r="AG9">
            <v>1006.807</v>
          </cell>
          <cell r="AH9">
            <v>1016.352</v>
          </cell>
          <cell r="AI9">
            <v>1025.7760000000001</v>
          </cell>
          <cell r="AJ9">
            <v>1034.779</v>
          </cell>
          <cell r="AK9">
            <v>1043.723</v>
          </cell>
          <cell r="AL9">
            <v>1052.69</v>
          </cell>
          <cell r="AM9">
            <v>1061.3920000000001</v>
          </cell>
          <cell r="AN9">
            <v>1069.5709999999999</v>
          </cell>
          <cell r="AO9">
            <v>1077.162</v>
          </cell>
          <cell r="AP9">
            <v>1084.1869999999999</v>
          </cell>
          <cell r="AQ9">
            <v>1090.6420000000001</v>
          </cell>
          <cell r="AR9">
            <v>1096.5219999999999</v>
          </cell>
          <cell r="AS9">
            <v>1101.83</v>
          </cell>
          <cell r="AT9">
            <v>1106.683</v>
          </cell>
          <cell r="AU9">
            <v>1111.384</v>
          </cell>
          <cell r="AV9">
            <v>1115.998</v>
          </cell>
          <cell r="AW9">
            <v>1120.511</v>
          </cell>
          <cell r="AX9">
            <v>1124.9100000000001</v>
          </cell>
          <cell r="AY9">
            <v>1129.1980000000001</v>
          </cell>
          <cell r="AZ9">
            <v>1133.386</v>
          </cell>
          <cell r="BA9">
            <v>1137.4849999999999</v>
          </cell>
          <cell r="BB9">
            <v>1141.509</v>
          </cell>
          <cell r="BC9">
            <v>1145.4690000000001</v>
          </cell>
        </row>
        <row r="10">
          <cell r="B10" t="str">
            <v>RegionPopStock</v>
          </cell>
          <cell r="C10" t="str">
            <v>Region</v>
          </cell>
          <cell r="D10" t="str">
            <v>Region (with WMT only)</v>
          </cell>
          <cell r="E10" t="str">
            <v>Trend (basecase)</v>
          </cell>
          <cell r="F10">
            <v>8541.5746899999995</v>
          </cell>
          <cell r="G10">
            <v>8602.9903699999995</v>
          </cell>
          <cell r="H10">
            <v>8698.5763000000006</v>
          </cell>
          <cell r="I10">
            <v>8844.3482899999999</v>
          </cell>
          <cell r="J10">
            <v>9022.2813200000001</v>
          </cell>
          <cell r="K10">
            <v>9258.3442299999988</v>
          </cell>
          <cell r="L10">
            <v>9487.052450000001</v>
          </cell>
          <cell r="M10">
            <v>9723.550580000001</v>
          </cell>
          <cell r="N10">
            <v>9952.5249299999996</v>
          </cell>
          <cell r="O10">
            <v>10158.827130000001</v>
          </cell>
          <cell r="P10">
            <v>10363.223989999999</v>
          </cell>
          <cell r="Q10">
            <v>10548.98797</v>
          </cell>
          <cell r="R10">
            <v>10734.256399999998</v>
          </cell>
          <cell r="S10">
            <v>10898.733969999999</v>
          </cell>
          <cell r="T10">
            <v>11039.983339999999</v>
          </cell>
          <cell r="U10">
            <v>11172.471890000001</v>
          </cell>
          <cell r="V10">
            <v>11307.32251</v>
          </cell>
          <cell r="W10">
            <v>11438.47834</v>
          </cell>
          <cell r="X10">
            <v>11556.4139</v>
          </cell>
          <cell r="Y10">
            <v>11692.513080000001</v>
          </cell>
          <cell r="Z10">
            <v>11865.043399999999</v>
          </cell>
          <cell r="AA10">
            <v>12074.218219999999</v>
          </cell>
          <cell r="AB10">
            <v>12261.453230000001</v>
          </cell>
          <cell r="AC10">
            <v>12442.00815</v>
          </cell>
          <cell r="AD10">
            <v>12604.661620000001</v>
          </cell>
          <cell r="AE10">
            <v>12731.74632</v>
          </cell>
          <cell r="AF10">
            <v>12856.81595</v>
          </cell>
          <cell r="AG10">
            <v>12980.202989999998</v>
          </cell>
          <cell r="AH10">
            <v>13108.750639999998</v>
          </cell>
          <cell r="AI10">
            <v>13242.678320000001</v>
          </cell>
          <cell r="AJ10">
            <v>13381.124030000001</v>
          </cell>
          <cell r="AK10">
            <v>13520.68111</v>
          </cell>
          <cell r="AL10">
            <v>13661.840299999998</v>
          </cell>
          <cell r="AM10">
            <v>13803.691440000001</v>
          </cell>
          <cell r="AN10">
            <v>13944.276469999999</v>
          </cell>
          <cell r="AO10">
            <v>14082.801340000002</v>
          </cell>
          <cell r="AP10">
            <v>14218.715590000002</v>
          </cell>
          <cell r="AQ10">
            <v>14351.918940000001</v>
          </cell>
          <cell r="AR10">
            <v>14482.437540000003</v>
          </cell>
          <cell r="AS10">
            <v>14610.4211</v>
          </cell>
          <cell r="AT10">
            <v>14736.24631</v>
          </cell>
          <cell r="AU10">
            <v>14860.320880000001</v>
          </cell>
          <cell r="AV10">
            <v>14983.078860000001</v>
          </cell>
          <cell r="AW10">
            <v>15104.70127</v>
          </cell>
          <cell r="AX10">
            <v>15225.195700000002</v>
          </cell>
          <cell r="AY10">
            <v>15344.62486</v>
          </cell>
          <cell r="AZ10">
            <v>15463.089019999998</v>
          </cell>
          <cell r="BA10">
            <v>15580.68845</v>
          </cell>
          <cell r="BB10">
            <v>15697.50913</v>
          </cell>
          <cell r="BC10">
            <v>15813.626329999999</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gram Summary"/>
      <sheetName val="Procost Report"/>
      <sheetName val="Chart5"/>
      <sheetName val="Results"/>
      <sheetName val="MechPulp"/>
      <sheetName val="KraftPulp"/>
      <sheetName val="Paper"/>
      <sheetName val="Foundries"/>
      <sheetName val="FrozenFood"/>
      <sheetName val="OtherFood"/>
      <sheetName val="Sugar"/>
      <sheetName val="Lumber"/>
      <sheetName val="Panel"/>
      <sheetName val="Wood"/>
      <sheetName val="ElecFab"/>
      <sheetName val="Silicon"/>
      <sheetName val="MetalFab"/>
      <sheetName val="Equipment"/>
      <sheetName val="ColdStorage"/>
      <sheetName val="FruitStorage"/>
      <sheetName val="Refinery"/>
      <sheetName val="Chemical"/>
      <sheetName val="MiscManf"/>
      <sheetName val="ECMs"/>
      <sheetName val="Detail"/>
      <sheetName val="Inventory"/>
      <sheetName val="End Uses"/>
      <sheetName val="Forecast"/>
      <sheetName val="Loadshapes"/>
      <sheetName val="Lo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5">
          <cell r="G25">
            <v>0.2</v>
          </cell>
          <cell r="H25">
            <v>0.25943110282117043</v>
          </cell>
        </row>
        <row r="27">
          <cell r="G27">
            <v>0.35</v>
          </cell>
          <cell r="H27">
            <v>0.17099999999999999</v>
          </cell>
        </row>
        <row r="28">
          <cell r="G28">
            <v>0.5</v>
          </cell>
          <cell r="H28">
            <v>0.35587160954379421</v>
          </cell>
        </row>
      </sheetData>
      <sheetData sheetId="24">
        <row r="28">
          <cell r="C28">
            <v>8.0500000000000002E-2</v>
          </cell>
          <cell r="K28">
            <v>2.5000000000000001E-2</v>
          </cell>
        </row>
        <row r="29">
          <cell r="C29">
            <v>0.16600000000000001</v>
          </cell>
        </row>
        <row r="30">
          <cell r="C30">
            <v>6.4000000000000001E-2</v>
          </cell>
        </row>
        <row r="31">
          <cell r="C31">
            <v>0.20020000000000002</v>
          </cell>
        </row>
      </sheetData>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Introduction"/>
      <sheetName val="Version Log"/>
      <sheetName val="GDP Deflator"/>
      <sheetName val="Labor"/>
      <sheetName val="Equipment Mark-ups"/>
      <sheetName val="Equipment Rental Costs"/>
      <sheetName val="Water and Wastewater"/>
      <sheetName val="Water Energy"/>
      <sheetName val="Detergent"/>
      <sheetName val="Wood Fuel Credit"/>
      <sheetName val="Residential Lighting"/>
      <sheetName val="SF Insulation"/>
      <sheetName val="MF Insulation"/>
      <sheetName val="SF Window "/>
      <sheetName val="MF Window"/>
      <sheetName val="Air Source HP"/>
      <sheetName val="PTCS Duct Sealing"/>
      <sheetName val="PTCS HPC"/>
      <sheetName val="HP Water Heater"/>
      <sheetName val="Tank Water Heater"/>
      <sheetName val="Weighting Factors"/>
      <sheetName val="Com HVAC Interaction Factors"/>
      <sheetName val="Res HVAC Interaction Factors"/>
      <sheetName val="EER Values"/>
      <sheetName val="Water Heater Recovery Eff."/>
      <sheetName val="Lifetime Reference Table"/>
      <sheetName val="Sheet1"/>
    </sheetNames>
    <sheetDataSet>
      <sheetData sheetId="0"/>
      <sheetData sheetId="1"/>
      <sheetData sheetId="2">
        <row r="83">
          <cell r="M83">
            <v>103.35427</v>
          </cell>
        </row>
        <row r="89">
          <cell r="M89">
            <v>114.4496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Instructions"/>
      <sheetName val="MeasureInput"/>
      <sheetName val="Summary"/>
      <sheetName val="End Use Table"/>
      <sheetName val="Sector Lookup Tables"/>
      <sheetName val="Previous ETO Potential GAS"/>
      <sheetName val="Previous ETO Potential Elec"/>
      <sheetName val="Measure Details"/>
      <sheetName val="Greenhouse Measure"/>
      <sheetName val="High Efficiency Chillers"/>
      <sheetName val="SPC High Efficiency Boiler"/>
      <sheetName val="HVAC System Commissioning"/>
      <sheetName val="Green Rewind"/>
      <sheetName val="Advanced Ref. Controls"/>
      <sheetName val="ET Insulation"/>
      <sheetName val="SRMs"/>
      <sheetName val="Ind Gas-fired HPs"/>
      <sheetName val="IAC-ETO Measure summary"/>
      <sheetName val="IAC measure details "/>
      <sheetName val="IAC measure details (old)"/>
      <sheetName val="Lists"/>
      <sheetName val="LoadShape Names"/>
      <sheetName val="Baseline Consumption Mult"/>
      <sheetName val="Baseline Cost Mult"/>
      <sheetName val="ET Consumption Mult"/>
      <sheetName val="ET Cost Mult"/>
      <sheetName val="ET Mkt Avail"/>
      <sheetName val="ET LEDs"/>
      <sheetName val="NA"/>
      <sheetName val="ET Risk Factor"/>
      <sheetName val="Other Categori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3">
          <cell r="H3">
            <v>1.9643645070315831E-2</v>
          </cell>
        </row>
        <row r="4">
          <cell r="H4">
            <v>2.6103393554353781E-2</v>
          </cell>
        </row>
        <row r="5">
          <cell r="H5">
            <v>2.3121374079905697E-2</v>
          </cell>
        </row>
        <row r="6">
          <cell r="H6">
            <v>2.1765380785203216E-2</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Assess"/>
      <sheetName val="ReccCompile"/>
      <sheetName val="Unique IDs"/>
      <sheetName val="MeasuresCompile"/>
      <sheetName val="Sheet1"/>
    </sheetNames>
    <sheetDataSet>
      <sheetData sheetId="0"/>
      <sheetData sheetId="1"/>
      <sheetData sheetId="2"/>
      <sheetData sheetId="3">
        <row r="4">
          <cell r="B4">
            <v>2.4222000000000001</v>
          </cell>
          <cell r="C4" t="str">
            <v>Install adequate dryers on air lines to eliminate blowdown</v>
          </cell>
          <cell r="D4">
            <v>4.7631187341965779E-3</v>
          </cell>
          <cell r="E4">
            <v>6</v>
          </cell>
          <cell r="F4">
            <v>1.8575851393188854E-2</v>
          </cell>
          <cell r="G4">
            <v>8.8478985774549434E-5</v>
          </cell>
          <cell r="H4">
            <v>0</v>
          </cell>
          <cell r="I4">
            <v>8.7782791238378514E-3</v>
          </cell>
        </row>
        <row r="5">
          <cell r="B5">
            <v>2.4222999999999999</v>
          </cell>
          <cell r="C5" t="str">
            <v>Install direct acting units of compressed air to the minimum required</v>
          </cell>
          <cell r="D5">
            <v>1.5954241593168435E-2</v>
          </cell>
          <cell r="E5">
            <v>4</v>
          </cell>
          <cell r="F5">
            <v>1.238390092879257E-2</v>
          </cell>
          <cell r="G5">
            <v>1.9757574728381964E-4</v>
          </cell>
          <cell r="H5">
            <v>4.9052860617773343E-2</v>
          </cell>
          <cell r="I5">
            <v>1.4428165313328408E-2</v>
          </cell>
        </row>
        <row r="6">
          <cell r="B6">
            <v>2.4230999999999998</v>
          </cell>
          <cell r="C6" t="str">
            <v>Reduce the pressure of compressed air to the minimum required</v>
          </cell>
          <cell r="D6">
            <v>1.3189907936073823E-2</v>
          </cell>
          <cell r="E6">
            <v>81</v>
          </cell>
          <cell r="F6">
            <v>0.25077399380804954</v>
          </cell>
          <cell r="G6">
            <v>3.3076858910897206E-3</v>
          </cell>
          <cell r="H6">
            <v>1.7374157053122823E-2</v>
          </cell>
          <cell r="I6">
            <v>4.6433505608163075E-3</v>
          </cell>
        </row>
        <row r="7">
          <cell r="B7">
            <v>2.4232</v>
          </cell>
          <cell r="C7" t="str">
            <v>Eliminate or reduced compressed air used for cooling, agitating liquids, moving product or drying</v>
          </cell>
          <cell r="D7">
            <v>2.5367166607676715E-2</v>
          </cell>
          <cell r="E7">
            <v>21</v>
          </cell>
          <cell r="F7">
            <v>6.5015479876160992E-2</v>
          </cell>
          <cell r="G7">
            <v>1.6492585100966286E-3</v>
          </cell>
          <cell r="H7">
            <v>1.0942195305379732E-2</v>
          </cell>
          <cell r="I7">
            <v>1.8007414746662891E-2</v>
          </cell>
        </row>
        <row r="8">
          <cell r="B8">
            <v>2.4235000000000002</v>
          </cell>
          <cell r="C8" t="str">
            <v>Remove or close off unneeded compressed air lines</v>
          </cell>
          <cell r="D8">
            <v>1.831065785661494E-2</v>
          </cell>
          <cell r="E8">
            <v>3</v>
          </cell>
          <cell r="F8">
            <v>9.2879256965944269E-3</v>
          </cell>
          <cell r="G8">
            <v>1.7006802962800252E-4</v>
          </cell>
          <cell r="H8">
            <v>4.6280560786342524E-2</v>
          </cell>
          <cell r="I8">
            <v>1.5066667230450765E-2</v>
          </cell>
        </row>
        <row r="9">
          <cell r="B9">
            <v>2.4236</v>
          </cell>
          <cell r="C9" t="str">
            <v>Eliminate leaks in inert gas and compressed air lines/ valves</v>
          </cell>
          <cell r="D9">
            <v>1.9699289674101807E-2</v>
          </cell>
          <cell r="E9">
            <v>126</v>
          </cell>
          <cell r="F9">
            <v>0.39009287925696595</v>
          </cell>
          <cell r="G9">
            <v>7.6845526282873925E-3</v>
          </cell>
          <cell r="H9">
            <v>4.6679144269785672E-2</v>
          </cell>
          <cell r="I9">
            <v>9.8905166882660295E-3</v>
          </cell>
        </row>
        <row r="10">
          <cell r="B10">
            <v>2.2433999999999998</v>
          </cell>
          <cell r="C10" t="str">
            <v>Air Compressor Heat Recovery</v>
          </cell>
          <cell r="D10">
            <v>2.2593893687469478E-4</v>
          </cell>
          <cell r="E10">
            <v>16</v>
          </cell>
          <cell r="F10">
            <v>4.9535603715170282E-2</v>
          </cell>
          <cell r="G10">
            <v>1.1192021640851755E-5</v>
          </cell>
          <cell r="H10" t="str">
            <v>NA</v>
          </cell>
          <cell r="I10">
            <v>1.4458433735316547E-3</v>
          </cell>
        </row>
        <row r="11">
          <cell r="B11">
            <v>2.4224999999999999</v>
          </cell>
          <cell r="C11" t="str">
            <v>INSTALL COMMON HEADER ON COMPRESSORS</v>
          </cell>
          <cell r="D11">
            <v>1.0163584820357775E-2</v>
          </cell>
          <cell r="E11">
            <v>3</v>
          </cell>
          <cell r="F11">
            <v>9.2879256965944269E-3</v>
          </cell>
          <cell r="G11">
            <v>9.4398620622518031E-5</v>
          </cell>
          <cell r="H11">
            <v>3.0765424019420201E-2</v>
          </cell>
          <cell r="I11">
            <v>1.388168641655374E-2</v>
          </cell>
        </row>
        <row r="12">
          <cell r="B12">
            <v>2.4226000000000001</v>
          </cell>
          <cell r="C12" t="str">
            <v>USE / PURCHASE OPTIMUM SIZED COMPRESSOR</v>
          </cell>
          <cell r="D12">
            <v>2.9367102979941991E-2</v>
          </cell>
          <cell r="E12">
            <v>23</v>
          </cell>
          <cell r="F12">
            <v>7.1207430340557279E-2</v>
          </cell>
          <cell r="G12">
            <v>2.0911559397481915E-3</v>
          </cell>
          <cell r="H12">
            <v>2.3772633625322139E-2</v>
          </cell>
          <cell r="I12">
            <v>1.3641005742995024E-2</v>
          </cell>
        </row>
        <row r="13">
          <cell r="B13">
            <v>2.4224000000000001</v>
          </cell>
          <cell r="C13" t="str">
            <v>Upgrade controls on air compressors</v>
          </cell>
          <cell r="D13">
            <v>2.9090336067767002E-2</v>
          </cell>
          <cell r="E13">
            <v>77</v>
          </cell>
          <cell r="F13">
            <v>0.23839009287925697</v>
          </cell>
          <cell r="G13">
            <v>6.9348479170837744E-3</v>
          </cell>
          <cell r="H13">
            <v>3.1088534882162545E-2</v>
          </cell>
          <cell r="I13">
            <v>2.0813067672069495E-2</v>
          </cell>
        </row>
        <row r="15">
          <cell r="C15" t="str">
            <v>Total Eligible Sites</v>
          </cell>
          <cell r="D15">
            <v>323</v>
          </cell>
        </row>
        <row r="16">
          <cell r="B16" t="str">
            <v>* Only measures in the NW states post 2003 are counted.</v>
          </cell>
        </row>
      </sheetData>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Sheet1"/>
  <dimension ref="C1:E25"/>
  <sheetViews>
    <sheetView tabSelected="1" zoomScaleNormal="100" zoomScaleSheetLayoutView="90" workbookViewId="0">
      <selection activeCell="D18" sqref="D18"/>
    </sheetView>
  </sheetViews>
  <sheetFormatPr defaultRowHeight="15"/>
  <cols>
    <col min="1" max="1" width="4" style="3" customWidth="1"/>
    <col min="2" max="2" width="4.28515625" style="3" customWidth="1"/>
    <col min="3" max="3" width="28.140625" style="3" customWidth="1"/>
    <col min="4" max="4" width="51.42578125" style="3" customWidth="1"/>
    <col min="5" max="5" width="49.85546875" style="3" customWidth="1"/>
    <col min="6" max="16384" width="9.140625" style="3"/>
  </cols>
  <sheetData>
    <row r="1" spans="3:5" ht="15.75" thickBot="1"/>
    <row r="2" spans="3:5" ht="19.5" thickBot="1">
      <c r="C2" s="9" t="s">
        <v>12</v>
      </c>
      <c r="D2" s="10" t="s">
        <v>590</v>
      </c>
      <c r="E2" s="11"/>
    </row>
    <row r="3" spans="3:5">
      <c r="C3" s="8" t="s">
        <v>0</v>
      </c>
      <c r="D3" s="8" t="s">
        <v>1</v>
      </c>
      <c r="E3" s="8" t="s">
        <v>2</v>
      </c>
    </row>
    <row r="4" spans="3:5" ht="30">
      <c r="C4" s="2" t="s">
        <v>3</v>
      </c>
      <c r="D4" s="162" t="s">
        <v>697</v>
      </c>
      <c r="E4" s="4" t="s">
        <v>723</v>
      </c>
    </row>
    <row r="5" spans="3:5" ht="45">
      <c r="C5" s="2" t="s">
        <v>4</v>
      </c>
      <c r="D5" s="5" t="s">
        <v>698</v>
      </c>
      <c r="E5" s="4" t="s">
        <v>724</v>
      </c>
    </row>
    <row r="6" spans="3:5" ht="60">
      <c r="C6" s="2" t="s">
        <v>5</v>
      </c>
      <c r="D6" s="5" t="s">
        <v>718</v>
      </c>
      <c r="E6" s="4"/>
    </row>
    <row r="7" spans="3:5">
      <c r="C7" s="2" t="s">
        <v>6</v>
      </c>
      <c r="D7" s="6" t="s">
        <v>719</v>
      </c>
      <c r="E7" s="4"/>
    </row>
    <row r="8" spans="3:5" ht="30">
      <c r="C8" s="2" t="s">
        <v>44</v>
      </c>
      <c r="D8" s="5" t="s">
        <v>716</v>
      </c>
      <c r="E8" s="4"/>
    </row>
    <row r="9" spans="3:5">
      <c r="C9" s="2" t="s">
        <v>7</v>
      </c>
      <c r="D9" s="95" t="s">
        <v>715</v>
      </c>
      <c r="E9" s="4"/>
    </row>
    <row r="10" spans="3:5">
      <c r="C10" s="2" t="s">
        <v>8</v>
      </c>
      <c r="D10" s="5" t="s">
        <v>699</v>
      </c>
      <c r="E10" s="4"/>
    </row>
    <row r="11" spans="3:5">
      <c r="C11" s="2" t="s">
        <v>9</v>
      </c>
      <c r="D11" s="7" t="s">
        <v>713</v>
      </c>
      <c r="E11" s="4"/>
    </row>
    <row r="12" spans="3:5">
      <c r="C12" s="2" t="s">
        <v>10</v>
      </c>
      <c r="D12" s="127" t="s">
        <v>700</v>
      </c>
      <c r="E12" s="4"/>
    </row>
    <row r="13" spans="3:5">
      <c r="C13" s="2" t="s">
        <v>11</v>
      </c>
      <c r="D13" s="7" t="s">
        <v>714</v>
      </c>
      <c r="E13" s="4"/>
    </row>
    <row r="19" spans="3:4">
      <c r="D19" s="265"/>
    </row>
    <row r="20" spans="3:4">
      <c r="D20" s="265"/>
    </row>
    <row r="21" spans="3:4">
      <c r="D21" s="265"/>
    </row>
    <row r="23" spans="3:4">
      <c r="C23" s="3" t="s">
        <v>728</v>
      </c>
    </row>
    <row r="24" spans="3:4">
      <c r="C24" s="310" t="s">
        <v>729</v>
      </c>
      <c r="D24" s="3" t="s">
        <v>730</v>
      </c>
    </row>
    <row r="25" spans="3:4">
      <c r="C25" s="310" t="s">
        <v>733</v>
      </c>
      <c r="D25" s="3" t="s">
        <v>734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sheetPr codeName="Sheet5"/>
  <dimension ref="A1:BD64"/>
  <sheetViews>
    <sheetView workbookViewId="0">
      <selection activeCell="H3" sqref="H3"/>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7" t="s">
        <v>404</v>
      </c>
      <c r="B1" s="97" t="s">
        <v>701</v>
      </c>
      <c r="C1" s="97" t="s">
        <v>702</v>
      </c>
      <c r="D1" s="97" t="s">
        <v>527</v>
      </c>
      <c r="E1" s="97" t="s">
        <v>703</v>
      </c>
      <c r="F1" s="97" t="s">
        <v>704</v>
      </c>
      <c r="G1" s="97" t="s">
        <v>705</v>
      </c>
      <c r="H1" s="97" t="s">
        <v>706</v>
      </c>
      <c r="I1" s="97" t="s">
        <v>261</v>
      </c>
      <c r="J1" s="97" t="s">
        <v>262</v>
      </c>
      <c r="K1" s="98">
        <v>2016</v>
      </c>
      <c r="L1" s="266">
        <v>2017</v>
      </c>
      <c r="M1" s="266">
        <v>2018</v>
      </c>
      <c r="N1" s="266">
        <v>2019</v>
      </c>
      <c r="O1" s="266">
        <v>2020</v>
      </c>
      <c r="P1" s="266">
        <v>2021</v>
      </c>
      <c r="Q1" s="266">
        <v>2022</v>
      </c>
      <c r="R1" s="266">
        <v>2023</v>
      </c>
      <c r="S1" s="266">
        <v>2024</v>
      </c>
      <c r="T1" s="266">
        <v>2025</v>
      </c>
      <c r="U1" s="266">
        <v>2026</v>
      </c>
      <c r="V1" s="266">
        <v>2027</v>
      </c>
      <c r="W1" s="266">
        <v>2028</v>
      </c>
      <c r="X1" s="266">
        <v>2029</v>
      </c>
      <c r="Y1" s="266">
        <v>2030</v>
      </c>
      <c r="Z1" s="266">
        <v>2031</v>
      </c>
      <c r="AA1" s="266">
        <v>2032</v>
      </c>
      <c r="AB1" s="266">
        <v>2033</v>
      </c>
      <c r="AC1" s="266">
        <v>2034</v>
      </c>
      <c r="AD1" s="266">
        <v>2035</v>
      </c>
      <c r="AE1" s="267" t="s">
        <v>49</v>
      </c>
      <c r="AF1" s="93" t="s">
        <v>367</v>
      </c>
      <c r="AG1" s="94"/>
      <c r="AH1" s="94"/>
      <c r="AI1" s="94"/>
      <c r="AJ1" s="94"/>
      <c r="AK1" s="94"/>
      <c r="AL1" s="94"/>
      <c r="AM1" s="94"/>
      <c r="AN1" s="94"/>
      <c r="AO1" s="94"/>
      <c r="AP1" s="94"/>
      <c r="AQ1" s="83"/>
      <c r="AR1" s="92"/>
      <c r="AS1" s="93" t="s">
        <v>368</v>
      </c>
      <c r="AT1" s="94"/>
      <c r="AU1" s="94"/>
      <c r="AV1" s="94"/>
      <c r="AW1" s="94"/>
      <c r="AX1" s="94"/>
      <c r="AY1" s="94"/>
      <c r="AZ1" s="94"/>
      <c r="BA1" s="94"/>
      <c r="BB1" s="94"/>
      <c r="BC1" s="94"/>
      <c r="BD1" s="83"/>
    </row>
    <row r="2" spans="1:56" ht="15">
      <c r="A2" s="97"/>
      <c r="B2" s="97"/>
      <c r="C2" s="97"/>
      <c r="D2" s="97"/>
      <c r="E2" s="97"/>
      <c r="F2" s="97" t="s">
        <v>369</v>
      </c>
      <c r="G2" s="97" t="s">
        <v>53</v>
      </c>
      <c r="H2" s="97" t="s">
        <v>260</v>
      </c>
      <c r="I2" s="97">
        <v>1000</v>
      </c>
      <c r="J2" s="97"/>
      <c r="K2" s="99" t="str">
        <f t="shared" ref="K2:AD2" si="0">CONCATENATE("aMW_",K$1)</f>
        <v>aMW_2016</v>
      </c>
      <c r="L2" s="268" t="str">
        <f t="shared" si="0"/>
        <v>aMW_2017</v>
      </c>
      <c r="M2" s="268" t="str">
        <f t="shared" si="0"/>
        <v>aMW_2018</v>
      </c>
      <c r="N2" s="268" t="str">
        <f t="shared" si="0"/>
        <v>aMW_2019</v>
      </c>
      <c r="O2" s="268" t="str">
        <f t="shared" si="0"/>
        <v>aMW_2020</v>
      </c>
      <c r="P2" s="268" t="str">
        <f t="shared" si="0"/>
        <v>aMW_2021</v>
      </c>
      <c r="Q2" s="268" t="str">
        <f t="shared" si="0"/>
        <v>aMW_2022</v>
      </c>
      <c r="R2" s="268" t="str">
        <f t="shared" si="0"/>
        <v>aMW_2023</v>
      </c>
      <c r="S2" s="268" t="str">
        <f t="shared" si="0"/>
        <v>aMW_2024</v>
      </c>
      <c r="T2" s="268" t="str">
        <f t="shared" si="0"/>
        <v>aMW_2025</v>
      </c>
      <c r="U2" s="268" t="str">
        <f t="shared" si="0"/>
        <v>aMW_2026</v>
      </c>
      <c r="V2" s="268" t="str">
        <f t="shared" si="0"/>
        <v>aMW_2027</v>
      </c>
      <c r="W2" s="268" t="str">
        <f t="shared" si="0"/>
        <v>aMW_2028</v>
      </c>
      <c r="X2" s="268" t="str">
        <f t="shared" si="0"/>
        <v>aMW_2029</v>
      </c>
      <c r="Y2" s="268" t="str">
        <f t="shared" si="0"/>
        <v>aMW_2030</v>
      </c>
      <c r="Z2" s="268" t="str">
        <f t="shared" si="0"/>
        <v>aMW_2031</v>
      </c>
      <c r="AA2" s="268" t="str">
        <f t="shared" si="0"/>
        <v>aMW_2032</v>
      </c>
      <c r="AB2" s="268" t="str">
        <f t="shared" si="0"/>
        <v>aMW_2033</v>
      </c>
      <c r="AC2" s="268" t="str">
        <f t="shared" si="0"/>
        <v>aMW_2034</v>
      </c>
      <c r="AD2" s="268" t="str">
        <f t="shared" si="0"/>
        <v>aMW_2035</v>
      </c>
      <c r="AE2" s="269" t="s">
        <v>49</v>
      </c>
      <c r="AF2" s="270" t="s">
        <v>243</v>
      </c>
      <c r="AG2" s="271" t="s">
        <v>244</v>
      </c>
      <c r="AH2" s="271" t="s">
        <v>245</v>
      </c>
      <c r="AI2" s="271" t="s">
        <v>246</v>
      </c>
      <c r="AJ2" s="271" t="s">
        <v>247</v>
      </c>
      <c r="AK2" s="271" t="s">
        <v>248</v>
      </c>
      <c r="AL2" s="271" t="s">
        <v>249</v>
      </c>
      <c r="AM2" s="271" t="s">
        <v>250</v>
      </c>
      <c r="AN2" s="271" t="s">
        <v>251</v>
      </c>
      <c r="AO2" s="271" t="s">
        <v>252</v>
      </c>
      <c r="AP2" s="271" t="s">
        <v>253</v>
      </c>
      <c r="AQ2" s="271" t="s">
        <v>254</v>
      </c>
      <c r="AR2" s="77"/>
      <c r="AS2" s="77" t="s">
        <v>243</v>
      </c>
      <c r="AT2" s="77" t="s">
        <v>244</v>
      </c>
      <c r="AU2" s="77" t="s">
        <v>245</v>
      </c>
      <c r="AV2" s="77" t="s">
        <v>246</v>
      </c>
      <c r="AW2" s="77" t="s">
        <v>247</v>
      </c>
      <c r="AX2" s="77" t="s">
        <v>248</v>
      </c>
      <c r="AY2" s="77" t="s">
        <v>249</v>
      </c>
      <c r="AZ2" s="77" t="s">
        <v>250</v>
      </c>
      <c r="BA2" s="77" t="s">
        <v>251</v>
      </c>
      <c r="BB2" s="77" t="s">
        <v>252</v>
      </c>
      <c r="BC2" s="77" t="s">
        <v>253</v>
      </c>
      <c r="BD2" s="77" t="s">
        <v>254</v>
      </c>
    </row>
    <row r="3" spans="1:56" ht="15">
      <c r="A3" s="96" t="str">
        <f>VLOOKUP(CONCATENATE($C3,"-",$B3),[1]ACHIEV!$B$19:$C$100,2,FALSE)</f>
        <v>LOEven20</v>
      </c>
      <c r="B3" s="96" t="s">
        <v>384</v>
      </c>
      <c r="C3" s="96" t="str">
        <f>'7PSourceSummary'!$D$2</f>
        <v>Compressed Air</v>
      </c>
      <c r="D3" s="96" t="s">
        <v>707</v>
      </c>
      <c r="E3" s="272" t="str">
        <f>'SC-NR'!$A$9</f>
        <v>Compressed Air</v>
      </c>
      <c r="F3" s="273">
        <f t="shared" ref="F3:F20" si="1">VLOOKUP(J3,MeasureOutput,14,FALSE)</f>
        <v>306.66334149228078</v>
      </c>
      <c r="G3" s="273">
        <f>INDEX('SC-NR'!$A$61:$D$78,MATCH($J3,'SC-NR'!$D$61:$D$78,0),1)</f>
        <v>1752414.9098267686</v>
      </c>
      <c r="H3" s="273">
        <f>INDEX('SC-NR'!$A$61:$D$78,MATCH($J3,'SC-NR'!$D$61:$D$78,0),2)</f>
        <v>10.050490476996334</v>
      </c>
      <c r="I3" s="21"/>
      <c r="J3" s="21" t="str">
        <f>'SC-NR'!D61</f>
        <v>Compressed Air-NR-Large Off</v>
      </c>
      <c r="K3" s="41">
        <f>'SC-NR'!E61</f>
        <v>8.5020129757577248E-4</v>
      </c>
      <c r="L3" s="41">
        <f>'SC-NR'!F61</f>
        <v>1.6953013873660901E-3</v>
      </c>
      <c r="M3" s="41">
        <f>'SC-NR'!G61</f>
        <v>2.542952081049136E-3</v>
      </c>
      <c r="N3" s="41">
        <f>'SC-NR'!H61</f>
        <v>3.3906027747321807E-3</v>
      </c>
      <c r="O3" s="41">
        <f>'SC-NR'!I61</f>
        <v>4.238253468415225E-3</v>
      </c>
      <c r="P3" s="41">
        <f>'SC-NR'!J61</f>
        <v>5.0859041620982693E-3</v>
      </c>
      <c r="Q3" s="41">
        <f>'SC-NR'!K61</f>
        <v>5.9335548557813145E-3</v>
      </c>
      <c r="R3" s="41">
        <f>'SC-NR'!L61</f>
        <v>6.7812055494643605E-3</v>
      </c>
      <c r="S3" s="41">
        <f>'SC-NR'!M61</f>
        <v>7.6288562431474057E-3</v>
      </c>
      <c r="T3" s="41">
        <f>'SC-NR'!N61</f>
        <v>8.47650693683045E-3</v>
      </c>
      <c r="U3" s="41">
        <f>'SC-NR'!O61</f>
        <v>9.3241576305134934E-3</v>
      </c>
      <c r="V3" s="41">
        <f>'SC-NR'!P61</f>
        <v>1.017180832419654E-2</v>
      </c>
      <c r="W3" s="41">
        <f>'SC-NR'!Q61</f>
        <v>1.1019459017879584E-2</v>
      </c>
      <c r="X3" s="41">
        <f>'SC-NR'!R61</f>
        <v>1.1867109711562632E-2</v>
      </c>
      <c r="Y3" s="41">
        <f>'SC-NR'!S61</f>
        <v>1.2714760405245679E-2</v>
      </c>
      <c r="Z3" s="41">
        <f>'SC-NR'!T61</f>
        <v>1.3562411098928726E-2</v>
      </c>
      <c r="AA3" s="41">
        <f>'SC-NR'!U61</f>
        <v>1.4410061792611771E-2</v>
      </c>
      <c r="AB3" s="41">
        <f>'SC-NR'!V61</f>
        <v>1.5257712486294815E-2</v>
      </c>
      <c r="AC3" s="41">
        <f>'SC-NR'!W61</f>
        <v>1.6105363179977863E-2</v>
      </c>
      <c r="AD3" s="41">
        <f>'SC-NR'!X61</f>
        <v>1.69530138736609E-2</v>
      </c>
      <c r="AE3" s="41">
        <f>'SC-NR'!Y61</f>
        <v>0.17004025951515447</v>
      </c>
      <c r="AF3" s="297">
        <f t="shared" ref="AF3:AU11" si="2">VLOOKUP($J3,MeasureOutputN,COLUMN()-17,FALSE)</f>
        <v>110205.92453258853</v>
      </c>
      <c r="AG3" s="297">
        <f t="shared" si="2"/>
        <v>95992.015348386063</v>
      </c>
      <c r="AH3" s="297">
        <f t="shared" si="2"/>
        <v>108408.11356069517</v>
      </c>
      <c r="AI3" s="297">
        <f t="shared" si="2"/>
        <v>97377.583755097512</v>
      </c>
      <c r="AJ3" s="297">
        <f t="shared" si="2"/>
        <v>99953.172378140836</v>
      </c>
      <c r="AK3" s="297">
        <f t="shared" si="2"/>
        <v>97537.323059270566</v>
      </c>
      <c r="AL3" s="297">
        <f t="shared" si="2"/>
        <v>93869.965742864457</v>
      </c>
      <c r="AM3" s="297">
        <f t="shared" si="2"/>
        <v>98696.768262024605</v>
      </c>
      <c r="AN3" s="297">
        <f t="shared" si="2"/>
        <v>93029.211247176892</v>
      </c>
      <c r="AO3" s="297">
        <f t="shared" si="2"/>
        <v>103865.93580259907</v>
      </c>
      <c r="AP3" s="297">
        <f t="shared" si="2"/>
        <v>96753.414905822021</v>
      </c>
      <c r="AQ3" s="297">
        <f t="shared" si="2"/>
        <v>108048.82869498227</v>
      </c>
      <c r="AR3" s="297">
        <f t="shared" si="2"/>
        <v>0</v>
      </c>
      <c r="AS3" s="297">
        <f t="shared" si="2"/>
        <v>52355.290494520661</v>
      </c>
      <c r="AT3" s="297">
        <f t="shared" si="2"/>
        <v>44063.604235346822</v>
      </c>
      <c r="AU3" s="297">
        <f t="shared" si="2"/>
        <v>42186.66356792485</v>
      </c>
      <c r="AV3" s="297">
        <f t="shared" ref="AV3:BD18" si="3">VLOOKUP($J3,MeasureOutputN,COLUMN()-17,FALSE)</f>
        <v>44266.110726756247</v>
      </c>
      <c r="AW3" s="297">
        <f t="shared" si="3"/>
        <v>44577.595259597176</v>
      </c>
      <c r="AX3" s="297">
        <f t="shared" si="3"/>
        <v>41425.314256343147</v>
      </c>
      <c r="AY3" s="297">
        <f t="shared" si="3"/>
        <v>48416.460360786798</v>
      </c>
      <c r="AZ3" s="297">
        <f t="shared" si="3"/>
        <v>41628.325324046942</v>
      </c>
      <c r="BA3" s="297">
        <f t="shared" si="3"/>
        <v>48142.819093975006</v>
      </c>
      <c r="BB3" s="297">
        <f t="shared" si="3"/>
        <v>41467.749938517001</v>
      </c>
      <c r="BC3" s="297">
        <f t="shared" si="3"/>
        <v>48338.426692995949</v>
      </c>
      <c r="BD3" s="297">
        <f t="shared" si="3"/>
        <v>51808.292586310134</v>
      </c>
    </row>
    <row r="4" spans="1:56" ht="15">
      <c r="A4" s="96" t="str">
        <f>VLOOKUP(CONCATENATE($C4,"-",$B4),[1]ACHIEV!$B$19:$C$100,2,FALSE)</f>
        <v>LOEven20</v>
      </c>
      <c r="B4" s="96" t="s">
        <v>384</v>
      </c>
      <c r="C4" s="96" t="str">
        <f>'7PSourceSummary'!$D$2</f>
        <v>Compressed Air</v>
      </c>
      <c r="D4" s="96" t="s">
        <v>707</v>
      </c>
      <c r="E4" s="272" t="str">
        <f>'SC-NR'!$A$9</f>
        <v>Compressed Air</v>
      </c>
      <c r="F4" s="273">
        <f t="shared" si="1"/>
        <v>0</v>
      </c>
      <c r="G4" s="273">
        <f>INDEX('SC-NR'!$A$61:$D$78,MATCH($J4,'SC-NR'!$D$61:$D$78,0),1)</f>
        <v>0</v>
      </c>
      <c r="H4" s="273">
        <f>INDEX('SC-NR'!$A$61:$D$78,MATCH($J4,'SC-NR'!$D$61:$D$78,0),2)</f>
        <v>9999</v>
      </c>
      <c r="I4" s="21"/>
      <c r="J4" s="21" t="str">
        <f>'SC-NR'!D62</f>
        <v>Compressed Air-NR-Medium Off</v>
      </c>
      <c r="K4" s="41">
        <f>'SC-NR'!E62</f>
        <v>0</v>
      </c>
      <c r="L4" s="41">
        <f>'SC-NR'!F62</f>
        <v>0</v>
      </c>
      <c r="M4" s="41">
        <f>'SC-NR'!G62</f>
        <v>0</v>
      </c>
      <c r="N4" s="41">
        <f>'SC-NR'!H62</f>
        <v>0</v>
      </c>
      <c r="O4" s="41">
        <f>'SC-NR'!I62</f>
        <v>0</v>
      </c>
      <c r="P4" s="41">
        <f>'SC-NR'!J62</f>
        <v>0</v>
      </c>
      <c r="Q4" s="41">
        <f>'SC-NR'!K62</f>
        <v>0</v>
      </c>
      <c r="R4" s="41">
        <f>'SC-NR'!L62</f>
        <v>0</v>
      </c>
      <c r="S4" s="41">
        <f>'SC-NR'!M62</f>
        <v>0</v>
      </c>
      <c r="T4" s="41">
        <f>'SC-NR'!N62</f>
        <v>0</v>
      </c>
      <c r="U4" s="41">
        <f>'SC-NR'!O62</f>
        <v>0</v>
      </c>
      <c r="V4" s="41">
        <f>'SC-NR'!P62</f>
        <v>0</v>
      </c>
      <c r="W4" s="41">
        <f>'SC-NR'!Q62</f>
        <v>0</v>
      </c>
      <c r="X4" s="41">
        <f>'SC-NR'!R62</f>
        <v>0</v>
      </c>
      <c r="Y4" s="41">
        <f>'SC-NR'!S62</f>
        <v>0</v>
      </c>
      <c r="Z4" s="41">
        <f>'SC-NR'!T62</f>
        <v>0</v>
      </c>
      <c r="AA4" s="41">
        <f>'SC-NR'!U62</f>
        <v>0</v>
      </c>
      <c r="AB4" s="41">
        <f>'SC-NR'!V62</f>
        <v>0</v>
      </c>
      <c r="AC4" s="41">
        <f>'SC-NR'!W62</f>
        <v>0</v>
      </c>
      <c r="AD4" s="41">
        <f>'SC-NR'!X62</f>
        <v>0</v>
      </c>
      <c r="AE4" s="41">
        <f>'SC-NR'!Y62</f>
        <v>0</v>
      </c>
      <c r="AF4" s="297">
        <f t="shared" si="2"/>
        <v>0</v>
      </c>
      <c r="AG4" s="297">
        <f t="shared" si="2"/>
        <v>0</v>
      </c>
      <c r="AH4" s="297">
        <f t="shared" si="2"/>
        <v>0</v>
      </c>
      <c r="AI4" s="297">
        <f t="shared" si="2"/>
        <v>0</v>
      </c>
      <c r="AJ4" s="297">
        <f t="shared" si="2"/>
        <v>0</v>
      </c>
      <c r="AK4" s="297">
        <f t="shared" si="2"/>
        <v>0</v>
      </c>
      <c r="AL4" s="297">
        <f t="shared" si="2"/>
        <v>0</v>
      </c>
      <c r="AM4" s="297">
        <f t="shared" si="2"/>
        <v>0</v>
      </c>
      <c r="AN4" s="297">
        <f t="shared" si="2"/>
        <v>0</v>
      </c>
      <c r="AO4" s="297">
        <f t="shared" si="2"/>
        <v>0</v>
      </c>
      <c r="AP4" s="297">
        <f t="shared" si="2"/>
        <v>0</v>
      </c>
      <c r="AQ4" s="297">
        <f t="shared" si="2"/>
        <v>0</v>
      </c>
      <c r="AR4" s="297">
        <f t="shared" si="2"/>
        <v>0</v>
      </c>
      <c r="AS4" s="297">
        <f t="shared" si="2"/>
        <v>0</v>
      </c>
      <c r="AT4" s="297">
        <f t="shared" si="2"/>
        <v>0</v>
      </c>
      <c r="AU4" s="297">
        <f t="shared" si="2"/>
        <v>0</v>
      </c>
      <c r="AV4" s="297">
        <f t="shared" si="3"/>
        <v>0</v>
      </c>
      <c r="AW4" s="297">
        <f t="shared" si="3"/>
        <v>0</v>
      </c>
      <c r="AX4" s="297">
        <f t="shared" si="3"/>
        <v>0</v>
      </c>
      <c r="AY4" s="297">
        <f t="shared" si="3"/>
        <v>0</v>
      </c>
      <c r="AZ4" s="297">
        <f t="shared" si="3"/>
        <v>0</v>
      </c>
      <c r="BA4" s="297">
        <f t="shared" si="3"/>
        <v>0</v>
      </c>
      <c r="BB4" s="297">
        <f t="shared" si="3"/>
        <v>0</v>
      </c>
      <c r="BC4" s="297">
        <f t="shared" si="3"/>
        <v>0</v>
      </c>
      <c r="BD4" s="297">
        <f t="shared" si="3"/>
        <v>0</v>
      </c>
    </row>
    <row r="5" spans="1:56" ht="15">
      <c r="A5" s="96" t="str">
        <f>VLOOKUP(CONCATENATE($C5,"-",$B5),[1]ACHIEV!$B$19:$C$100,2,FALSE)</f>
        <v>LOEven20</v>
      </c>
      <c r="B5" s="96" t="s">
        <v>384</v>
      </c>
      <c r="C5" s="96" t="str">
        <f>'7PSourceSummary'!$D$2</f>
        <v>Compressed Air</v>
      </c>
      <c r="D5" s="96" t="s">
        <v>707</v>
      </c>
      <c r="E5" s="272" t="str">
        <f>'SC-NR'!$A$9</f>
        <v>Compressed Air</v>
      </c>
      <c r="F5" s="273">
        <f t="shared" si="1"/>
        <v>0</v>
      </c>
      <c r="G5" s="273">
        <f>INDEX('SC-NR'!$A$61:$D$78,MATCH($J5,'SC-NR'!$D$61:$D$78,0),1)</f>
        <v>0</v>
      </c>
      <c r="H5" s="273">
        <f>INDEX('SC-NR'!$A$61:$D$78,MATCH($J5,'SC-NR'!$D$61:$D$78,0),2)</f>
        <v>9999</v>
      </c>
      <c r="I5" s="21"/>
      <c r="J5" s="21" t="str">
        <f>'SC-NR'!D63</f>
        <v>Compressed Air-NR-Small Off</v>
      </c>
      <c r="K5" s="41">
        <f>'SC-NR'!E63</f>
        <v>0</v>
      </c>
      <c r="L5" s="41">
        <f>'SC-NR'!F63</f>
        <v>0</v>
      </c>
      <c r="M5" s="41">
        <f>'SC-NR'!G63</f>
        <v>0</v>
      </c>
      <c r="N5" s="41">
        <f>'SC-NR'!H63</f>
        <v>0</v>
      </c>
      <c r="O5" s="41">
        <f>'SC-NR'!I63</f>
        <v>0</v>
      </c>
      <c r="P5" s="41">
        <f>'SC-NR'!J63</f>
        <v>0</v>
      </c>
      <c r="Q5" s="41">
        <f>'SC-NR'!K63</f>
        <v>0</v>
      </c>
      <c r="R5" s="41">
        <f>'SC-NR'!L63</f>
        <v>0</v>
      </c>
      <c r="S5" s="41">
        <f>'SC-NR'!M63</f>
        <v>0</v>
      </c>
      <c r="T5" s="41">
        <f>'SC-NR'!N63</f>
        <v>0</v>
      </c>
      <c r="U5" s="41">
        <f>'SC-NR'!O63</f>
        <v>0</v>
      </c>
      <c r="V5" s="41">
        <f>'SC-NR'!P63</f>
        <v>0</v>
      </c>
      <c r="W5" s="41">
        <f>'SC-NR'!Q63</f>
        <v>0</v>
      </c>
      <c r="X5" s="41">
        <f>'SC-NR'!R63</f>
        <v>0</v>
      </c>
      <c r="Y5" s="41">
        <f>'SC-NR'!S63</f>
        <v>0</v>
      </c>
      <c r="Z5" s="41">
        <f>'SC-NR'!T63</f>
        <v>0</v>
      </c>
      <c r="AA5" s="41">
        <f>'SC-NR'!U63</f>
        <v>0</v>
      </c>
      <c r="AB5" s="41">
        <f>'SC-NR'!V63</f>
        <v>0</v>
      </c>
      <c r="AC5" s="41">
        <f>'SC-NR'!W63</f>
        <v>0</v>
      </c>
      <c r="AD5" s="41">
        <f>'SC-NR'!X63</f>
        <v>0</v>
      </c>
      <c r="AE5" s="41">
        <f>'SC-NR'!Y63</f>
        <v>0</v>
      </c>
      <c r="AF5" s="297">
        <f t="shared" si="2"/>
        <v>0</v>
      </c>
      <c r="AG5" s="297">
        <f t="shared" si="2"/>
        <v>0</v>
      </c>
      <c r="AH5" s="297">
        <f t="shared" si="2"/>
        <v>0</v>
      </c>
      <c r="AI5" s="297">
        <f t="shared" si="2"/>
        <v>0</v>
      </c>
      <c r="AJ5" s="297">
        <f t="shared" si="2"/>
        <v>0</v>
      </c>
      <c r="AK5" s="297">
        <f t="shared" si="2"/>
        <v>0</v>
      </c>
      <c r="AL5" s="297">
        <f t="shared" si="2"/>
        <v>0</v>
      </c>
      <c r="AM5" s="297">
        <f t="shared" si="2"/>
        <v>0</v>
      </c>
      <c r="AN5" s="297">
        <f t="shared" si="2"/>
        <v>0</v>
      </c>
      <c r="AO5" s="297">
        <f t="shared" si="2"/>
        <v>0</v>
      </c>
      <c r="AP5" s="297">
        <f t="shared" si="2"/>
        <v>0</v>
      </c>
      <c r="AQ5" s="297">
        <f t="shared" si="2"/>
        <v>0</v>
      </c>
      <c r="AR5" s="297">
        <f t="shared" si="2"/>
        <v>0</v>
      </c>
      <c r="AS5" s="297">
        <f t="shared" si="2"/>
        <v>0</v>
      </c>
      <c r="AT5" s="297">
        <f t="shared" si="2"/>
        <v>0</v>
      </c>
      <c r="AU5" s="297">
        <f t="shared" si="2"/>
        <v>0</v>
      </c>
      <c r="AV5" s="297">
        <f t="shared" si="3"/>
        <v>0</v>
      </c>
      <c r="AW5" s="297">
        <f t="shared" si="3"/>
        <v>0</v>
      </c>
      <c r="AX5" s="297">
        <f t="shared" si="3"/>
        <v>0</v>
      </c>
      <c r="AY5" s="297">
        <f t="shared" si="3"/>
        <v>0</v>
      </c>
      <c r="AZ5" s="297">
        <f t="shared" si="3"/>
        <v>0</v>
      </c>
      <c r="BA5" s="297">
        <f t="shared" si="3"/>
        <v>0</v>
      </c>
      <c r="BB5" s="297">
        <f t="shared" si="3"/>
        <v>0</v>
      </c>
      <c r="BC5" s="297">
        <f t="shared" si="3"/>
        <v>0</v>
      </c>
      <c r="BD5" s="297">
        <f t="shared" si="3"/>
        <v>0</v>
      </c>
    </row>
    <row r="6" spans="1:56" ht="15">
      <c r="A6" s="96" t="str">
        <f>VLOOKUP(CONCATENATE($C6,"-",$B6),[1]ACHIEV!$B$19:$C$100,2,FALSE)</f>
        <v>LOEven20</v>
      </c>
      <c r="B6" s="96" t="s">
        <v>384</v>
      </c>
      <c r="C6" s="96" t="str">
        <f>'7PSourceSummary'!$D$2</f>
        <v>Compressed Air</v>
      </c>
      <c r="D6" s="96" t="s">
        <v>707</v>
      </c>
      <c r="E6" s="272" t="str">
        <f>'SC-NR'!$A$9</f>
        <v>Compressed Air</v>
      </c>
      <c r="F6" s="273">
        <f t="shared" si="1"/>
        <v>654.13345864149983</v>
      </c>
      <c r="G6" s="273">
        <f>INDEX('SC-NR'!$A$61:$D$78,MATCH($J6,'SC-NR'!$D$61:$D$78,0),1)</f>
        <v>3738018.4418579121</v>
      </c>
      <c r="H6" s="273">
        <f>INDEX('SC-NR'!$A$61:$D$78,MATCH($J6,'SC-NR'!$D$61:$D$78,0),2)</f>
        <v>10.050490476996332</v>
      </c>
      <c r="I6" s="21"/>
      <c r="J6" s="21" t="str">
        <f>'SC-NR'!D64</f>
        <v>Compressed Air-NR-XLarge Ret</v>
      </c>
      <c r="K6" s="41">
        <f>'SC-NR'!E64</f>
        <v>1.8135363445086902E-3</v>
      </c>
      <c r="L6" s="41">
        <f>'SC-NR'!F64</f>
        <v>3.6103881546479008E-3</v>
      </c>
      <c r="M6" s="41">
        <f>'SC-NR'!G64</f>
        <v>5.415582231971851E-3</v>
      </c>
      <c r="N6" s="41">
        <f>'SC-NR'!H64</f>
        <v>7.2207763092958024E-3</v>
      </c>
      <c r="O6" s="41">
        <f>'SC-NR'!I64</f>
        <v>9.0259703866197513E-3</v>
      </c>
      <c r="P6" s="41">
        <f>'SC-NR'!J64</f>
        <v>1.0831164463943698E-2</v>
      </c>
      <c r="Q6" s="41">
        <f>'SC-NR'!K64</f>
        <v>1.2636358541267651E-2</v>
      </c>
      <c r="R6" s="41">
        <f>'SC-NR'!L64</f>
        <v>1.44415526185916E-2</v>
      </c>
      <c r="S6" s="41">
        <f>'SC-NR'!M64</f>
        <v>1.6246746695915554E-2</v>
      </c>
      <c r="T6" s="41">
        <f>'SC-NR'!N64</f>
        <v>1.8051940773239499E-2</v>
      </c>
      <c r="U6" s="41">
        <f>'SC-NR'!O64</f>
        <v>1.9857134850563455E-2</v>
      </c>
      <c r="V6" s="41">
        <f>'SC-NR'!P64</f>
        <v>2.1662328927887397E-2</v>
      </c>
      <c r="W6" s="41">
        <f>'SC-NR'!Q64</f>
        <v>2.3467523005211353E-2</v>
      </c>
      <c r="X6" s="41">
        <f>'SC-NR'!R64</f>
        <v>2.5272717082535309E-2</v>
      </c>
      <c r="Y6" s="41">
        <f>'SC-NR'!S64</f>
        <v>2.7077911159859257E-2</v>
      </c>
      <c r="Z6" s="41">
        <f>'SC-NR'!T64</f>
        <v>2.8883105237183217E-2</v>
      </c>
      <c r="AA6" s="41">
        <f>'SC-NR'!U64</f>
        <v>3.0688299314507159E-2</v>
      </c>
      <c r="AB6" s="41">
        <f>'SC-NR'!V64</f>
        <v>3.2493493391831114E-2</v>
      </c>
      <c r="AC6" s="41">
        <f>'SC-NR'!W64</f>
        <v>3.4298687469155063E-2</v>
      </c>
      <c r="AD6" s="41">
        <f>'SC-NR'!X64</f>
        <v>3.6103881546479005E-2</v>
      </c>
      <c r="AE6" s="41">
        <f>'SC-NR'!Y64</f>
        <v>0.36270726890173804</v>
      </c>
      <c r="AF6" s="297">
        <f t="shared" si="2"/>
        <v>235076.62254799</v>
      </c>
      <c r="AG6" s="297">
        <f t="shared" si="2"/>
        <v>204757.40170394082</v>
      </c>
      <c r="AH6" s="297">
        <f t="shared" si="2"/>
        <v>231241.77126349814</v>
      </c>
      <c r="AI6" s="297">
        <f t="shared" si="2"/>
        <v>207712.91197020249</v>
      </c>
      <c r="AJ6" s="297">
        <f t="shared" si="2"/>
        <v>213206.81510786017</v>
      </c>
      <c r="AK6" s="297">
        <f t="shared" si="2"/>
        <v>208053.64661103449</v>
      </c>
      <c r="AL6" s="297">
        <f t="shared" si="2"/>
        <v>200230.92768486208</v>
      </c>
      <c r="AM6" s="297">
        <f t="shared" si="2"/>
        <v>210526.82092946497</v>
      </c>
      <c r="AN6" s="297">
        <f t="shared" si="2"/>
        <v>198437.54200186438</v>
      </c>
      <c r="AO6" s="297">
        <f t="shared" si="2"/>
        <v>221553.00170855387</v>
      </c>
      <c r="AP6" s="297">
        <f t="shared" si="2"/>
        <v>206381.5179856263</v>
      </c>
      <c r="AQ6" s="297">
        <f t="shared" si="2"/>
        <v>230475.39256722922</v>
      </c>
      <c r="AR6" s="297">
        <f t="shared" si="2"/>
        <v>0</v>
      </c>
      <c r="AS6" s="297">
        <f t="shared" si="2"/>
        <v>111677.34324783423</v>
      </c>
      <c r="AT6" s="297">
        <f t="shared" si="2"/>
        <v>93990.620784399143</v>
      </c>
      <c r="AU6" s="297">
        <f t="shared" si="2"/>
        <v>89986.980556417984</v>
      </c>
      <c r="AV6" s="297">
        <f t="shared" si="3"/>
        <v>94422.580701676503</v>
      </c>
      <c r="AW6" s="297">
        <f t="shared" si="3"/>
        <v>95086.998084559862</v>
      </c>
      <c r="AX6" s="297">
        <f t="shared" si="3"/>
        <v>88362.97145250687</v>
      </c>
      <c r="AY6" s="297">
        <f t="shared" si="3"/>
        <v>103275.55460937855</v>
      </c>
      <c r="AZ6" s="297">
        <f t="shared" si="3"/>
        <v>88796.007664834629</v>
      </c>
      <c r="BA6" s="297">
        <f t="shared" si="3"/>
        <v>102691.85944902583</v>
      </c>
      <c r="BB6" s="297">
        <f t="shared" si="3"/>
        <v>88453.48960643787</v>
      </c>
      <c r="BC6" s="297">
        <f t="shared" si="3"/>
        <v>103109.1035665049</v>
      </c>
      <c r="BD6" s="297">
        <f t="shared" si="3"/>
        <v>110510.56005220917</v>
      </c>
    </row>
    <row r="7" spans="1:56" ht="15">
      <c r="A7" s="96" t="str">
        <f>VLOOKUP(CONCATENATE($C7,"-",$B7),[1]ACHIEV!$B$19:$C$100,2,FALSE)</f>
        <v>LOEven20</v>
      </c>
      <c r="B7" s="96" t="s">
        <v>384</v>
      </c>
      <c r="C7" s="96" t="str">
        <f>'7PSourceSummary'!$D$2</f>
        <v>Compressed Air</v>
      </c>
      <c r="D7" s="96" t="s">
        <v>707</v>
      </c>
      <c r="E7" s="272" t="str">
        <f>'SC-NR'!$A$9</f>
        <v>Compressed Air</v>
      </c>
      <c r="F7" s="273">
        <f t="shared" si="1"/>
        <v>0</v>
      </c>
      <c r="G7" s="273">
        <f>INDEX('SC-NR'!$A$61:$D$78,MATCH($J7,'SC-NR'!$D$61:$D$78,0),1)</f>
        <v>0</v>
      </c>
      <c r="H7" s="273">
        <f>INDEX('SC-NR'!$A$61:$D$78,MATCH($J7,'SC-NR'!$D$61:$D$78,0),2)</f>
        <v>9999</v>
      </c>
      <c r="I7" s="21"/>
      <c r="J7" s="21" t="str">
        <f>'SC-NR'!D65</f>
        <v>Compressed Air-NR-Large Ret</v>
      </c>
      <c r="K7" s="41">
        <f>'SC-NR'!E65</f>
        <v>0</v>
      </c>
      <c r="L7" s="41">
        <f>'SC-NR'!F65</f>
        <v>0</v>
      </c>
      <c r="M7" s="41">
        <f>'SC-NR'!G65</f>
        <v>0</v>
      </c>
      <c r="N7" s="41">
        <f>'SC-NR'!H65</f>
        <v>0</v>
      </c>
      <c r="O7" s="41">
        <f>'SC-NR'!I65</f>
        <v>0</v>
      </c>
      <c r="P7" s="41">
        <f>'SC-NR'!J65</f>
        <v>0</v>
      </c>
      <c r="Q7" s="41">
        <f>'SC-NR'!K65</f>
        <v>0</v>
      </c>
      <c r="R7" s="41">
        <f>'SC-NR'!L65</f>
        <v>0</v>
      </c>
      <c r="S7" s="41">
        <f>'SC-NR'!M65</f>
        <v>0</v>
      </c>
      <c r="T7" s="41">
        <f>'SC-NR'!N65</f>
        <v>0</v>
      </c>
      <c r="U7" s="41">
        <f>'SC-NR'!O65</f>
        <v>0</v>
      </c>
      <c r="V7" s="41">
        <f>'SC-NR'!P65</f>
        <v>0</v>
      </c>
      <c r="W7" s="41">
        <f>'SC-NR'!Q65</f>
        <v>0</v>
      </c>
      <c r="X7" s="41">
        <f>'SC-NR'!R65</f>
        <v>0</v>
      </c>
      <c r="Y7" s="41">
        <f>'SC-NR'!S65</f>
        <v>0</v>
      </c>
      <c r="Z7" s="41">
        <f>'SC-NR'!T65</f>
        <v>0</v>
      </c>
      <c r="AA7" s="41">
        <f>'SC-NR'!U65</f>
        <v>0</v>
      </c>
      <c r="AB7" s="41">
        <f>'SC-NR'!V65</f>
        <v>0</v>
      </c>
      <c r="AC7" s="41">
        <f>'SC-NR'!W65</f>
        <v>0</v>
      </c>
      <c r="AD7" s="41">
        <f>'SC-NR'!X65</f>
        <v>0</v>
      </c>
      <c r="AE7" s="41">
        <f>'SC-NR'!Y65</f>
        <v>0</v>
      </c>
      <c r="AF7" s="297">
        <f t="shared" si="2"/>
        <v>0</v>
      </c>
      <c r="AG7" s="297">
        <f t="shared" si="2"/>
        <v>0</v>
      </c>
      <c r="AH7" s="297">
        <f t="shared" si="2"/>
        <v>0</v>
      </c>
      <c r="AI7" s="297">
        <f t="shared" si="2"/>
        <v>0</v>
      </c>
      <c r="AJ7" s="297">
        <f t="shared" si="2"/>
        <v>0</v>
      </c>
      <c r="AK7" s="297">
        <f t="shared" si="2"/>
        <v>0</v>
      </c>
      <c r="AL7" s="297">
        <f t="shared" si="2"/>
        <v>0</v>
      </c>
      <c r="AM7" s="297">
        <f t="shared" si="2"/>
        <v>0</v>
      </c>
      <c r="AN7" s="297">
        <f t="shared" si="2"/>
        <v>0</v>
      </c>
      <c r="AO7" s="297">
        <f t="shared" si="2"/>
        <v>0</v>
      </c>
      <c r="AP7" s="297">
        <f t="shared" si="2"/>
        <v>0</v>
      </c>
      <c r="AQ7" s="297">
        <f t="shared" si="2"/>
        <v>0</v>
      </c>
      <c r="AR7" s="297">
        <f t="shared" si="2"/>
        <v>0</v>
      </c>
      <c r="AS7" s="297">
        <f t="shared" si="2"/>
        <v>0</v>
      </c>
      <c r="AT7" s="297">
        <f t="shared" si="2"/>
        <v>0</v>
      </c>
      <c r="AU7" s="297">
        <f t="shared" si="2"/>
        <v>0</v>
      </c>
      <c r="AV7" s="297">
        <f t="shared" si="3"/>
        <v>0</v>
      </c>
      <c r="AW7" s="297">
        <f t="shared" si="3"/>
        <v>0</v>
      </c>
      <c r="AX7" s="297">
        <f t="shared" si="3"/>
        <v>0</v>
      </c>
      <c r="AY7" s="297">
        <f t="shared" si="3"/>
        <v>0</v>
      </c>
      <c r="AZ7" s="297">
        <f t="shared" si="3"/>
        <v>0</v>
      </c>
      <c r="BA7" s="297">
        <f t="shared" si="3"/>
        <v>0</v>
      </c>
      <c r="BB7" s="297">
        <f t="shared" si="3"/>
        <v>0</v>
      </c>
      <c r="BC7" s="297">
        <f t="shared" si="3"/>
        <v>0</v>
      </c>
      <c r="BD7" s="297">
        <f t="shared" si="3"/>
        <v>0</v>
      </c>
    </row>
    <row r="8" spans="1:56" ht="15">
      <c r="A8" s="96" t="str">
        <f>VLOOKUP(CONCATENATE($C8,"-",$B8),[1]ACHIEV!$B$19:$C$100,2,FALSE)</f>
        <v>LOEven20</v>
      </c>
      <c r="B8" s="96" t="s">
        <v>384</v>
      </c>
      <c r="C8" s="96" t="str">
        <f>'7PSourceSummary'!$D$2</f>
        <v>Compressed Air</v>
      </c>
      <c r="D8" s="96" t="s">
        <v>707</v>
      </c>
      <c r="E8" s="272" t="str">
        <f>'SC-NR'!$A$9</f>
        <v>Compressed Air</v>
      </c>
      <c r="F8" s="273">
        <f t="shared" si="1"/>
        <v>0</v>
      </c>
      <c r="G8" s="273">
        <f>INDEX('SC-NR'!$A$61:$D$78,MATCH($J8,'SC-NR'!$D$61:$D$78,0),1)</f>
        <v>0</v>
      </c>
      <c r="H8" s="273">
        <f>INDEX('SC-NR'!$A$61:$D$78,MATCH($J8,'SC-NR'!$D$61:$D$78,0),2)</f>
        <v>9999</v>
      </c>
      <c r="I8" s="21"/>
      <c r="J8" s="21" t="str">
        <f>'SC-NR'!D66</f>
        <v>Compressed Air-NR-Medium Ret</v>
      </c>
      <c r="K8" s="41">
        <f>'SC-NR'!E66</f>
        <v>0</v>
      </c>
      <c r="L8" s="41">
        <f>'SC-NR'!F66</f>
        <v>0</v>
      </c>
      <c r="M8" s="41">
        <f>'SC-NR'!G66</f>
        <v>0</v>
      </c>
      <c r="N8" s="41">
        <f>'SC-NR'!H66</f>
        <v>0</v>
      </c>
      <c r="O8" s="41">
        <f>'SC-NR'!I66</f>
        <v>0</v>
      </c>
      <c r="P8" s="41">
        <f>'SC-NR'!J66</f>
        <v>0</v>
      </c>
      <c r="Q8" s="41">
        <f>'SC-NR'!K66</f>
        <v>0</v>
      </c>
      <c r="R8" s="41">
        <f>'SC-NR'!L66</f>
        <v>0</v>
      </c>
      <c r="S8" s="41">
        <f>'SC-NR'!M66</f>
        <v>0</v>
      </c>
      <c r="T8" s="41">
        <f>'SC-NR'!N66</f>
        <v>0</v>
      </c>
      <c r="U8" s="41">
        <f>'SC-NR'!O66</f>
        <v>0</v>
      </c>
      <c r="V8" s="41">
        <f>'SC-NR'!P66</f>
        <v>0</v>
      </c>
      <c r="W8" s="41">
        <f>'SC-NR'!Q66</f>
        <v>0</v>
      </c>
      <c r="X8" s="41">
        <f>'SC-NR'!R66</f>
        <v>0</v>
      </c>
      <c r="Y8" s="41">
        <f>'SC-NR'!S66</f>
        <v>0</v>
      </c>
      <c r="Z8" s="41">
        <f>'SC-NR'!T66</f>
        <v>0</v>
      </c>
      <c r="AA8" s="41">
        <f>'SC-NR'!U66</f>
        <v>0</v>
      </c>
      <c r="AB8" s="41">
        <f>'SC-NR'!V66</f>
        <v>0</v>
      </c>
      <c r="AC8" s="41">
        <f>'SC-NR'!W66</f>
        <v>0</v>
      </c>
      <c r="AD8" s="41">
        <f>'SC-NR'!X66</f>
        <v>0</v>
      </c>
      <c r="AE8" s="41">
        <f>'SC-NR'!Y66</f>
        <v>0</v>
      </c>
      <c r="AF8" s="297">
        <f t="shared" si="2"/>
        <v>0</v>
      </c>
      <c r="AG8" s="297">
        <f t="shared" si="2"/>
        <v>0</v>
      </c>
      <c r="AH8" s="297">
        <f t="shared" si="2"/>
        <v>0</v>
      </c>
      <c r="AI8" s="297">
        <f t="shared" si="2"/>
        <v>0</v>
      </c>
      <c r="AJ8" s="297">
        <f t="shared" si="2"/>
        <v>0</v>
      </c>
      <c r="AK8" s="297">
        <f t="shared" si="2"/>
        <v>0</v>
      </c>
      <c r="AL8" s="297">
        <f t="shared" si="2"/>
        <v>0</v>
      </c>
      <c r="AM8" s="297">
        <f t="shared" si="2"/>
        <v>0</v>
      </c>
      <c r="AN8" s="297">
        <f t="shared" si="2"/>
        <v>0</v>
      </c>
      <c r="AO8" s="297">
        <f t="shared" si="2"/>
        <v>0</v>
      </c>
      <c r="AP8" s="297">
        <f t="shared" si="2"/>
        <v>0</v>
      </c>
      <c r="AQ8" s="297">
        <f t="shared" si="2"/>
        <v>0</v>
      </c>
      <c r="AR8" s="297">
        <f t="shared" si="2"/>
        <v>0</v>
      </c>
      <c r="AS8" s="297">
        <f t="shared" si="2"/>
        <v>0</v>
      </c>
      <c r="AT8" s="297">
        <f t="shared" si="2"/>
        <v>0</v>
      </c>
      <c r="AU8" s="297">
        <f t="shared" si="2"/>
        <v>0</v>
      </c>
      <c r="AV8" s="297">
        <f t="shared" si="3"/>
        <v>0</v>
      </c>
      <c r="AW8" s="297">
        <f t="shared" si="3"/>
        <v>0</v>
      </c>
      <c r="AX8" s="297">
        <f t="shared" si="3"/>
        <v>0</v>
      </c>
      <c r="AY8" s="297">
        <f t="shared" si="3"/>
        <v>0</v>
      </c>
      <c r="AZ8" s="297">
        <f t="shared" si="3"/>
        <v>0</v>
      </c>
      <c r="BA8" s="297">
        <f t="shared" si="3"/>
        <v>0</v>
      </c>
      <c r="BB8" s="297">
        <f t="shared" si="3"/>
        <v>0</v>
      </c>
      <c r="BC8" s="297">
        <f t="shared" si="3"/>
        <v>0</v>
      </c>
      <c r="BD8" s="297">
        <f t="shared" si="3"/>
        <v>0</v>
      </c>
    </row>
    <row r="9" spans="1:56" ht="15">
      <c r="A9" s="96" t="str">
        <f>VLOOKUP(CONCATENATE($C9,"-",$B9),[1]ACHIEV!$B$19:$C$100,2,FALSE)</f>
        <v>LOEven20</v>
      </c>
      <c r="B9" s="96" t="s">
        <v>384</v>
      </c>
      <c r="C9" s="96" t="str">
        <f>'7PSourceSummary'!$D$2</f>
        <v>Compressed Air</v>
      </c>
      <c r="D9" s="96" t="s">
        <v>707</v>
      </c>
      <c r="E9" s="272" t="str">
        <f>'SC-NR'!$A$9</f>
        <v>Compressed Air</v>
      </c>
      <c r="F9" s="273">
        <f t="shared" si="1"/>
        <v>0</v>
      </c>
      <c r="G9" s="273">
        <f>INDEX('SC-NR'!$A$61:$D$78,MATCH($J9,'SC-NR'!$D$61:$D$78,0),1)</f>
        <v>0</v>
      </c>
      <c r="H9" s="273">
        <f>INDEX('SC-NR'!$A$61:$D$78,MATCH($J9,'SC-NR'!$D$61:$D$78,0),2)</f>
        <v>9999</v>
      </c>
      <c r="I9" s="21"/>
      <c r="J9" s="21" t="str">
        <f>'SC-NR'!D67</f>
        <v>Compressed Air-NR-Small Ret</v>
      </c>
      <c r="K9" s="41">
        <f>'SC-NR'!E67</f>
        <v>0</v>
      </c>
      <c r="L9" s="41">
        <f>'SC-NR'!F67</f>
        <v>0</v>
      </c>
      <c r="M9" s="41">
        <f>'SC-NR'!G67</f>
        <v>0</v>
      </c>
      <c r="N9" s="41">
        <f>'SC-NR'!H67</f>
        <v>0</v>
      </c>
      <c r="O9" s="41">
        <f>'SC-NR'!I67</f>
        <v>0</v>
      </c>
      <c r="P9" s="41">
        <f>'SC-NR'!J67</f>
        <v>0</v>
      </c>
      <c r="Q9" s="41">
        <f>'SC-NR'!K67</f>
        <v>0</v>
      </c>
      <c r="R9" s="41">
        <f>'SC-NR'!L67</f>
        <v>0</v>
      </c>
      <c r="S9" s="41">
        <f>'SC-NR'!M67</f>
        <v>0</v>
      </c>
      <c r="T9" s="41">
        <f>'SC-NR'!N67</f>
        <v>0</v>
      </c>
      <c r="U9" s="41">
        <f>'SC-NR'!O67</f>
        <v>0</v>
      </c>
      <c r="V9" s="41">
        <f>'SC-NR'!P67</f>
        <v>0</v>
      </c>
      <c r="W9" s="41">
        <f>'SC-NR'!Q67</f>
        <v>0</v>
      </c>
      <c r="X9" s="41">
        <f>'SC-NR'!R67</f>
        <v>0</v>
      </c>
      <c r="Y9" s="41">
        <f>'SC-NR'!S67</f>
        <v>0</v>
      </c>
      <c r="Z9" s="41">
        <f>'SC-NR'!T67</f>
        <v>0</v>
      </c>
      <c r="AA9" s="41">
        <f>'SC-NR'!U67</f>
        <v>0</v>
      </c>
      <c r="AB9" s="41">
        <f>'SC-NR'!V67</f>
        <v>0</v>
      </c>
      <c r="AC9" s="41">
        <f>'SC-NR'!W67</f>
        <v>0</v>
      </c>
      <c r="AD9" s="41">
        <f>'SC-NR'!X67</f>
        <v>0</v>
      </c>
      <c r="AE9" s="41">
        <f>'SC-NR'!Y67</f>
        <v>0</v>
      </c>
      <c r="AF9" s="297">
        <f t="shared" si="2"/>
        <v>0</v>
      </c>
      <c r="AG9" s="297">
        <f t="shared" si="2"/>
        <v>0</v>
      </c>
      <c r="AH9" s="297">
        <f t="shared" si="2"/>
        <v>0</v>
      </c>
      <c r="AI9" s="297">
        <f t="shared" si="2"/>
        <v>0</v>
      </c>
      <c r="AJ9" s="297">
        <f t="shared" si="2"/>
        <v>0</v>
      </c>
      <c r="AK9" s="297">
        <f t="shared" si="2"/>
        <v>0</v>
      </c>
      <c r="AL9" s="297">
        <f t="shared" si="2"/>
        <v>0</v>
      </c>
      <c r="AM9" s="297">
        <f t="shared" si="2"/>
        <v>0</v>
      </c>
      <c r="AN9" s="297">
        <f t="shared" si="2"/>
        <v>0</v>
      </c>
      <c r="AO9" s="297">
        <f t="shared" si="2"/>
        <v>0</v>
      </c>
      <c r="AP9" s="297">
        <f t="shared" si="2"/>
        <v>0</v>
      </c>
      <c r="AQ9" s="297">
        <f t="shared" si="2"/>
        <v>0</v>
      </c>
      <c r="AR9" s="297">
        <f t="shared" si="2"/>
        <v>0</v>
      </c>
      <c r="AS9" s="297">
        <f t="shared" si="2"/>
        <v>0</v>
      </c>
      <c r="AT9" s="297">
        <f t="shared" si="2"/>
        <v>0</v>
      </c>
      <c r="AU9" s="297">
        <f t="shared" si="2"/>
        <v>0</v>
      </c>
      <c r="AV9" s="297">
        <f t="shared" si="3"/>
        <v>0</v>
      </c>
      <c r="AW9" s="297">
        <f t="shared" si="3"/>
        <v>0</v>
      </c>
      <c r="AX9" s="297">
        <f t="shared" si="3"/>
        <v>0</v>
      </c>
      <c r="AY9" s="297">
        <f t="shared" si="3"/>
        <v>0</v>
      </c>
      <c r="AZ9" s="297">
        <f t="shared" si="3"/>
        <v>0</v>
      </c>
      <c r="BA9" s="297">
        <f t="shared" si="3"/>
        <v>0</v>
      </c>
      <c r="BB9" s="297">
        <f t="shared" si="3"/>
        <v>0</v>
      </c>
      <c r="BC9" s="297">
        <f t="shared" si="3"/>
        <v>0</v>
      </c>
      <c r="BD9" s="297">
        <f t="shared" si="3"/>
        <v>0</v>
      </c>
    </row>
    <row r="10" spans="1:56" ht="15">
      <c r="A10" s="96" t="str">
        <f>VLOOKUP(CONCATENATE($C10,"-",$B10),[1]ACHIEV!$B$19:$C$100,2,FALSE)</f>
        <v>LOEven20</v>
      </c>
      <c r="B10" s="96" t="s">
        <v>384</v>
      </c>
      <c r="C10" s="96" t="str">
        <f>'7PSourceSummary'!$D$2</f>
        <v>Compressed Air</v>
      </c>
      <c r="D10" s="96" t="s">
        <v>707</v>
      </c>
      <c r="E10" s="272" t="str">
        <f>'SC-NR'!$A$9</f>
        <v>Compressed Air</v>
      </c>
      <c r="F10" s="273">
        <f t="shared" si="1"/>
        <v>4.8760536425326988</v>
      </c>
      <c r="G10" s="273">
        <f>INDEX('SC-NR'!$A$61:$D$78,MATCH($J10,'SC-NR'!$D$61:$D$78,0),1)</f>
        <v>27864.005729242057</v>
      </c>
      <c r="H10" s="273">
        <f>INDEX('SC-NR'!$A$61:$D$78,MATCH($J10,'SC-NR'!$D$61:$D$78,0),2)</f>
        <v>10.050490476996339</v>
      </c>
      <c r="I10" s="21"/>
      <c r="J10" s="21" t="str">
        <f>'SC-NR'!D68</f>
        <v>Compressed Air-NR-School K-12</v>
      </c>
      <c r="K10" s="41">
        <f>'SC-NR'!E68</f>
        <v>1.3518495930282963E-5</v>
      </c>
      <c r="L10" s="41">
        <f>'SC-NR'!F68</f>
        <v>2.6926140193937601E-5</v>
      </c>
      <c r="M10" s="41">
        <f>'SC-NR'!G68</f>
        <v>4.0389210290906415E-5</v>
      </c>
      <c r="N10" s="41">
        <f>'SC-NR'!H68</f>
        <v>5.3852280387875202E-5</v>
      </c>
      <c r="O10" s="41">
        <f>'SC-NR'!I68</f>
        <v>6.731535048484403E-5</v>
      </c>
      <c r="P10" s="41">
        <f>'SC-NR'!J68</f>
        <v>8.077842058181279E-5</v>
      </c>
      <c r="Q10" s="41">
        <f>'SC-NR'!K68</f>
        <v>9.4241490678781604E-5</v>
      </c>
      <c r="R10" s="41">
        <f>'SC-NR'!L68</f>
        <v>1.077045607757504E-4</v>
      </c>
      <c r="S10" s="41">
        <f>'SC-NR'!M68</f>
        <v>1.211676308727192E-4</v>
      </c>
      <c r="T10" s="41">
        <f>'SC-NR'!N68</f>
        <v>1.3463070096968801E-4</v>
      </c>
      <c r="U10" s="41">
        <f>'SC-NR'!O68</f>
        <v>1.4809377106665681E-4</v>
      </c>
      <c r="V10" s="41">
        <f>'SC-NR'!P68</f>
        <v>1.6155684116362561E-4</v>
      </c>
      <c r="W10" s="41">
        <f>'SC-NR'!Q68</f>
        <v>1.7501991126059446E-4</v>
      </c>
      <c r="X10" s="41">
        <f>'SC-NR'!R68</f>
        <v>1.8848298135756321E-4</v>
      </c>
      <c r="Y10" s="41">
        <f>'SC-NR'!S68</f>
        <v>2.0194605145453206E-4</v>
      </c>
      <c r="Z10" s="41">
        <f>'SC-NR'!T68</f>
        <v>2.1540912155150089E-4</v>
      </c>
      <c r="AA10" s="41">
        <f>'SC-NR'!U68</f>
        <v>2.2887219164846961E-4</v>
      </c>
      <c r="AB10" s="41">
        <f>'SC-NR'!V68</f>
        <v>2.4233526174543852E-4</v>
      </c>
      <c r="AC10" s="41">
        <f>'SC-NR'!W68</f>
        <v>2.5579833184240735E-4</v>
      </c>
      <c r="AD10" s="41">
        <f>'SC-NR'!X68</f>
        <v>2.6926140193937601E-4</v>
      </c>
      <c r="AE10" s="41">
        <f>'SC-NR'!Y68</f>
        <v>2.7036991860565924E-3</v>
      </c>
      <c r="AF10" s="297">
        <f t="shared" si="2"/>
        <v>1752.3124776860177</v>
      </c>
      <c r="AG10" s="297">
        <f t="shared" si="2"/>
        <v>1526.306384766679</v>
      </c>
      <c r="AH10" s="297">
        <f t="shared" si="2"/>
        <v>1723.7266588025875</v>
      </c>
      <c r="AI10" s="297">
        <f t="shared" si="2"/>
        <v>1548.3374036802768</v>
      </c>
      <c r="AJ10" s="297">
        <f t="shared" si="2"/>
        <v>1589.29015736105</v>
      </c>
      <c r="AK10" s="297">
        <f t="shared" si="2"/>
        <v>1550.8773140985825</v>
      </c>
      <c r="AL10" s="297">
        <f t="shared" si="2"/>
        <v>1492.5650589913607</v>
      </c>
      <c r="AM10" s="297">
        <f t="shared" si="2"/>
        <v>1569.3128955303075</v>
      </c>
      <c r="AN10" s="297">
        <f t="shared" si="2"/>
        <v>1479.1967704922404</v>
      </c>
      <c r="AO10" s="297">
        <f t="shared" si="2"/>
        <v>1651.5044548227454</v>
      </c>
      <c r="AP10" s="297">
        <f t="shared" si="2"/>
        <v>1538.4129021853962</v>
      </c>
      <c r="AQ10" s="297">
        <f t="shared" si="2"/>
        <v>1718.0139046480112</v>
      </c>
      <c r="AR10" s="297">
        <f t="shared" si="2"/>
        <v>0</v>
      </c>
      <c r="AS10" s="297">
        <f t="shared" si="2"/>
        <v>832.46730332810591</v>
      </c>
      <c r="AT10" s="297">
        <f t="shared" si="2"/>
        <v>700.62661187134552</v>
      </c>
      <c r="AU10" s="297">
        <f t="shared" si="2"/>
        <v>670.78260334504103</v>
      </c>
      <c r="AV10" s="297">
        <f t="shared" si="3"/>
        <v>703.84653542095668</v>
      </c>
      <c r="AW10" s="297">
        <f t="shared" si="3"/>
        <v>708.79924768046828</v>
      </c>
      <c r="AX10" s="297">
        <f t="shared" si="3"/>
        <v>658.67688485285805</v>
      </c>
      <c r="AY10" s="297">
        <f t="shared" si="3"/>
        <v>769.83853613522638</v>
      </c>
      <c r="AZ10" s="297">
        <f t="shared" si="3"/>
        <v>661.9048313408033</v>
      </c>
      <c r="BA10" s="297">
        <f t="shared" si="3"/>
        <v>765.48754494960895</v>
      </c>
      <c r="BB10" s="297">
        <f t="shared" si="3"/>
        <v>659.35162693852851</v>
      </c>
      <c r="BC10" s="297">
        <f t="shared" si="3"/>
        <v>768.59777371406381</v>
      </c>
      <c r="BD10" s="297">
        <f t="shared" si="3"/>
        <v>823.76984659979701</v>
      </c>
    </row>
    <row r="11" spans="1:56" ht="15">
      <c r="A11" s="96" t="str">
        <f>VLOOKUP(CONCATENATE($C11,"-",$B11),[1]ACHIEV!$B$19:$C$100,2,FALSE)</f>
        <v>LOEven20</v>
      </c>
      <c r="B11" s="96" t="s">
        <v>384</v>
      </c>
      <c r="C11" s="96" t="str">
        <f>'7PSourceSummary'!$D$2</f>
        <v>Compressed Air</v>
      </c>
      <c r="D11" s="96" t="s">
        <v>707</v>
      </c>
      <c r="E11" s="272" t="str">
        <f>'SC-NR'!$A$9</f>
        <v>Compressed Air</v>
      </c>
      <c r="F11" s="273">
        <f t="shared" si="1"/>
        <v>4.8760536425326988</v>
      </c>
      <c r="G11" s="273">
        <f>INDEX('SC-NR'!$A$61:$D$78,MATCH($J11,'SC-NR'!$D$61:$D$78,0),1)</f>
        <v>27864.005729242057</v>
      </c>
      <c r="H11" s="273">
        <f>INDEX('SC-NR'!$A$61:$D$78,MATCH($J11,'SC-NR'!$D$61:$D$78,0),2)</f>
        <v>10.050490476996339</v>
      </c>
      <c r="I11" s="21"/>
      <c r="J11" s="21" t="str">
        <f>'SC-NR'!D69</f>
        <v>Compressed Air-NR-University</v>
      </c>
      <c r="K11" s="41">
        <f>'SC-NR'!E69</f>
        <v>1.3518495930282963E-5</v>
      </c>
      <c r="L11" s="41">
        <f>'SC-NR'!F69</f>
        <v>2.6926140193937608E-5</v>
      </c>
      <c r="M11" s="41">
        <f>'SC-NR'!G69</f>
        <v>4.0389210290906408E-5</v>
      </c>
      <c r="N11" s="41">
        <f>'SC-NR'!H69</f>
        <v>5.3852280387875216E-5</v>
      </c>
      <c r="O11" s="41">
        <f>'SC-NR'!I69</f>
        <v>6.7315350484844003E-5</v>
      </c>
      <c r="P11" s="41">
        <f>'SC-NR'!J69</f>
        <v>8.0778420581812803E-5</v>
      </c>
      <c r="Q11" s="41">
        <f>'SC-NR'!K69</f>
        <v>9.4241490678781617E-5</v>
      </c>
      <c r="R11" s="41">
        <f>'SC-NR'!L69</f>
        <v>1.077045607757504E-4</v>
      </c>
      <c r="S11" s="41">
        <f>'SC-NR'!M69</f>
        <v>1.211676308727192E-4</v>
      </c>
      <c r="T11" s="41">
        <f>'SC-NR'!N69</f>
        <v>1.3463070096968801E-4</v>
      </c>
      <c r="U11" s="41">
        <f>'SC-NR'!O69</f>
        <v>1.4809377106665681E-4</v>
      </c>
      <c r="V11" s="41">
        <f>'SC-NR'!P69</f>
        <v>1.6155684116362569E-4</v>
      </c>
      <c r="W11" s="41">
        <f>'SC-NR'!Q69</f>
        <v>1.7501991126059438E-4</v>
      </c>
      <c r="X11" s="41">
        <f>'SC-NR'!R69</f>
        <v>1.8848298135756323E-4</v>
      </c>
      <c r="Y11" s="41">
        <f>'SC-NR'!S69</f>
        <v>2.0194605145453209E-4</v>
      </c>
      <c r="Z11" s="41">
        <f>'SC-NR'!T69</f>
        <v>2.1540912155150086E-4</v>
      </c>
      <c r="AA11" s="41">
        <f>'SC-NR'!U69</f>
        <v>2.2887219164846966E-4</v>
      </c>
      <c r="AB11" s="41">
        <f>'SC-NR'!V69</f>
        <v>2.4233526174543852E-4</v>
      </c>
      <c r="AC11" s="41">
        <f>'SC-NR'!W69</f>
        <v>2.5579833184240735E-4</v>
      </c>
      <c r="AD11" s="41">
        <f>'SC-NR'!X69</f>
        <v>2.6926140193937617E-4</v>
      </c>
      <c r="AE11" s="41">
        <f>'SC-NR'!Y69</f>
        <v>2.7036991860565924E-3</v>
      </c>
      <c r="AF11" s="297">
        <f t="shared" si="2"/>
        <v>1752.3124776860177</v>
      </c>
      <c r="AG11" s="297">
        <f t="shared" si="2"/>
        <v>1526.306384766679</v>
      </c>
      <c r="AH11" s="297">
        <f t="shared" si="2"/>
        <v>1723.7266588025875</v>
      </c>
      <c r="AI11" s="297">
        <f t="shared" si="2"/>
        <v>1548.3374036802768</v>
      </c>
      <c r="AJ11" s="297">
        <f t="shared" si="2"/>
        <v>1589.29015736105</v>
      </c>
      <c r="AK11" s="297">
        <f t="shared" si="2"/>
        <v>1550.8773140985825</v>
      </c>
      <c r="AL11" s="297">
        <f t="shared" si="2"/>
        <v>1492.5650589913607</v>
      </c>
      <c r="AM11" s="297">
        <f t="shared" si="2"/>
        <v>1569.3128955303075</v>
      </c>
      <c r="AN11" s="297">
        <f t="shared" ref="AF11:AU20" si="4">VLOOKUP($J11,MeasureOutputN,COLUMN()-17,FALSE)</f>
        <v>1479.1967704922404</v>
      </c>
      <c r="AO11" s="297">
        <f t="shared" si="4"/>
        <v>1651.5044548227454</v>
      </c>
      <c r="AP11" s="297">
        <f t="shared" si="4"/>
        <v>1538.4129021853962</v>
      </c>
      <c r="AQ11" s="297">
        <f t="shared" si="4"/>
        <v>1718.0139046480112</v>
      </c>
      <c r="AR11" s="297">
        <f t="shared" si="4"/>
        <v>0</v>
      </c>
      <c r="AS11" s="297">
        <f t="shared" si="4"/>
        <v>832.46730332810591</v>
      </c>
      <c r="AT11" s="297">
        <f t="shared" si="4"/>
        <v>700.62661187134552</v>
      </c>
      <c r="AU11" s="297">
        <f t="shared" si="4"/>
        <v>670.78260334504103</v>
      </c>
      <c r="AV11" s="297">
        <f t="shared" si="3"/>
        <v>703.84653542095668</v>
      </c>
      <c r="AW11" s="297">
        <f t="shared" si="3"/>
        <v>708.79924768046828</v>
      </c>
      <c r="AX11" s="297">
        <f t="shared" si="3"/>
        <v>658.67688485285805</v>
      </c>
      <c r="AY11" s="297">
        <f t="shared" si="3"/>
        <v>769.83853613522638</v>
      </c>
      <c r="AZ11" s="297">
        <f t="shared" si="3"/>
        <v>661.9048313408033</v>
      </c>
      <c r="BA11" s="297">
        <f t="shared" si="3"/>
        <v>765.48754494960895</v>
      </c>
      <c r="BB11" s="297">
        <f t="shared" si="3"/>
        <v>659.35162693852851</v>
      </c>
      <c r="BC11" s="297">
        <f t="shared" si="3"/>
        <v>768.59777371406381</v>
      </c>
      <c r="BD11" s="297">
        <f t="shared" si="3"/>
        <v>823.76984659979701</v>
      </c>
    </row>
    <row r="12" spans="1:56" ht="15">
      <c r="A12" s="96" t="str">
        <f>VLOOKUP(CONCATENATE($C12,"-",$B12),[1]ACHIEV!$B$19:$C$100,2,FALSE)</f>
        <v>LOEven20</v>
      </c>
      <c r="B12" s="96" t="s">
        <v>384</v>
      </c>
      <c r="C12" s="96" t="str">
        <f>'7PSourceSummary'!$D$2</f>
        <v>Compressed Air</v>
      </c>
      <c r="D12" s="96" t="s">
        <v>707</v>
      </c>
      <c r="E12" s="272" t="str">
        <f>'SC-NR'!$A$9</f>
        <v>Compressed Air</v>
      </c>
      <c r="F12" s="273">
        <f t="shared" si="1"/>
        <v>680.62587880328033</v>
      </c>
      <c r="G12" s="273">
        <f>INDEX('SC-NR'!$A$61:$D$78,MATCH($J12,'SC-NR'!$D$61:$D$78,0),1)</f>
        <v>3889408.2749660467</v>
      </c>
      <c r="H12" s="273">
        <f>INDEX('SC-NR'!$A$61:$D$78,MATCH($J12,'SC-NR'!$D$61:$D$78,0),2)</f>
        <v>10.050490476996339</v>
      </c>
      <c r="I12" s="21"/>
      <c r="J12" s="21" t="str">
        <f>'SC-NR'!D70</f>
        <v>Compressed Air-NR-Warehouse</v>
      </c>
      <c r="K12" s="41">
        <f>'SC-NR'!E70</f>
        <v>1.8869846082883225E-3</v>
      </c>
      <c r="L12" s="41">
        <f>'SC-NR'!F70</f>
        <v>3.7600055304753107E-3</v>
      </c>
      <c r="M12" s="41">
        <f>'SC-NR'!G70</f>
        <v>5.6400082957129664E-3</v>
      </c>
      <c r="N12" s="41">
        <f>'SC-NR'!H70</f>
        <v>7.5200110609506196E-3</v>
      </c>
      <c r="O12" s="41">
        <f>'SC-NR'!I70</f>
        <v>9.4000138261882728E-3</v>
      </c>
      <c r="P12" s="41">
        <f>'SC-NR'!J70</f>
        <v>1.1280016591425929E-2</v>
      </c>
      <c r="Q12" s="41">
        <f>'SC-NR'!K70</f>
        <v>1.3160019356663586E-2</v>
      </c>
      <c r="R12" s="41">
        <f>'SC-NR'!L70</f>
        <v>1.5040022121901239E-2</v>
      </c>
      <c r="S12" s="41">
        <f>'SC-NR'!M70</f>
        <v>1.6920024887138892E-2</v>
      </c>
      <c r="T12" s="41">
        <f>'SC-NR'!N70</f>
        <v>1.8800027652376549E-2</v>
      </c>
      <c r="U12" s="41">
        <f>'SC-NR'!O70</f>
        <v>2.0680030417614202E-2</v>
      </c>
      <c r="V12" s="41">
        <f>'SC-NR'!P70</f>
        <v>2.2560033182851859E-2</v>
      </c>
      <c r="W12" s="41">
        <f>'SC-NR'!Q70</f>
        <v>2.4440035948089512E-2</v>
      </c>
      <c r="X12" s="41">
        <f>'SC-NR'!R70</f>
        <v>2.6320038713327172E-2</v>
      </c>
      <c r="Y12" s="41">
        <f>'SC-NR'!S70</f>
        <v>2.8200041478564825E-2</v>
      </c>
      <c r="Z12" s="41">
        <f>'SC-NR'!T70</f>
        <v>3.0080044243802485E-2</v>
      </c>
      <c r="AA12" s="41">
        <f>'SC-NR'!U70</f>
        <v>3.1960047009040135E-2</v>
      </c>
      <c r="AB12" s="41">
        <f>'SC-NR'!V70</f>
        <v>3.3840049774277799E-2</v>
      </c>
      <c r="AC12" s="41">
        <f>'SC-NR'!W70</f>
        <v>3.5720052539515455E-2</v>
      </c>
      <c r="AD12" s="41">
        <f>'SC-NR'!X70</f>
        <v>3.7600055304753105E-2</v>
      </c>
      <c r="AE12" s="41">
        <f>'SC-NR'!Y70</f>
        <v>0.37739692165766436</v>
      </c>
      <c r="AF12" s="297">
        <f t="shared" si="4"/>
        <v>244597.23118294252</v>
      </c>
      <c r="AG12" s="297">
        <f t="shared" si="4"/>
        <v>213050.08119543307</v>
      </c>
      <c r="AH12" s="297">
        <f t="shared" si="4"/>
        <v>240607.06833298251</v>
      </c>
      <c r="AI12" s="297">
        <f t="shared" si="4"/>
        <v>216125.28969564362</v>
      </c>
      <c r="AJ12" s="297">
        <f t="shared" si="4"/>
        <v>221841.69603708669</v>
      </c>
      <c r="AK12" s="297">
        <f t="shared" si="4"/>
        <v>216479.82409728793</v>
      </c>
      <c r="AL12" s="297">
        <f t="shared" si="4"/>
        <v>208340.28487418397</v>
      </c>
      <c r="AM12" s="297">
        <f t="shared" si="4"/>
        <v>219053.16203265564</v>
      </c>
      <c r="AN12" s="297">
        <f t="shared" si="4"/>
        <v>206474.26702966256</v>
      </c>
      <c r="AO12" s="297">
        <f t="shared" si="4"/>
        <v>230525.9033876032</v>
      </c>
      <c r="AP12" s="297">
        <f t="shared" si="4"/>
        <v>214739.97422398507</v>
      </c>
      <c r="AQ12" s="297">
        <f t="shared" si="4"/>
        <v>239809.65128183909</v>
      </c>
      <c r="AR12" s="297">
        <f t="shared" si="4"/>
        <v>0</v>
      </c>
      <c r="AS12" s="297">
        <f t="shared" si="4"/>
        <v>116200.2782250748</v>
      </c>
      <c r="AT12" s="297">
        <f t="shared" si="4"/>
        <v>97797.243093947676</v>
      </c>
      <c r="AU12" s="297">
        <f t="shared" si="4"/>
        <v>93631.45534439414</v>
      </c>
      <c r="AV12" s="297">
        <f t="shared" si="3"/>
        <v>98246.697397837401</v>
      </c>
      <c r="AW12" s="297">
        <f t="shared" si="3"/>
        <v>98938.023700051534</v>
      </c>
      <c r="AX12" s="297">
        <f t="shared" si="3"/>
        <v>91941.673834318819</v>
      </c>
      <c r="AY12" s="297">
        <f t="shared" si="3"/>
        <v>107458.21695298456</v>
      </c>
      <c r="AZ12" s="297">
        <f t="shared" si="3"/>
        <v>92392.248023233304</v>
      </c>
      <c r="BA12" s="297">
        <f t="shared" si="3"/>
        <v>106850.88212517533</v>
      </c>
      <c r="BB12" s="297">
        <f t="shared" si="3"/>
        <v>92035.857975571722</v>
      </c>
      <c r="BC12" s="297">
        <f t="shared" si="3"/>
        <v>107285.02463903553</v>
      </c>
      <c r="BD12" s="297">
        <f t="shared" si="3"/>
        <v>114986.24028311649</v>
      </c>
    </row>
    <row r="13" spans="1:56" ht="15">
      <c r="A13" s="96" t="str">
        <f>VLOOKUP(CONCATENATE($C13,"-",$B13),[1]ACHIEV!$B$19:$C$100,2,FALSE)</f>
        <v>LOEven20</v>
      </c>
      <c r="B13" s="96" t="s">
        <v>384</v>
      </c>
      <c r="C13" s="96" t="str">
        <f>'7PSourceSummary'!$D$2</f>
        <v>Compressed Air</v>
      </c>
      <c r="D13" s="96" t="s">
        <v>707</v>
      </c>
      <c r="E13" s="272" t="str">
        <f>'SC-NR'!$A$9</f>
        <v>Compressed Air</v>
      </c>
      <c r="F13" s="273">
        <f t="shared" si="1"/>
        <v>21.342792552504921</v>
      </c>
      <c r="G13" s="273">
        <f>INDEX('SC-NR'!$A$61:$D$78,MATCH($J13,'SC-NR'!$D$61:$D$78,0),1)</f>
        <v>121962.5003247765</v>
      </c>
      <c r="H13" s="273">
        <f>INDEX('SC-NR'!$A$61:$D$78,MATCH($J13,'SC-NR'!$D$61:$D$78,0),2)</f>
        <v>10.050490476996332</v>
      </c>
      <c r="I13" s="21"/>
      <c r="J13" s="21" t="str">
        <f>'SC-NR'!D71</f>
        <v>Compressed Air-NR-Supermarket</v>
      </c>
      <c r="K13" s="41">
        <f>'SC-NR'!E71</f>
        <v>5.9171304381312804E-5</v>
      </c>
      <c r="L13" s="41">
        <f>'SC-NR'!F71</f>
        <v>1.1727752528376197E-4</v>
      </c>
      <c r="M13" s="41">
        <f>'SC-NR'!G71</f>
        <v>1.7591628792564302E-4</v>
      </c>
      <c r="N13" s="41">
        <f>'SC-NR'!H71</f>
        <v>2.3455505056752394E-4</v>
      </c>
      <c r="O13" s="41">
        <f>'SC-NR'!I71</f>
        <v>2.931938132094049E-4</v>
      </c>
      <c r="P13" s="41">
        <f>'SC-NR'!J71</f>
        <v>3.5183257585128582E-4</v>
      </c>
      <c r="Q13" s="41">
        <f>'SC-NR'!K71</f>
        <v>4.1047133849316691E-4</v>
      </c>
      <c r="R13" s="41">
        <f>'SC-NR'!L71</f>
        <v>4.6911010113504778E-4</v>
      </c>
      <c r="S13" s="41">
        <f>'SC-NR'!M71</f>
        <v>5.2774886377692876E-4</v>
      </c>
      <c r="T13" s="41">
        <f>'SC-NR'!N71</f>
        <v>5.8638762641880968E-4</v>
      </c>
      <c r="U13" s="41">
        <f>'SC-NR'!O71</f>
        <v>6.4502638906069061E-4</v>
      </c>
      <c r="V13" s="41">
        <f>'SC-NR'!P71</f>
        <v>7.0366515170257197E-4</v>
      </c>
      <c r="W13" s="41">
        <f>'SC-NR'!Q71</f>
        <v>7.6230391434445289E-4</v>
      </c>
      <c r="X13" s="41">
        <f>'SC-NR'!R71</f>
        <v>8.2094267698633371E-4</v>
      </c>
      <c r="Y13" s="41">
        <f>'SC-NR'!S71</f>
        <v>8.7958143962821474E-4</v>
      </c>
      <c r="Z13" s="41">
        <f>'SC-NR'!T71</f>
        <v>9.3822020227009599E-4</v>
      </c>
      <c r="AA13" s="41">
        <f>'SC-NR'!U71</f>
        <v>9.9685896491197691E-4</v>
      </c>
      <c r="AB13" s="41">
        <f>'SC-NR'!V71</f>
        <v>1.0554977275538582E-3</v>
      </c>
      <c r="AC13" s="41">
        <f>'SC-NR'!W71</f>
        <v>1.1141364901957392E-3</v>
      </c>
      <c r="AD13" s="41">
        <f>'SC-NR'!X71</f>
        <v>1.1727752528376198E-3</v>
      </c>
      <c r="AE13" s="41">
        <f>'SC-NR'!Y71</f>
        <v>1.183426087626256E-2</v>
      </c>
      <c r="AF13" s="297">
        <f t="shared" si="4"/>
        <v>7669.981595812149</v>
      </c>
      <c r="AG13" s="297">
        <f t="shared" si="4"/>
        <v>6680.7387551049769</v>
      </c>
      <c r="AH13" s="297">
        <f t="shared" si="4"/>
        <v>7544.8596740492803</v>
      </c>
      <c r="AI13" s="297">
        <f t="shared" si="4"/>
        <v>6777.1699063728283</v>
      </c>
      <c r="AJ13" s="297">
        <f t="shared" si="4"/>
        <v>6956.4226772280281</v>
      </c>
      <c r="AK13" s="297">
        <f t="shared" si="4"/>
        <v>6788.2872535420629</v>
      </c>
      <c r="AL13" s="297">
        <f t="shared" si="4"/>
        <v>6533.0508563937037</v>
      </c>
      <c r="AM13" s="297">
        <f t="shared" si="4"/>
        <v>6868.9809494952824</v>
      </c>
      <c r="AN13" s="297">
        <f t="shared" si="4"/>
        <v>6474.5370193575372</v>
      </c>
      <c r="AO13" s="297">
        <f t="shared" si="4"/>
        <v>7228.7385584444428</v>
      </c>
      <c r="AP13" s="297">
        <f t="shared" si="4"/>
        <v>6733.7297410012607</v>
      </c>
      <c r="AQ13" s="297">
        <f t="shared" si="4"/>
        <v>7519.854590889192</v>
      </c>
      <c r="AR13" s="297">
        <f t="shared" si="4"/>
        <v>0</v>
      </c>
      <c r="AS13" s="297">
        <f t="shared" si="4"/>
        <v>3643.7615875871306</v>
      </c>
      <c r="AT13" s="297">
        <f t="shared" si="4"/>
        <v>3066.6866138428122</v>
      </c>
      <c r="AU13" s="297">
        <f t="shared" si="4"/>
        <v>2936.057517116702</v>
      </c>
      <c r="AV13" s="297">
        <f t="shared" si="3"/>
        <v>3080.7804211288576</v>
      </c>
      <c r="AW13" s="297">
        <f t="shared" si="3"/>
        <v>3102.4587532548553</v>
      </c>
      <c r="AX13" s="297">
        <f t="shared" si="3"/>
        <v>2883.0700281719573</v>
      </c>
      <c r="AY13" s="297">
        <f t="shared" si="3"/>
        <v>3369.6315463674719</v>
      </c>
      <c r="AZ13" s="297">
        <f t="shared" si="3"/>
        <v>2897.1989523621796</v>
      </c>
      <c r="BA13" s="297">
        <f t="shared" si="3"/>
        <v>3350.586985113594</v>
      </c>
      <c r="BB13" s="297">
        <f t="shared" si="3"/>
        <v>2886.0234165914967</v>
      </c>
      <c r="BC13" s="297">
        <f t="shared" si="3"/>
        <v>3364.2006514464597</v>
      </c>
      <c r="BD13" s="297">
        <f t="shared" si="3"/>
        <v>3605.6922741022472</v>
      </c>
    </row>
    <row r="14" spans="1:56" ht="15">
      <c r="A14" s="96" t="str">
        <f>VLOOKUP(CONCATENATE($C14,"-",$B14),[1]ACHIEV!$B$19:$C$100,2,FALSE)</f>
        <v>LOEven20</v>
      </c>
      <c r="B14" s="96" t="s">
        <v>384</v>
      </c>
      <c r="C14" s="96" t="str">
        <f>'7PSourceSummary'!$D$2</f>
        <v>Compressed Air</v>
      </c>
      <c r="D14" s="96" t="s">
        <v>707</v>
      </c>
      <c r="E14" s="272" t="str">
        <f>'SC-NR'!$A$9</f>
        <v>Compressed Air</v>
      </c>
      <c r="F14" s="273">
        <f t="shared" si="1"/>
        <v>0</v>
      </c>
      <c r="G14" s="273">
        <f>INDEX('SC-NR'!$A$61:$D$78,MATCH($J14,'SC-NR'!$D$61:$D$78,0),1)</f>
        <v>0</v>
      </c>
      <c r="H14" s="273">
        <f>INDEX('SC-NR'!$A$61:$D$78,MATCH($J14,'SC-NR'!$D$61:$D$78,0),2)</f>
        <v>9999</v>
      </c>
      <c r="I14" s="21"/>
      <c r="J14" s="21" t="str">
        <f>'SC-NR'!D72</f>
        <v>Compressed Air-NR-MiniMart</v>
      </c>
      <c r="K14" s="41">
        <f>'SC-NR'!E72</f>
        <v>0</v>
      </c>
      <c r="L14" s="41">
        <f>'SC-NR'!F72</f>
        <v>0</v>
      </c>
      <c r="M14" s="41">
        <f>'SC-NR'!G72</f>
        <v>0</v>
      </c>
      <c r="N14" s="41">
        <f>'SC-NR'!H72</f>
        <v>0</v>
      </c>
      <c r="O14" s="41">
        <f>'SC-NR'!I72</f>
        <v>0</v>
      </c>
      <c r="P14" s="41">
        <f>'SC-NR'!J72</f>
        <v>0</v>
      </c>
      <c r="Q14" s="41">
        <f>'SC-NR'!K72</f>
        <v>0</v>
      </c>
      <c r="R14" s="41">
        <f>'SC-NR'!L72</f>
        <v>0</v>
      </c>
      <c r="S14" s="41">
        <f>'SC-NR'!M72</f>
        <v>0</v>
      </c>
      <c r="T14" s="41">
        <f>'SC-NR'!N72</f>
        <v>0</v>
      </c>
      <c r="U14" s="41">
        <f>'SC-NR'!O72</f>
        <v>0</v>
      </c>
      <c r="V14" s="41">
        <f>'SC-NR'!P72</f>
        <v>0</v>
      </c>
      <c r="W14" s="41">
        <f>'SC-NR'!Q72</f>
        <v>0</v>
      </c>
      <c r="X14" s="41">
        <f>'SC-NR'!R72</f>
        <v>0</v>
      </c>
      <c r="Y14" s="41">
        <f>'SC-NR'!S72</f>
        <v>0</v>
      </c>
      <c r="Z14" s="41">
        <f>'SC-NR'!T72</f>
        <v>0</v>
      </c>
      <c r="AA14" s="41">
        <f>'SC-NR'!U72</f>
        <v>0</v>
      </c>
      <c r="AB14" s="41">
        <f>'SC-NR'!V72</f>
        <v>0</v>
      </c>
      <c r="AC14" s="41">
        <f>'SC-NR'!W72</f>
        <v>0</v>
      </c>
      <c r="AD14" s="41">
        <f>'SC-NR'!X72</f>
        <v>0</v>
      </c>
      <c r="AE14" s="41">
        <f>'SC-NR'!Y72</f>
        <v>0</v>
      </c>
      <c r="AF14" s="297">
        <f t="shared" si="4"/>
        <v>0</v>
      </c>
      <c r="AG14" s="297">
        <f t="shared" si="4"/>
        <v>0</v>
      </c>
      <c r="AH14" s="297">
        <f t="shared" si="4"/>
        <v>0</v>
      </c>
      <c r="AI14" s="297">
        <f t="shared" si="4"/>
        <v>0</v>
      </c>
      <c r="AJ14" s="297">
        <f t="shared" si="4"/>
        <v>0</v>
      </c>
      <c r="AK14" s="297">
        <f t="shared" si="4"/>
        <v>0</v>
      </c>
      <c r="AL14" s="297">
        <f t="shared" si="4"/>
        <v>0</v>
      </c>
      <c r="AM14" s="297">
        <f t="shared" si="4"/>
        <v>0</v>
      </c>
      <c r="AN14" s="297">
        <f t="shared" si="4"/>
        <v>0</v>
      </c>
      <c r="AO14" s="297">
        <f t="shared" si="4"/>
        <v>0</v>
      </c>
      <c r="AP14" s="297">
        <f t="shared" si="4"/>
        <v>0</v>
      </c>
      <c r="AQ14" s="297">
        <f t="shared" si="4"/>
        <v>0</v>
      </c>
      <c r="AR14" s="297">
        <f t="shared" si="4"/>
        <v>0</v>
      </c>
      <c r="AS14" s="297">
        <f t="shared" si="4"/>
        <v>0</v>
      </c>
      <c r="AT14" s="297">
        <f t="shared" si="4"/>
        <v>0</v>
      </c>
      <c r="AU14" s="297">
        <f t="shared" si="4"/>
        <v>0</v>
      </c>
      <c r="AV14" s="297">
        <f t="shared" si="3"/>
        <v>0</v>
      </c>
      <c r="AW14" s="297">
        <f t="shared" si="3"/>
        <v>0</v>
      </c>
      <c r="AX14" s="297">
        <f t="shared" si="3"/>
        <v>0</v>
      </c>
      <c r="AY14" s="297">
        <f t="shared" si="3"/>
        <v>0</v>
      </c>
      <c r="AZ14" s="297">
        <f t="shared" si="3"/>
        <v>0</v>
      </c>
      <c r="BA14" s="297">
        <f t="shared" si="3"/>
        <v>0</v>
      </c>
      <c r="BB14" s="297">
        <f t="shared" si="3"/>
        <v>0</v>
      </c>
      <c r="BC14" s="297">
        <f t="shared" si="3"/>
        <v>0</v>
      </c>
      <c r="BD14" s="297">
        <f t="shared" si="3"/>
        <v>0</v>
      </c>
    </row>
    <row r="15" spans="1:56" ht="15">
      <c r="A15" s="96" t="str">
        <f>VLOOKUP(CONCATENATE($C15,"-",$B15),[1]ACHIEV!$B$19:$C$100,2,FALSE)</f>
        <v>LOEven20</v>
      </c>
      <c r="B15" s="96" t="s">
        <v>384</v>
      </c>
      <c r="C15" s="96" t="str">
        <f>'7PSourceSummary'!$D$2</f>
        <v>Compressed Air</v>
      </c>
      <c r="D15" s="96" t="s">
        <v>707</v>
      </c>
      <c r="E15" s="272" t="str">
        <f>'SC-NR'!$A$9</f>
        <v>Compressed Air</v>
      </c>
      <c r="F15" s="273">
        <f t="shared" si="1"/>
        <v>3.0867592056379642</v>
      </c>
      <c r="G15" s="273">
        <f>INDEX('SC-NR'!$A$61:$D$78,MATCH($J15,'SC-NR'!$D$61:$D$78,0),1)</f>
        <v>17639.157092212019</v>
      </c>
      <c r="H15" s="273">
        <f>INDEX('SC-NR'!$A$61:$D$78,MATCH($J15,'SC-NR'!$D$61:$D$78,0),2)</f>
        <v>10.050490476996336</v>
      </c>
      <c r="I15" s="21"/>
      <c r="J15" s="21" t="str">
        <f>'SC-NR'!D73</f>
        <v>Compressed Air-NR-Restaurant</v>
      </c>
      <c r="K15" s="41">
        <f>'SC-NR'!E73</f>
        <v>8.5578102330937316E-6</v>
      </c>
      <c r="L15" s="41">
        <f>'SC-NR'!F73</f>
        <v>1.7034834737587059E-5</v>
      </c>
      <c r="M15" s="41">
        <f>'SC-NR'!G73</f>
        <v>2.555225210638059E-5</v>
      </c>
      <c r="N15" s="41">
        <f>'SC-NR'!H73</f>
        <v>3.4069669475174118E-5</v>
      </c>
      <c r="O15" s="41">
        <f>'SC-NR'!I73</f>
        <v>4.2587086843967643E-5</v>
      </c>
      <c r="P15" s="41">
        <f>'SC-NR'!J73</f>
        <v>5.1104504212761181E-5</v>
      </c>
      <c r="Q15" s="41">
        <f>'SC-NR'!K73</f>
        <v>5.9621921581554705E-5</v>
      </c>
      <c r="R15" s="41">
        <f>'SC-NR'!L73</f>
        <v>6.8139338950348209E-5</v>
      </c>
      <c r="S15" s="41">
        <f>'SC-NR'!M73</f>
        <v>7.6656756319141761E-5</v>
      </c>
      <c r="T15" s="41">
        <f>'SC-NR'!N73</f>
        <v>8.5174173687935285E-5</v>
      </c>
      <c r="U15" s="41">
        <f>'SC-NR'!O73</f>
        <v>9.3691591056728796E-5</v>
      </c>
      <c r="V15" s="41">
        <f>'SC-NR'!P73</f>
        <v>1.0220900842552233E-4</v>
      </c>
      <c r="W15" s="41">
        <f>'SC-NR'!Q73</f>
        <v>1.1072642579431589E-4</v>
      </c>
      <c r="X15" s="41">
        <f>'SC-NR'!R73</f>
        <v>1.1924384316310941E-4</v>
      </c>
      <c r="Y15" s="41">
        <f>'SC-NR'!S73</f>
        <v>1.2776126053190296E-4</v>
      </c>
      <c r="Z15" s="41">
        <f>'SC-NR'!T73</f>
        <v>1.3627867790069647E-4</v>
      </c>
      <c r="AA15" s="41">
        <f>'SC-NR'!U73</f>
        <v>1.4479609526949007E-4</v>
      </c>
      <c r="AB15" s="41">
        <f>'SC-NR'!V73</f>
        <v>1.5331351263828358E-4</v>
      </c>
      <c r="AC15" s="41">
        <f>'SC-NR'!W73</f>
        <v>1.6183093000707714E-4</v>
      </c>
      <c r="AD15" s="41">
        <f>'SC-NR'!X73</f>
        <v>1.703483473758706E-4</v>
      </c>
      <c r="AE15" s="41">
        <f>'SC-NR'!Y73</f>
        <v>1.7115620466187462E-3</v>
      </c>
      <c r="AF15" s="297">
        <f t="shared" si="4"/>
        <v>1109.2918717034629</v>
      </c>
      <c r="AG15" s="297">
        <f t="shared" si="4"/>
        <v>966.21994530712402</v>
      </c>
      <c r="AH15" s="297">
        <f t="shared" si="4"/>
        <v>1091.1957747246579</v>
      </c>
      <c r="AI15" s="297">
        <f t="shared" si="4"/>
        <v>980.16656185948204</v>
      </c>
      <c r="AJ15" s="297">
        <f t="shared" si="4"/>
        <v>1006.0914795670507</v>
      </c>
      <c r="AK15" s="297">
        <f t="shared" si="4"/>
        <v>981.77443831859512</v>
      </c>
      <c r="AL15" s="297">
        <f t="shared" si="4"/>
        <v>944.86018276495167</v>
      </c>
      <c r="AM15" s="297">
        <f t="shared" si="4"/>
        <v>993.4449827521687</v>
      </c>
      <c r="AN15" s="297">
        <f t="shared" si="4"/>
        <v>936.39746052819419</v>
      </c>
      <c r="AO15" s="297">
        <f t="shared" si="4"/>
        <v>1045.4759017844483</v>
      </c>
      <c r="AP15" s="297">
        <f t="shared" si="4"/>
        <v>973.88391023246299</v>
      </c>
      <c r="AQ15" s="297">
        <f t="shared" si="4"/>
        <v>1087.5793468161605</v>
      </c>
      <c r="AR15" s="297">
        <f t="shared" si="4"/>
        <v>0</v>
      </c>
      <c r="AS15" s="297">
        <f t="shared" si="4"/>
        <v>526.98889313406698</v>
      </c>
      <c r="AT15" s="297">
        <f t="shared" si="4"/>
        <v>443.52786135172425</v>
      </c>
      <c r="AU15" s="297">
        <f t="shared" si="4"/>
        <v>424.63527427102531</v>
      </c>
      <c r="AV15" s="297">
        <f t="shared" si="3"/>
        <v>445.56621642056848</v>
      </c>
      <c r="AW15" s="297">
        <f t="shared" si="3"/>
        <v>448.70150394623704</v>
      </c>
      <c r="AX15" s="297">
        <f t="shared" si="3"/>
        <v>416.9718151017783</v>
      </c>
      <c r="AY15" s="297">
        <f t="shared" si="3"/>
        <v>487.34209311035676</v>
      </c>
      <c r="AZ15" s="297">
        <f t="shared" si="3"/>
        <v>419.01524904804563</v>
      </c>
      <c r="BA15" s="297">
        <f t="shared" si="3"/>
        <v>484.58772183381802</v>
      </c>
      <c r="BB15" s="297">
        <f t="shared" si="3"/>
        <v>417.39895690477391</v>
      </c>
      <c r="BC15" s="297">
        <f t="shared" si="3"/>
        <v>486.5566352162669</v>
      </c>
      <c r="BD15" s="297">
        <f t="shared" si="3"/>
        <v>521.48301551459917</v>
      </c>
    </row>
    <row r="16" spans="1:56" ht="15">
      <c r="A16" s="96" t="str">
        <f>VLOOKUP(CONCATENATE($C16,"-",$B16),[1]ACHIEV!$B$19:$C$100,2,FALSE)</f>
        <v>LOEven20</v>
      </c>
      <c r="B16" s="96" t="s">
        <v>384</v>
      </c>
      <c r="C16" s="96" t="str">
        <f>'7PSourceSummary'!$D$2</f>
        <v>Compressed Air</v>
      </c>
      <c r="D16" s="96" t="s">
        <v>707</v>
      </c>
      <c r="E16" s="272" t="str">
        <f>'SC-NR'!$A$9</f>
        <v>Compressed Air</v>
      </c>
      <c r="F16" s="273">
        <f t="shared" si="1"/>
        <v>7.8451358110055791</v>
      </c>
      <c r="G16" s="273">
        <f>INDEX('SC-NR'!$A$61:$D$78,MATCH($J16,'SC-NR'!$D$61:$D$78,0),1)</f>
        <v>44830.702287146873</v>
      </c>
      <c r="H16" s="273">
        <f>INDEX('SC-NR'!$A$61:$D$78,MATCH($J16,'SC-NR'!$D$61:$D$78,0),2)</f>
        <v>10.050490476996345</v>
      </c>
      <c r="I16" s="21"/>
      <c r="J16" s="21" t="str">
        <f>'SC-NR'!D74</f>
        <v>Compressed Air-NR-Lodging</v>
      </c>
      <c r="K16" s="41">
        <f>'SC-NR'!E74</f>
        <v>2.1750055333376048E-5</v>
      </c>
      <c r="L16" s="41">
        <f>'SC-NR'!F74</f>
        <v>4.3395710401151899E-5</v>
      </c>
      <c r="M16" s="41">
        <f>'SC-NR'!G74</f>
        <v>6.5093565601727856E-5</v>
      </c>
      <c r="N16" s="41">
        <f>'SC-NR'!H74</f>
        <v>8.6791420802303799E-5</v>
      </c>
      <c r="O16" s="41">
        <f>'SC-NR'!I74</f>
        <v>1.0848927600287974E-4</v>
      </c>
      <c r="P16" s="41">
        <f>'SC-NR'!J74</f>
        <v>1.3018713120345574E-4</v>
      </c>
      <c r="Q16" s="41">
        <f>'SC-NR'!K74</f>
        <v>1.5188498640403164E-4</v>
      </c>
      <c r="R16" s="41">
        <f>'SC-NR'!L74</f>
        <v>1.735828416046076E-4</v>
      </c>
      <c r="S16" s="41">
        <f>'SC-NR'!M74</f>
        <v>1.9528069680518353E-4</v>
      </c>
      <c r="T16" s="41">
        <f>'SC-NR'!N74</f>
        <v>2.1697855200575943E-4</v>
      </c>
      <c r="U16" s="41">
        <f>'SC-NR'!O74</f>
        <v>2.3867640720633539E-4</v>
      </c>
      <c r="V16" s="41">
        <f>'SC-NR'!P74</f>
        <v>2.6037426240691148E-4</v>
      </c>
      <c r="W16" s="41">
        <f>'SC-NR'!Q74</f>
        <v>2.820721176074873E-4</v>
      </c>
      <c r="X16" s="41">
        <f>'SC-NR'!R74</f>
        <v>3.0376997280806339E-4</v>
      </c>
      <c r="Y16" s="41">
        <f>'SC-NR'!S74</f>
        <v>3.2546782800863921E-4</v>
      </c>
      <c r="Z16" s="41">
        <f>'SC-NR'!T74</f>
        <v>3.471656832092153E-4</v>
      </c>
      <c r="AA16" s="41">
        <f>'SC-NR'!U74</f>
        <v>3.6886353840979123E-4</v>
      </c>
      <c r="AB16" s="41">
        <f>'SC-NR'!V74</f>
        <v>3.9056139361036711E-4</v>
      </c>
      <c r="AC16" s="41">
        <f>'SC-NR'!W74</f>
        <v>4.122592488109432E-4</v>
      </c>
      <c r="AD16" s="41">
        <f>'SC-NR'!X74</f>
        <v>4.3395710401151913E-4</v>
      </c>
      <c r="AE16" s="41">
        <f>'SC-NR'!Y74</f>
        <v>4.3500110666752096E-3</v>
      </c>
      <c r="AF16" s="297">
        <f t="shared" si="4"/>
        <v>2819.3146299403752</v>
      </c>
      <c r="AG16" s="297">
        <f t="shared" si="4"/>
        <v>2455.690965589954</v>
      </c>
      <c r="AH16" s="297">
        <f t="shared" si="4"/>
        <v>2773.3225946081238</v>
      </c>
      <c r="AI16" s="297">
        <f t="shared" si="4"/>
        <v>2491.1369118618313</v>
      </c>
      <c r="AJ16" s="297">
        <f t="shared" si="4"/>
        <v>2557.0262432789168</v>
      </c>
      <c r="AK16" s="297">
        <f t="shared" si="4"/>
        <v>2495.2234013962343</v>
      </c>
      <c r="AL16" s="297">
        <f t="shared" si="4"/>
        <v>2401.4041790702586</v>
      </c>
      <c r="AM16" s="297">
        <f t="shared" si="4"/>
        <v>2524.884609145297</v>
      </c>
      <c r="AN16" s="297">
        <f t="shared" si="4"/>
        <v>2379.8957941088024</v>
      </c>
      <c r="AO16" s="297">
        <f t="shared" si="4"/>
        <v>2657.1235040464967</v>
      </c>
      <c r="AP16" s="297">
        <f t="shared" si="4"/>
        <v>2475.169273318088</v>
      </c>
      <c r="AQ16" s="297">
        <f t="shared" si="4"/>
        <v>2764.1312822307113</v>
      </c>
      <c r="AR16" s="297">
        <f t="shared" si="4"/>
        <v>0</v>
      </c>
      <c r="AS16" s="297">
        <f t="shared" si="4"/>
        <v>1339.3657108001705</v>
      </c>
      <c r="AT16" s="297">
        <f t="shared" si="4"/>
        <v>1127.2457864266698</v>
      </c>
      <c r="AU16" s="297">
        <f t="shared" si="4"/>
        <v>1079.2294360749422</v>
      </c>
      <c r="AV16" s="297">
        <f t="shared" si="3"/>
        <v>1132.4263564941136</v>
      </c>
      <c r="AW16" s="297">
        <f t="shared" si="3"/>
        <v>1140.3948291888723</v>
      </c>
      <c r="AX16" s="297">
        <f t="shared" si="3"/>
        <v>1059.7524137484102</v>
      </c>
      <c r="AY16" s="297">
        <f t="shared" si="3"/>
        <v>1238.6016051680622</v>
      </c>
      <c r="AZ16" s="297">
        <f t="shared" si="3"/>
        <v>1064.9458920087181</v>
      </c>
      <c r="BA16" s="297">
        <f t="shared" si="3"/>
        <v>1231.6012480624897</v>
      </c>
      <c r="BB16" s="297">
        <f t="shared" si="3"/>
        <v>1060.8380136387216</v>
      </c>
      <c r="BC16" s="297">
        <f t="shared" si="3"/>
        <v>1236.6053289953998</v>
      </c>
      <c r="BD16" s="297">
        <f t="shared" si="3"/>
        <v>1325.372277945218</v>
      </c>
    </row>
    <row r="17" spans="1:56" ht="15">
      <c r="A17" s="96" t="str">
        <f>VLOOKUP(CONCATENATE($C17,"-",$B17),[1]ACHIEV!$B$19:$C$100,2,FALSE)</f>
        <v>LOEven20</v>
      </c>
      <c r="B17" s="96" t="s">
        <v>384</v>
      </c>
      <c r="C17" s="96" t="str">
        <f>'7PSourceSummary'!$D$2</f>
        <v>Compressed Air</v>
      </c>
      <c r="D17" s="96" t="s">
        <v>707</v>
      </c>
      <c r="E17" s="272" t="str">
        <f>'SC-NR'!$A$9</f>
        <v>Compressed Air</v>
      </c>
      <c r="F17" s="273">
        <f t="shared" si="1"/>
        <v>1.436263325399483</v>
      </c>
      <c r="G17" s="273">
        <f>INDEX('SC-NR'!$A$61:$D$78,MATCH($J17,'SC-NR'!$D$61:$D$78,0),1)</f>
        <v>8207.4670341084275</v>
      </c>
      <c r="H17" s="273">
        <f>INDEX('SC-NR'!$A$61:$D$78,MATCH($J17,'SC-NR'!$D$61:$D$78,0),2)</f>
        <v>10.050490476996332</v>
      </c>
      <c r="I17" s="21"/>
      <c r="J17" s="21" t="str">
        <f>'SC-NR'!D75</f>
        <v>Compressed Air-NR-Hospital</v>
      </c>
      <c r="K17" s="41">
        <f>'SC-NR'!E75</f>
        <v>3.9819332071873076E-6</v>
      </c>
      <c r="L17" s="41">
        <f>'SC-NR'!F75</f>
        <v>7.9471422949044296E-6</v>
      </c>
      <c r="M17" s="41">
        <f>'SC-NR'!G75</f>
        <v>1.1920713442356646E-5</v>
      </c>
      <c r="N17" s="41">
        <f>'SC-NR'!H75</f>
        <v>1.5894284589808859E-5</v>
      </c>
      <c r="O17" s="41">
        <f>'SC-NR'!I75</f>
        <v>1.9867855737261072E-5</v>
      </c>
      <c r="P17" s="41">
        <f>'SC-NR'!J75</f>
        <v>2.3841426884713292E-5</v>
      </c>
      <c r="Q17" s="41">
        <f>'SC-NR'!K75</f>
        <v>2.7814998032165499E-5</v>
      </c>
      <c r="R17" s="41">
        <f>'SC-NR'!L75</f>
        <v>3.1788569179617712E-5</v>
      </c>
      <c r="S17" s="41">
        <f>'SC-NR'!M75</f>
        <v>3.5762140327069932E-5</v>
      </c>
      <c r="T17" s="41">
        <f>'SC-NR'!N75</f>
        <v>3.9735711474522138E-5</v>
      </c>
      <c r="U17" s="41">
        <f>'SC-NR'!O75</f>
        <v>4.3709282621974344E-5</v>
      </c>
      <c r="V17" s="41">
        <f>'SC-NR'!P75</f>
        <v>4.7682853769426584E-5</v>
      </c>
      <c r="W17" s="41">
        <f>'SC-NR'!Q75</f>
        <v>5.1656424916878791E-5</v>
      </c>
      <c r="X17" s="41">
        <f>'SC-NR'!R75</f>
        <v>5.5629996064331004E-5</v>
      </c>
      <c r="Y17" s="41">
        <f>'SC-NR'!S75</f>
        <v>5.9603567211783244E-5</v>
      </c>
      <c r="Z17" s="41">
        <f>'SC-NR'!T75</f>
        <v>6.3577138359235437E-5</v>
      </c>
      <c r="AA17" s="41">
        <f>'SC-NR'!U75</f>
        <v>6.755070950668767E-5</v>
      </c>
      <c r="AB17" s="41">
        <f>'SC-NR'!V75</f>
        <v>7.1524280654139904E-5</v>
      </c>
      <c r="AC17" s="41">
        <f>'SC-NR'!W75</f>
        <v>7.5497851801592096E-5</v>
      </c>
      <c r="AD17" s="41">
        <f>'SC-NR'!X75</f>
        <v>7.9471422949044303E-5</v>
      </c>
      <c r="AE17" s="41">
        <f>'SC-NR'!Y75</f>
        <v>7.9638664143746147E-4</v>
      </c>
      <c r="AF17" s="297">
        <f t="shared" si="4"/>
        <v>516.1514476352379</v>
      </c>
      <c r="AG17" s="297">
        <f t="shared" si="4"/>
        <v>449.58034600800693</v>
      </c>
      <c r="AH17" s="297">
        <f t="shared" si="4"/>
        <v>507.73136732056423</v>
      </c>
      <c r="AI17" s="297">
        <f t="shared" si="4"/>
        <v>456.06968078701226</v>
      </c>
      <c r="AJ17" s="297">
        <f t="shared" si="4"/>
        <v>468.13249684644791</v>
      </c>
      <c r="AK17" s="297">
        <f t="shared" si="4"/>
        <v>456.81782271715679</v>
      </c>
      <c r="AL17" s="297">
        <f t="shared" si="4"/>
        <v>439.64168816824736</v>
      </c>
      <c r="AM17" s="297">
        <f t="shared" si="4"/>
        <v>462.24810536660056</v>
      </c>
      <c r="AN17" s="297">
        <f t="shared" si="4"/>
        <v>435.70399922915004</v>
      </c>
      <c r="AO17" s="297">
        <f t="shared" si="4"/>
        <v>486.45799535620478</v>
      </c>
      <c r="AP17" s="297">
        <f t="shared" si="4"/>
        <v>453.14637465361926</v>
      </c>
      <c r="AQ17" s="297">
        <f t="shared" si="4"/>
        <v>506.04865013146872</v>
      </c>
      <c r="AR17" s="297">
        <f t="shared" si="4"/>
        <v>0</v>
      </c>
      <c r="AS17" s="297">
        <f t="shared" si="4"/>
        <v>245.20695320803122</v>
      </c>
      <c r="AT17" s="297">
        <f t="shared" si="4"/>
        <v>206.37269013042109</v>
      </c>
      <c r="AU17" s="297">
        <f t="shared" si="4"/>
        <v>197.58200445064327</v>
      </c>
      <c r="AV17" s="297">
        <f t="shared" si="3"/>
        <v>207.3211329581531</v>
      </c>
      <c r="AW17" s="297">
        <f t="shared" si="3"/>
        <v>208.77997642073203</v>
      </c>
      <c r="AX17" s="297">
        <f t="shared" si="3"/>
        <v>194.01621113240128</v>
      </c>
      <c r="AY17" s="297">
        <f t="shared" si="3"/>
        <v>226.75937079230678</v>
      </c>
      <c r="AZ17" s="297">
        <f t="shared" si="3"/>
        <v>194.96701715236534</v>
      </c>
      <c r="BA17" s="297">
        <f t="shared" si="3"/>
        <v>225.4777669529789</v>
      </c>
      <c r="BB17" s="297">
        <f t="shared" si="3"/>
        <v>194.21495942001212</v>
      </c>
      <c r="BC17" s="297">
        <f t="shared" si="3"/>
        <v>226.39389869300399</v>
      </c>
      <c r="BD17" s="297">
        <f t="shared" si="3"/>
        <v>242.64507857766301</v>
      </c>
    </row>
    <row r="18" spans="1:56" ht="15">
      <c r="A18" s="96" t="str">
        <f>VLOOKUP(CONCATENATE($C18,"-",$B18),[1]ACHIEV!$B$19:$C$100,2,FALSE)</f>
        <v>LOEven20</v>
      </c>
      <c r="B18" s="96" t="s">
        <v>384</v>
      </c>
      <c r="C18" s="96" t="str">
        <f>'7PSourceSummary'!$D$2</f>
        <v>Compressed Air</v>
      </c>
      <c r="D18" s="96" t="s">
        <v>707</v>
      </c>
      <c r="E18" s="272" t="str">
        <f>'SC-NR'!$A$9</f>
        <v>Compressed Air</v>
      </c>
      <c r="F18" s="273">
        <f t="shared" si="1"/>
        <v>1.436263325399483</v>
      </c>
      <c r="G18" s="273">
        <f>INDEX('SC-NR'!$A$61:$D$78,MATCH($J18,'SC-NR'!$D$61:$D$78,0),1)</f>
        <v>8207.4670341084275</v>
      </c>
      <c r="H18" s="273">
        <f>INDEX('SC-NR'!$A$61:$D$78,MATCH($J18,'SC-NR'!$D$61:$D$78,0),2)</f>
        <v>10.050490476996332</v>
      </c>
      <c r="I18" s="21"/>
      <c r="J18" s="21" t="str">
        <f>'SC-NR'!D76</f>
        <v>Compressed Air-NR-Residential Care</v>
      </c>
      <c r="K18" s="41">
        <f>'SC-NR'!E76</f>
        <v>3.9819332071873093E-6</v>
      </c>
      <c r="L18" s="41">
        <f>'SC-NR'!F76</f>
        <v>7.9447531349801181E-6</v>
      </c>
      <c r="M18" s="41">
        <f>'SC-NR'!G76</f>
        <v>1.1917129702470181E-5</v>
      </c>
      <c r="N18" s="41">
        <f>'SC-NR'!H76</f>
        <v>1.5889506269960229E-5</v>
      </c>
      <c r="O18" s="41">
        <f>'SC-NR'!I76</f>
        <v>1.9861882837450295E-5</v>
      </c>
      <c r="P18" s="41">
        <f>'SC-NR'!J76</f>
        <v>2.3834259404940351E-5</v>
      </c>
      <c r="Q18" s="41">
        <f>'SC-NR'!K76</f>
        <v>2.780663597243041E-5</v>
      </c>
      <c r="R18" s="41">
        <f>'SC-NR'!L76</f>
        <v>3.1779012539920459E-5</v>
      </c>
      <c r="S18" s="41">
        <f>'SC-NR'!M76</f>
        <v>3.5751389107410528E-5</v>
      </c>
      <c r="T18" s="41">
        <f>'SC-NR'!N76</f>
        <v>3.9723765674900591E-5</v>
      </c>
      <c r="U18" s="41">
        <f>'SC-NR'!O76</f>
        <v>4.3696142242390653E-5</v>
      </c>
      <c r="V18" s="41">
        <f>'SC-NR'!P76</f>
        <v>4.7668518809880702E-5</v>
      </c>
      <c r="W18" s="41">
        <f>'SC-NR'!Q76</f>
        <v>5.1640895377370778E-5</v>
      </c>
      <c r="X18" s="41">
        <f>'SC-NR'!R76</f>
        <v>5.561327194486082E-5</v>
      </c>
      <c r="Y18" s="41">
        <f>'SC-NR'!S76</f>
        <v>5.9585648512350896E-5</v>
      </c>
      <c r="Z18" s="41">
        <f>'SC-NR'!T76</f>
        <v>6.3558025079840945E-5</v>
      </c>
      <c r="AA18" s="41">
        <f>'SC-NR'!U76</f>
        <v>6.7530401647330994E-5</v>
      </c>
      <c r="AB18" s="41">
        <f>'SC-NR'!V76</f>
        <v>7.1502778214821083E-5</v>
      </c>
      <c r="AC18" s="41">
        <f>'SC-NR'!W76</f>
        <v>7.5475154782311132E-5</v>
      </c>
      <c r="AD18" s="41">
        <f>'SC-NR'!X76</f>
        <v>7.9447531349801208E-5</v>
      </c>
      <c r="AE18" s="41">
        <f>'SC-NR'!Y76</f>
        <v>7.9638664143746147E-4</v>
      </c>
      <c r="AF18" s="297">
        <f t="shared" si="4"/>
        <v>516.1514476352379</v>
      </c>
      <c r="AG18" s="297">
        <f t="shared" si="4"/>
        <v>449.58034600800693</v>
      </c>
      <c r="AH18" s="297">
        <f t="shared" si="4"/>
        <v>507.73136732056423</v>
      </c>
      <c r="AI18" s="297">
        <f t="shared" si="4"/>
        <v>456.06968078701226</v>
      </c>
      <c r="AJ18" s="297">
        <f t="shared" si="4"/>
        <v>468.13249684644791</v>
      </c>
      <c r="AK18" s="297">
        <f t="shared" si="4"/>
        <v>456.81782271715679</v>
      </c>
      <c r="AL18" s="297">
        <f t="shared" si="4"/>
        <v>439.64168816824736</v>
      </c>
      <c r="AM18" s="297">
        <f t="shared" si="4"/>
        <v>462.24810536660056</v>
      </c>
      <c r="AN18" s="297">
        <f t="shared" si="4"/>
        <v>435.70399922915004</v>
      </c>
      <c r="AO18" s="297">
        <f t="shared" si="4"/>
        <v>486.45799535620478</v>
      </c>
      <c r="AP18" s="297">
        <f t="shared" si="4"/>
        <v>453.14637465361926</v>
      </c>
      <c r="AQ18" s="297">
        <f t="shared" si="4"/>
        <v>506.04865013146872</v>
      </c>
      <c r="AR18" s="297">
        <f t="shared" si="4"/>
        <v>0</v>
      </c>
      <c r="AS18" s="297">
        <f t="shared" si="4"/>
        <v>245.20695320803122</v>
      </c>
      <c r="AT18" s="297">
        <f t="shared" si="4"/>
        <v>206.37269013042109</v>
      </c>
      <c r="AU18" s="297">
        <f t="shared" si="4"/>
        <v>197.58200445064327</v>
      </c>
      <c r="AV18" s="297">
        <f t="shared" si="3"/>
        <v>207.3211329581531</v>
      </c>
      <c r="AW18" s="297">
        <f t="shared" si="3"/>
        <v>208.77997642073203</v>
      </c>
      <c r="AX18" s="297">
        <f t="shared" si="3"/>
        <v>194.01621113240128</v>
      </c>
      <c r="AY18" s="297">
        <f t="shared" si="3"/>
        <v>226.75937079230678</v>
      </c>
      <c r="AZ18" s="297">
        <f t="shared" si="3"/>
        <v>194.96701715236534</v>
      </c>
      <c r="BA18" s="297">
        <f t="shared" si="3"/>
        <v>225.4777669529789</v>
      </c>
      <c r="BB18" s="297">
        <f t="shared" si="3"/>
        <v>194.21495942001212</v>
      </c>
      <c r="BC18" s="297">
        <f t="shared" si="3"/>
        <v>226.39389869300399</v>
      </c>
      <c r="BD18" s="297">
        <f t="shared" si="3"/>
        <v>242.64507857766301</v>
      </c>
    </row>
    <row r="19" spans="1:56" ht="15">
      <c r="A19" s="96" t="str">
        <f>VLOOKUP(CONCATENATE($C19,"-",$B19),[1]ACHIEV!$B$19:$C$100,2,FALSE)</f>
        <v>LOEven20</v>
      </c>
      <c r="B19" s="96" t="s">
        <v>384</v>
      </c>
      <c r="C19" s="96" t="str">
        <f>'7PSourceSummary'!$D$2</f>
        <v>Compressed Air</v>
      </c>
      <c r="D19" s="96" t="s">
        <v>707</v>
      </c>
      <c r="E19" s="272" t="str">
        <f>'SC-NR'!$A$9</f>
        <v>Compressed Air</v>
      </c>
      <c r="F19" s="273">
        <f t="shared" si="1"/>
        <v>23.742850928019291</v>
      </c>
      <c r="G19" s="273">
        <f>INDEX('SC-NR'!$A$61:$D$78,MATCH($J19,'SC-NR'!$D$61:$D$78,0),1)</f>
        <v>135677.53408537959</v>
      </c>
      <c r="H19" s="273">
        <f>INDEX('SC-NR'!$A$61:$D$78,MATCH($J19,'SC-NR'!$D$61:$D$78,0),2)</f>
        <v>10.050490476996341</v>
      </c>
      <c r="I19" s="21"/>
      <c r="J19" s="21" t="str">
        <f>'SC-NR'!D77</f>
        <v>Compressed Air-NR-Assembly</v>
      </c>
      <c r="K19" s="41">
        <f>'SC-NR'!E77</f>
        <v>6.5825287655578001E-5</v>
      </c>
      <c r="L19" s="41">
        <f>'SC-NR'!F77</f>
        <v>1.3105990306325996E-4</v>
      </c>
      <c r="M19" s="41">
        <f>'SC-NR'!G77</f>
        <v>1.9658985459488994E-4</v>
      </c>
      <c r="N19" s="41">
        <f>'SC-NR'!H77</f>
        <v>2.6211980612651992E-4</v>
      </c>
      <c r="O19" s="41">
        <f>'SC-NR'!I77</f>
        <v>3.2764975765814982E-4</v>
      </c>
      <c r="P19" s="41">
        <f>'SC-NR'!J77</f>
        <v>3.9317970918977983E-4</v>
      </c>
      <c r="Q19" s="41">
        <f>'SC-NR'!K77</f>
        <v>4.5870966072140978E-4</v>
      </c>
      <c r="R19" s="41">
        <f>'SC-NR'!L77</f>
        <v>5.2423961225303974E-4</v>
      </c>
      <c r="S19" s="41">
        <f>'SC-NR'!M77</f>
        <v>5.8976956378466974E-4</v>
      </c>
      <c r="T19" s="41">
        <f>'SC-NR'!N77</f>
        <v>6.5529951531629964E-4</v>
      </c>
      <c r="U19" s="41">
        <f>'SC-NR'!O77</f>
        <v>7.2082946684792965E-4</v>
      </c>
      <c r="V19" s="41">
        <f>'SC-NR'!P77</f>
        <v>7.8635941837955977E-4</v>
      </c>
      <c r="W19" s="41">
        <f>'SC-NR'!Q77</f>
        <v>8.5188936991118978E-4</v>
      </c>
      <c r="X19" s="41">
        <f>'SC-NR'!R77</f>
        <v>9.1741932144281989E-4</v>
      </c>
      <c r="Y19" s="41">
        <f>'SC-NR'!S77</f>
        <v>9.8294927297444979E-4</v>
      </c>
      <c r="Z19" s="41">
        <f>'SC-NR'!T77</f>
        <v>1.0484792245060797E-3</v>
      </c>
      <c r="AA19" s="41">
        <f>'SC-NR'!U77</f>
        <v>1.1140091760377094E-3</v>
      </c>
      <c r="AB19" s="41">
        <f>'SC-NR'!V77</f>
        <v>1.1795391275693399E-3</v>
      </c>
      <c r="AC19" s="41">
        <f>'SC-NR'!W77</f>
        <v>1.2450690791009698E-3</v>
      </c>
      <c r="AD19" s="41">
        <f>'SC-NR'!X77</f>
        <v>1.3105990306325995E-3</v>
      </c>
      <c r="AE19" s="41">
        <f>'SC-NR'!Y77</f>
        <v>1.3165057531115599E-2</v>
      </c>
      <c r="AF19" s="297">
        <f t="shared" si="4"/>
        <v>8532.4930747474336</v>
      </c>
      <c r="AG19" s="297">
        <f t="shared" si="4"/>
        <v>7432.0070328792108</v>
      </c>
      <c r="AH19" s="297">
        <f t="shared" si="4"/>
        <v>8393.3008332010286</v>
      </c>
      <c r="AI19" s="297">
        <f t="shared" si="4"/>
        <v>7539.2821443126104</v>
      </c>
      <c r="AJ19" s="297">
        <f t="shared" si="4"/>
        <v>7738.6924045388378</v>
      </c>
      <c r="AK19" s="297">
        <f t="shared" si="4"/>
        <v>7551.6496691294687</v>
      </c>
      <c r="AL19" s="297">
        <f t="shared" si="4"/>
        <v>7267.711205407345</v>
      </c>
      <c r="AM19" s="297">
        <f t="shared" si="4"/>
        <v>7641.417603158483</v>
      </c>
      <c r="AN19" s="297">
        <f t="shared" si="4"/>
        <v>7202.6173191898615</v>
      </c>
      <c r="AO19" s="297">
        <f t="shared" si="4"/>
        <v>8041.6309894099495</v>
      </c>
      <c r="AP19" s="297">
        <f t="shared" si="4"/>
        <v>7490.9570074698868</v>
      </c>
      <c r="AQ19" s="297">
        <f t="shared" si="4"/>
        <v>8365.4838565588107</v>
      </c>
      <c r="AR19" s="297">
        <f t="shared" si="4"/>
        <v>0</v>
      </c>
      <c r="AS19" s="297">
        <f t="shared" si="4"/>
        <v>4053.5130526380158</v>
      </c>
      <c r="AT19" s="297">
        <f t="shared" si="4"/>
        <v>3411.5443392095608</v>
      </c>
      <c r="AU19" s="297">
        <f t="shared" si="4"/>
        <v>3266.225625044116</v>
      </c>
      <c r="AV19" s="297">
        <f t="shared" ref="AV19:BD20" si="5">VLOOKUP($J19,MeasureOutputN,COLUMN()-17,FALSE)</f>
        <v>3427.2230356396371</v>
      </c>
      <c r="AW19" s="297">
        <f t="shared" si="5"/>
        <v>3451.3391585307459</v>
      </c>
      <c r="AX19" s="297">
        <f t="shared" si="5"/>
        <v>3207.2795406472319</v>
      </c>
      <c r="AY19" s="297">
        <f t="shared" si="5"/>
        <v>3748.5563002562267</v>
      </c>
      <c r="AZ19" s="297">
        <f t="shared" si="5"/>
        <v>3222.9973029783082</v>
      </c>
      <c r="BA19" s="297">
        <f t="shared" si="5"/>
        <v>3727.3701233429674</v>
      </c>
      <c r="BB19" s="297">
        <f t="shared" si="5"/>
        <v>3210.5650460844963</v>
      </c>
      <c r="BC19" s="297">
        <f t="shared" si="5"/>
        <v>3742.5146855894432</v>
      </c>
      <c r="BD19" s="297">
        <f t="shared" si="5"/>
        <v>4011.1627354159364</v>
      </c>
    </row>
    <row r="20" spans="1:56" ht="15">
      <c r="A20" s="96" t="str">
        <f>VLOOKUP(CONCATENATE($C20,"-",$B20),[1]ACHIEV!$B$19:$C$100,2,FALSE)</f>
        <v>LOEven20</v>
      </c>
      <c r="B20" s="96" t="s">
        <v>384</v>
      </c>
      <c r="C20" s="96" t="str">
        <f>'7PSourceSummary'!$D$2</f>
        <v>Compressed Air</v>
      </c>
      <c r="D20" s="96" t="s">
        <v>707</v>
      </c>
      <c r="E20" s="272" t="str">
        <f>'SC-NR'!$A$9</f>
        <v>Compressed Air</v>
      </c>
      <c r="F20" s="273">
        <f t="shared" si="1"/>
        <v>128.67833146005538</v>
      </c>
      <c r="G20" s="273">
        <f>INDEX('SC-NR'!$A$61:$D$78,MATCH($J20,'SC-NR'!$D$61:$D$78,0),1)</f>
        <v>735326.97297602531</v>
      </c>
      <c r="H20" s="273">
        <f>INDEX('SC-NR'!$A$61:$D$78,MATCH($J20,'SC-NR'!$D$61:$D$78,0),2)</f>
        <v>10.050490476996337</v>
      </c>
      <c r="I20" s="21"/>
      <c r="J20" s="21" t="str">
        <f>'SC-NR'!D78</f>
        <v>Compressed Air-NR-Other</v>
      </c>
      <c r="K20" s="41">
        <f>'SC-NR'!E78</f>
        <v>3.5675109990275202E-4</v>
      </c>
      <c r="L20" s="41">
        <f>'SC-NR'!F78</f>
        <v>7.0708068000725451E-4</v>
      </c>
      <c r="M20" s="41">
        <f>'SC-NR'!G78</f>
        <v>1.0606210200108819E-3</v>
      </c>
      <c r="N20" s="41">
        <f>'SC-NR'!H78</f>
        <v>1.414161360014509E-3</v>
      </c>
      <c r="O20" s="41">
        <f>'SC-NR'!I78</f>
        <v>1.7677017000181361E-3</v>
      </c>
      <c r="P20" s="41">
        <f>'SC-NR'!J78</f>
        <v>2.1212420400217634E-3</v>
      </c>
      <c r="Q20" s="41">
        <f>'SC-NR'!K78</f>
        <v>2.4747823800253905E-3</v>
      </c>
      <c r="R20" s="41">
        <f>'SC-NR'!L78</f>
        <v>2.828322720029018E-3</v>
      </c>
      <c r="S20" s="41">
        <f>'SC-NR'!M78</f>
        <v>3.1818630600326451E-3</v>
      </c>
      <c r="T20" s="41">
        <f>'SC-NR'!N78</f>
        <v>3.5354034000362709E-3</v>
      </c>
      <c r="U20" s="41">
        <f>'SC-NR'!O78</f>
        <v>3.8889437400398993E-3</v>
      </c>
      <c r="V20" s="41">
        <f>'SC-NR'!P78</f>
        <v>4.242484080043526E-3</v>
      </c>
      <c r="W20" s="41">
        <f>'SC-NR'!Q78</f>
        <v>4.5960244200471557E-3</v>
      </c>
      <c r="X20" s="41">
        <f>'SC-NR'!R78</f>
        <v>4.9495647600507819E-3</v>
      </c>
      <c r="Y20" s="41">
        <f>'SC-NR'!S78</f>
        <v>5.303105100054409E-3</v>
      </c>
      <c r="Z20" s="41">
        <f>'SC-NR'!T78</f>
        <v>5.6566454400580378E-3</v>
      </c>
      <c r="AA20" s="41">
        <f>'SC-NR'!U78</f>
        <v>6.0101857800616641E-3</v>
      </c>
      <c r="AB20" s="41">
        <f>'SC-NR'!V78</f>
        <v>6.3637261200652911E-3</v>
      </c>
      <c r="AC20" s="41">
        <f>'SC-NR'!W78</f>
        <v>6.71726646006892E-3</v>
      </c>
      <c r="AD20" s="41">
        <f>'SC-NR'!X78</f>
        <v>7.0708068000725462E-3</v>
      </c>
      <c r="AE20" s="41">
        <f>'SC-NR'!Y78</f>
        <v>7.1350219980550411E-2</v>
      </c>
      <c r="AF20" s="297">
        <f t="shared" si="4"/>
        <v>46243.266041706636</v>
      </c>
      <c r="AG20" s="297">
        <f t="shared" si="4"/>
        <v>40278.998814826606</v>
      </c>
      <c r="AH20" s="297">
        <f t="shared" si="4"/>
        <v>45488.890526791562</v>
      </c>
      <c r="AI20" s="297">
        <f t="shared" si="4"/>
        <v>40860.39413202295</v>
      </c>
      <c r="AJ20" s="297">
        <f t="shared" si="4"/>
        <v>41941.131219566421</v>
      </c>
      <c r="AK20" s="297">
        <f t="shared" si="4"/>
        <v>40927.421990747622</v>
      </c>
      <c r="AL20" s="297">
        <f t="shared" si="4"/>
        <v>39388.570238703942</v>
      </c>
      <c r="AM20" s="297">
        <f t="shared" si="4"/>
        <v>41413.934246773206</v>
      </c>
      <c r="AN20" s="297">
        <f t="shared" si="4"/>
        <v>39035.783090601537</v>
      </c>
      <c r="AO20" s="297">
        <f t="shared" si="4"/>
        <v>43582.957289833423</v>
      </c>
      <c r="AP20" s="297">
        <f t="shared" si="4"/>
        <v>40598.488011508918</v>
      </c>
      <c r="AQ20" s="297">
        <f t="shared" si="4"/>
        <v>45338.131793081127</v>
      </c>
      <c r="AR20" s="297">
        <f t="shared" si="4"/>
        <v>0</v>
      </c>
      <c r="AS20" s="297">
        <f t="shared" si="4"/>
        <v>21968.688501070796</v>
      </c>
      <c r="AT20" s="297">
        <f t="shared" si="4"/>
        <v>18489.432233827603</v>
      </c>
      <c r="AU20" s="297">
        <f t="shared" si="4"/>
        <v>17701.853281096919</v>
      </c>
      <c r="AV20" s="297">
        <f t="shared" si="5"/>
        <v>18574.405538095372</v>
      </c>
      <c r="AW20" s="297">
        <f t="shared" si="5"/>
        <v>18705.106879072559</v>
      </c>
      <c r="AX20" s="297">
        <f t="shared" si="5"/>
        <v>17382.385167967193</v>
      </c>
      <c r="AY20" s="297">
        <f t="shared" si="5"/>
        <v>20315.924636152762</v>
      </c>
      <c r="AZ20" s="297">
        <f t="shared" si="5"/>
        <v>17467.570196386077</v>
      </c>
      <c r="BA20" s="297">
        <f t="shared" si="5"/>
        <v>20201.102624951131</v>
      </c>
      <c r="BB20" s="297">
        <f t="shared" si="5"/>
        <v>17400.191511398818</v>
      </c>
      <c r="BC20" s="297">
        <f t="shared" si="5"/>
        <v>20283.181100129932</v>
      </c>
      <c r="BD20" s="297">
        <f t="shared" si="5"/>
        <v>21739.163909712221</v>
      </c>
    </row>
    <row r="21" spans="1:56" ht="15">
      <c r="A21" s="97" t="str">
        <f>VLOOKUP(CONCATENATE($C21,"-",$B21),[1]ACHIEV!$B$19:$C$100,2,FALSE)</f>
        <v>RetroEven20</v>
      </c>
      <c r="B21" s="97" t="str">
        <f>'SC-Retro'!$C$7</f>
        <v>Retro</v>
      </c>
      <c r="C21" s="97" t="str">
        <f>'7PSourceSummary'!$D$2</f>
        <v>Compressed Air</v>
      </c>
      <c r="D21" s="97" t="s">
        <v>707</v>
      </c>
      <c r="E21" s="274" t="str">
        <f>'SC-Retro'!$A$9</f>
        <v>Compressed Air</v>
      </c>
      <c r="F21" s="275">
        <f t="shared" ref="F21" si="6">VLOOKUP(J21,MeasureOutput,14,FALSE)</f>
        <v>919.99002447684234</v>
      </c>
      <c r="G21" s="275">
        <f>INDEX('SC-Retro'!$A$61:$D$78,MATCH($J21,'SC-Retro'!$D$61:$D$78,0),1)</f>
        <v>5257244.7294803057</v>
      </c>
      <c r="H21" s="275">
        <f>INDEX('SC-Retro'!$A$61:$D$78,MATCH($J21,'SC-Retro'!$D$61:$D$78,0),2)</f>
        <v>55.337894392223021</v>
      </c>
      <c r="I21" s="21"/>
      <c r="J21" s="53" t="str">
        <f>'SC-Retro'!D61</f>
        <v>Compressed Air-Retro-Large Off</v>
      </c>
      <c r="K21" s="296">
        <f>'SC-Retro'!E61</f>
        <v>2.5506038927273173E-2</v>
      </c>
      <c r="L21" s="296">
        <f>'SC-Retro'!F61</f>
        <v>2.5429520810491355E-2</v>
      </c>
      <c r="M21" s="296">
        <f>'SC-Retro'!G61</f>
        <v>2.5429520810491355E-2</v>
      </c>
      <c r="N21" s="296">
        <f>'SC-Retro'!H61</f>
        <v>2.5429520810491355E-2</v>
      </c>
      <c r="O21" s="296">
        <f>'SC-Retro'!I61</f>
        <v>2.5429520810491355E-2</v>
      </c>
      <c r="P21" s="296">
        <f>'SC-Retro'!J61</f>
        <v>2.5429520810491355E-2</v>
      </c>
      <c r="Q21" s="296">
        <f>'SC-Retro'!K61</f>
        <v>2.5429520810491355E-2</v>
      </c>
      <c r="R21" s="296">
        <f>'SC-Retro'!L61</f>
        <v>2.5429520810491355E-2</v>
      </c>
      <c r="S21" s="296">
        <f>'SC-Retro'!M61</f>
        <v>2.5429520810491355E-2</v>
      </c>
      <c r="T21" s="296">
        <f>'SC-Retro'!N61</f>
        <v>2.5429520810491355E-2</v>
      </c>
      <c r="U21" s="296">
        <f>'SC-Retro'!O61</f>
        <v>2.5429520810491355E-2</v>
      </c>
      <c r="V21" s="296">
        <f>'SC-Retro'!P61</f>
        <v>2.5429520810491355E-2</v>
      </c>
      <c r="W21" s="296">
        <f>'SC-Retro'!Q61</f>
        <v>2.5429520810491355E-2</v>
      </c>
      <c r="X21" s="296">
        <f>'SC-Retro'!R61</f>
        <v>2.5429520810491355E-2</v>
      </c>
      <c r="Y21" s="296">
        <f>'SC-Retro'!S61</f>
        <v>2.5429520810491355E-2</v>
      </c>
      <c r="Z21" s="296">
        <f>'SC-Retro'!T61</f>
        <v>2.5429520810491355E-2</v>
      </c>
      <c r="AA21" s="296">
        <f>'SC-Retro'!U61</f>
        <v>2.5429520810491355E-2</v>
      </c>
      <c r="AB21" s="296">
        <f>'SC-Retro'!V61</f>
        <v>2.5429520810491355E-2</v>
      </c>
      <c r="AC21" s="296">
        <f>'SC-Retro'!W61</f>
        <v>2.5429520810491355E-2</v>
      </c>
      <c r="AD21" s="296">
        <f>'SC-Retro'!X61</f>
        <v>2.5429520810491355E-2</v>
      </c>
      <c r="AE21" s="296">
        <f>'SC-Retro'!Y61</f>
        <v>0.51012077854546345</v>
      </c>
      <c r="AF21" s="297">
        <f t="shared" ref="AF21:AO30" si="7">VLOOKUP($J21,MeasureOutput,COLUMN()-17,FALSE)</f>
        <v>330617.7735977656</v>
      </c>
      <c r="AG21" s="297">
        <f t="shared" si="7"/>
        <v>287976.04604515817</v>
      </c>
      <c r="AH21" s="297">
        <f t="shared" si="7"/>
        <v>325224.34068208549</v>
      </c>
      <c r="AI21" s="297">
        <f t="shared" si="7"/>
        <v>292132.75126529252</v>
      </c>
      <c r="AJ21" s="297">
        <f t="shared" si="7"/>
        <v>299859.51713442249</v>
      </c>
      <c r="AK21" s="297">
        <f t="shared" si="7"/>
        <v>292611.9691778117</v>
      </c>
      <c r="AL21" s="297">
        <f t="shared" si="7"/>
        <v>281609.89722859336</v>
      </c>
      <c r="AM21" s="297">
        <f t="shared" si="7"/>
        <v>296090.3047860738</v>
      </c>
      <c r="AN21" s="297">
        <f t="shared" si="7"/>
        <v>279087.63374153071</v>
      </c>
      <c r="AO21" s="297">
        <f t="shared" si="7"/>
        <v>311597.8074077972</v>
      </c>
      <c r="AP21" s="297">
        <f t="shared" ref="AP21:BD30" si="8">VLOOKUP($J21,MeasureOutput,COLUMN()-17,FALSE)</f>
        <v>290260.24471746606</v>
      </c>
      <c r="AQ21" s="297">
        <f t="shared" si="8"/>
        <v>324146.48608494678</v>
      </c>
      <c r="AR21" s="297">
        <f t="shared" si="8"/>
        <v>0</v>
      </c>
      <c r="AS21" s="297">
        <f t="shared" si="8"/>
        <v>157065.87148356199</v>
      </c>
      <c r="AT21" s="297">
        <f t="shared" si="8"/>
        <v>132190.81270604045</v>
      </c>
      <c r="AU21" s="297">
        <f t="shared" si="8"/>
        <v>126559.99070377454</v>
      </c>
      <c r="AV21" s="297">
        <f t="shared" si="8"/>
        <v>132798.33218026874</v>
      </c>
      <c r="AW21" s="297">
        <f t="shared" si="8"/>
        <v>133732.78577879153</v>
      </c>
      <c r="AX21" s="297">
        <f t="shared" si="8"/>
        <v>124275.94276902944</v>
      </c>
      <c r="AY21" s="297">
        <f t="shared" si="8"/>
        <v>145249.3810823604</v>
      </c>
      <c r="AZ21" s="297">
        <f t="shared" si="8"/>
        <v>124884.97597214083</v>
      </c>
      <c r="BA21" s="297">
        <f t="shared" si="8"/>
        <v>144428.45728192502</v>
      </c>
      <c r="BB21" s="297">
        <f t="shared" si="8"/>
        <v>124403.249815551</v>
      </c>
      <c r="BC21" s="297">
        <f t="shared" si="8"/>
        <v>145015.28007898785</v>
      </c>
      <c r="BD21" s="297">
        <f t="shared" si="8"/>
        <v>155424.87775893041</v>
      </c>
    </row>
    <row r="22" spans="1:56" ht="15">
      <c r="A22" s="97" t="str">
        <f>VLOOKUP(CONCATENATE($C22,"-",$B22),[1]ACHIEV!$B$19:$C$100,2,FALSE)</f>
        <v>RetroEven20</v>
      </c>
      <c r="B22" s="97" t="str">
        <f>'SC-Retro'!$C$7</f>
        <v>Retro</v>
      </c>
      <c r="C22" s="97" t="str">
        <f>'7PSourceSummary'!$D$2</f>
        <v>Compressed Air</v>
      </c>
      <c r="D22" s="97" t="s">
        <v>707</v>
      </c>
      <c r="E22" s="274" t="str">
        <f>'SC-Retro'!$A$9</f>
        <v>Compressed Air</v>
      </c>
      <c r="F22" s="275">
        <f t="shared" ref="F22:F38" si="9">VLOOKUP(J22,MeasureOutput,14,FALSE)</f>
        <v>0</v>
      </c>
      <c r="G22" s="275">
        <f>INDEX('SC-Retro'!$A$61:$D$78,MATCH($J22,'SC-Retro'!$D$61:$D$78,0),1)</f>
        <v>0</v>
      </c>
      <c r="H22" s="275">
        <f>INDEX('SC-Retro'!$A$61:$D$78,MATCH($J22,'SC-Retro'!$D$61:$D$78,0),2)</f>
        <v>9999</v>
      </c>
      <c r="I22" s="21"/>
      <c r="J22" s="48" t="str">
        <f>'SC-Retro'!D62</f>
        <v>Compressed Air-Retro-Medium Off</v>
      </c>
      <c r="K22" s="41">
        <f>'SC-Retro'!E62</f>
        <v>0</v>
      </c>
      <c r="L22" s="41">
        <f>'SC-Retro'!F62</f>
        <v>0</v>
      </c>
      <c r="M22" s="41">
        <f>'SC-Retro'!G62</f>
        <v>0</v>
      </c>
      <c r="N22" s="41">
        <f>'SC-Retro'!H62</f>
        <v>0</v>
      </c>
      <c r="O22" s="41">
        <f>'SC-Retro'!I62</f>
        <v>0</v>
      </c>
      <c r="P22" s="41">
        <f>'SC-Retro'!J62</f>
        <v>0</v>
      </c>
      <c r="Q22" s="41">
        <f>'SC-Retro'!K62</f>
        <v>0</v>
      </c>
      <c r="R22" s="41">
        <f>'SC-Retro'!L62</f>
        <v>0</v>
      </c>
      <c r="S22" s="41">
        <f>'SC-Retro'!M62</f>
        <v>0</v>
      </c>
      <c r="T22" s="41">
        <f>'SC-Retro'!N62</f>
        <v>0</v>
      </c>
      <c r="U22" s="41">
        <f>'SC-Retro'!O62</f>
        <v>0</v>
      </c>
      <c r="V22" s="41">
        <f>'SC-Retro'!P62</f>
        <v>0</v>
      </c>
      <c r="W22" s="41">
        <f>'SC-Retro'!Q62</f>
        <v>0</v>
      </c>
      <c r="X22" s="41">
        <f>'SC-Retro'!R62</f>
        <v>0</v>
      </c>
      <c r="Y22" s="41">
        <f>'SC-Retro'!S62</f>
        <v>0</v>
      </c>
      <c r="Z22" s="41">
        <f>'SC-Retro'!T62</f>
        <v>0</v>
      </c>
      <c r="AA22" s="41">
        <f>'SC-Retro'!U62</f>
        <v>0</v>
      </c>
      <c r="AB22" s="41">
        <f>'SC-Retro'!V62</f>
        <v>0</v>
      </c>
      <c r="AC22" s="41">
        <f>'SC-Retro'!W62</f>
        <v>0</v>
      </c>
      <c r="AD22" s="41">
        <f>'SC-Retro'!X62</f>
        <v>0</v>
      </c>
      <c r="AE22" s="41">
        <f>'SC-Retro'!Y62</f>
        <v>0</v>
      </c>
      <c r="AF22" s="297">
        <f t="shared" si="7"/>
        <v>0</v>
      </c>
      <c r="AG22" s="297">
        <f t="shared" si="7"/>
        <v>0</v>
      </c>
      <c r="AH22" s="297">
        <f t="shared" si="7"/>
        <v>0</v>
      </c>
      <c r="AI22" s="297">
        <f t="shared" si="7"/>
        <v>0</v>
      </c>
      <c r="AJ22" s="297">
        <f t="shared" si="7"/>
        <v>0</v>
      </c>
      <c r="AK22" s="297">
        <f t="shared" si="7"/>
        <v>0</v>
      </c>
      <c r="AL22" s="297">
        <f t="shared" si="7"/>
        <v>0</v>
      </c>
      <c r="AM22" s="297">
        <f t="shared" si="7"/>
        <v>0</v>
      </c>
      <c r="AN22" s="297">
        <f t="shared" si="7"/>
        <v>0</v>
      </c>
      <c r="AO22" s="297">
        <f t="shared" si="7"/>
        <v>0</v>
      </c>
      <c r="AP22" s="297">
        <f t="shared" si="8"/>
        <v>0</v>
      </c>
      <c r="AQ22" s="297">
        <f t="shared" si="8"/>
        <v>0</v>
      </c>
      <c r="AR22" s="297">
        <f t="shared" si="8"/>
        <v>0</v>
      </c>
      <c r="AS22" s="297">
        <f t="shared" si="8"/>
        <v>0</v>
      </c>
      <c r="AT22" s="297">
        <f t="shared" si="8"/>
        <v>0</v>
      </c>
      <c r="AU22" s="297">
        <f t="shared" si="8"/>
        <v>0</v>
      </c>
      <c r="AV22" s="297">
        <f t="shared" si="8"/>
        <v>0</v>
      </c>
      <c r="AW22" s="297">
        <f t="shared" si="8"/>
        <v>0</v>
      </c>
      <c r="AX22" s="297">
        <f t="shared" si="8"/>
        <v>0</v>
      </c>
      <c r="AY22" s="297">
        <f t="shared" si="8"/>
        <v>0</v>
      </c>
      <c r="AZ22" s="297">
        <f t="shared" si="8"/>
        <v>0</v>
      </c>
      <c r="BA22" s="297">
        <f t="shared" si="8"/>
        <v>0</v>
      </c>
      <c r="BB22" s="297">
        <f t="shared" si="8"/>
        <v>0</v>
      </c>
      <c r="BC22" s="297">
        <f t="shared" si="8"/>
        <v>0</v>
      </c>
      <c r="BD22" s="297">
        <f t="shared" si="8"/>
        <v>0</v>
      </c>
    </row>
    <row r="23" spans="1:56" ht="15">
      <c r="A23" s="97" t="str">
        <f>VLOOKUP(CONCATENATE($C23,"-",$B23),[1]ACHIEV!$B$19:$C$100,2,FALSE)</f>
        <v>RetroEven20</v>
      </c>
      <c r="B23" s="97" t="str">
        <f>'SC-Retro'!$C$7</f>
        <v>Retro</v>
      </c>
      <c r="C23" s="97" t="str">
        <f>'7PSourceSummary'!$D$2</f>
        <v>Compressed Air</v>
      </c>
      <c r="D23" s="97" t="s">
        <v>707</v>
      </c>
      <c r="E23" s="274" t="str">
        <f>'SC-Retro'!$A$9</f>
        <v>Compressed Air</v>
      </c>
      <c r="F23" s="275">
        <f t="shared" si="9"/>
        <v>0</v>
      </c>
      <c r="G23" s="275">
        <f>INDEX('SC-Retro'!$A$61:$D$78,MATCH($J23,'SC-Retro'!$D$61:$D$78,0),1)</f>
        <v>0</v>
      </c>
      <c r="H23" s="275">
        <f>INDEX('SC-Retro'!$A$61:$D$78,MATCH($J23,'SC-Retro'!$D$61:$D$78,0),2)</f>
        <v>9999</v>
      </c>
      <c r="I23" s="21"/>
      <c r="J23" s="48" t="str">
        <f>'SC-Retro'!D63</f>
        <v>Compressed Air-Retro-Small Off</v>
      </c>
      <c r="K23" s="41">
        <f>'SC-Retro'!E63</f>
        <v>0</v>
      </c>
      <c r="L23" s="41">
        <f>'SC-Retro'!F63</f>
        <v>0</v>
      </c>
      <c r="M23" s="41">
        <f>'SC-Retro'!G63</f>
        <v>0</v>
      </c>
      <c r="N23" s="41">
        <f>'SC-Retro'!H63</f>
        <v>0</v>
      </c>
      <c r="O23" s="41">
        <f>'SC-Retro'!I63</f>
        <v>0</v>
      </c>
      <c r="P23" s="41">
        <f>'SC-Retro'!J63</f>
        <v>0</v>
      </c>
      <c r="Q23" s="41">
        <f>'SC-Retro'!K63</f>
        <v>0</v>
      </c>
      <c r="R23" s="41">
        <f>'SC-Retro'!L63</f>
        <v>0</v>
      </c>
      <c r="S23" s="41">
        <f>'SC-Retro'!M63</f>
        <v>0</v>
      </c>
      <c r="T23" s="41">
        <f>'SC-Retro'!N63</f>
        <v>0</v>
      </c>
      <c r="U23" s="41">
        <f>'SC-Retro'!O63</f>
        <v>0</v>
      </c>
      <c r="V23" s="41">
        <f>'SC-Retro'!P63</f>
        <v>0</v>
      </c>
      <c r="W23" s="41">
        <f>'SC-Retro'!Q63</f>
        <v>0</v>
      </c>
      <c r="X23" s="41">
        <f>'SC-Retro'!R63</f>
        <v>0</v>
      </c>
      <c r="Y23" s="41">
        <f>'SC-Retro'!S63</f>
        <v>0</v>
      </c>
      <c r="Z23" s="41">
        <f>'SC-Retro'!T63</f>
        <v>0</v>
      </c>
      <c r="AA23" s="41">
        <f>'SC-Retro'!U63</f>
        <v>0</v>
      </c>
      <c r="AB23" s="41">
        <f>'SC-Retro'!V63</f>
        <v>0</v>
      </c>
      <c r="AC23" s="41">
        <f>'SC-Retro'!W63</f>
        <v>0</v>
      </c>
      <c r="AD23" s="41">
        <f>'SC-Retro'!X63</f>
        <v>0</v>
      </c>
      <c r="AE23" s="41">
        <f>'SC-Retro'!Y63</f>
        <v>0</v>
      </c>
      <c r="AF23" s="297">
        <f t="shared" si="7"/>
        <v>0</v>
      </c>
      <c r="AG23" s="297">
        <f t="shared" si="7"/>
        <v>0</v>
      </c>
      <c r="AH23" s="297">
        <f t="shared" si="7"/>
        <v>0</v>
      </c>
      <c r="AI23" s="297">
        <f t="shared" si="7"/>
        <v>0</v>
      </c>
      <c r="AJ23" s="297">
        <f t="shared" si="7"/>
        <v>0</v>
      </c>
      <c r="AK23" s="297">
        <f t="shared" si="7"/>
        <v>0</v>
      </c>
      <c r="AL23" s="297">
        <f t="shared" si="7"/>
        <v>0</v>
      </c>
      <c r="AM23" s="297">
        <f t="shared" si="7"/>
        <v>0</v>
      </c>
      <c r="AN23" s="297">
        <f t="shared" si="7"/>
        <v>0</v>
      </c>
      <c r="AO23" s="297">
        <f t="shared" si="7"/>
        <v>0</v>
      </c>
      <c r="AP23" s="297">
        <f t="shared" si="8"/>
        <v>0</v>
      </c>
      <c r="AQ23" s="297">
        <f t="shared" si="8"/>
        <v>0</v>
      </c>
      <c r="AR23" s="297">
        <f t="shared" si="8"/>
        <v>0</v>
      </c>
      <c r="AS23" s="297">
        <f t="shared" si="8"/>
        <v>0</v>
      </c>
      <c r="AT23" s="297">
        <f t="shared" si="8"/>
        <v>0</v>
      </c>
      <c r="AU23" s="297">
        <f t="shared" si="8"/>
        <v>0</v>
      </c>
      <c r="AV23" s="297">
        <f t="shared" si="8"/>
        <v>0</v>
      </c>
      <c r="AW23" s="297">
        <f t="shared" si="8"/>
        <v>0</v>
      </c>
      <c r="AX23" s="297">
        <f t="shared" si="8"/>
        <v>0</v>
      </c>
      <c r="AY23" s="297">
        <f t="shared" si="8"/>
        <v>0</v>
      </c>
      <c r="AZ23" s="297">
        <f t="shared" si="8"/>
        <v>0</v>
      </c>
      <c r="BA23" s="297">
        <f t="shared" si="8"/>
        <v>0</v>
      </c>
      <c r="BB23" s="297">
        <f t="shared" si="8"/>
        <v>0</v>
      </c>
      <c r="BC23" s="297">
        <f t="shared" si="8"/>
        <v>0</v>
      </c>
      <c r="BD23" s="297">
        <f t="shared" si="8"/>
        <v>0</v>
      </c>
    </row>
    <row r="24" spans="1:56" ht="15">
      <c r="A24" s="97" t="str">
        <f>VLOOKUP(CONCATENATE($C24,"-",$B24),[1]ACHIEV!$B$19:$C$100,2,FALSE)</f>
        <v>RetroEven20</v>
      </c>
      <c r="B24" s="97" t="str">
        <f>'SC-Retro'!$C$7</f>
        <v>Retro</v>
      </c>
      <c r="C24" s="97" t="str">
        <f>'7PSourceSummary'!$D$2</f>
        <v>Compressed Air</v>
      </c>
      <c r="D24" s="97" t="s">
        <v>707</v>
      </c>
      <c r="E24" s="274" t="str">
        <f>'SC-Retro'!$A$9</f>
        <v>Compressed Air</v>
      </c>
      <c r="F24" s="275">
        <f t="shared" si="9"/>
        <v>1962.4003759244995</v>
      </c>
      <c r="G24" s="275">
        <f>INDEX('SC-Retro'!$A$61:$D$78,MATCH($J24,'SC-Retro'!$D$61:$D$78,0),1)</f>
        <v>11214055.325573737</v>
      </c>
      <c r="H24" s="275">
        <f>INDEX('SC-Retro'!$A$61:$D$78,MATCH($J24,'SC-Retro'!$D$61:$D$78,0),2)</f>
        <v>55.337894392223042</v>
      </c>
      <c r="I24" s="21"/>
      <c r="J24" s="48" t="str">
        <f>'SC-Retro'!D64</f>
        <v>Compressed Air-Retro-XLarge Ret</v>
      </c>
      <c r="K24" s="41">
        <f>'SC-Retro'!E64</f>
        <v>5.4406090335260712E-2</v>
      </c>
      <c r="L24" s="41">
        <f>'SC-Retro'!F64</f>
        <v>5.4155822319718515E-2</v>
      </c>
      <c r="M24" s="41">
        <f>'SC-Retro'!G64</f>
        <v>5.4155822319718508E-2</v>
      </c>
      <c r="N24" s="41">
        <f>'SC-Retro'!H64</f>
        <v>5.4155822319718522E-2</v>
      </c>
      <c r="O24" s="41">
        <f>'SC-Retro'!I64</f>
        <v>5.4155822319718508E-2</v>
      </c>
      <c r="P24" s="41">
        <f>'SC-Retro'!J64</f>
        <v>5.4155822319718508E-2</v>
      </c>
      <c r="Q24" s="41">
        <f>'SC-Retro'!K64</f>
        <v>5.4155822319718522E-2</v>
      </c>
      <c r="R24" s="41">
        <f>'SC-Retro'!L64</f>
        <v>5.4155822319718515E-2</v>
      </c>
      <c r="S24" s="41">
        <f>'SC-Retro'!M64</f>
        <v>5.4155822319718522E-2</v>
      </c>
      <c r="T24" s="41">
        <f>'SC-Retro'!N64</f>
        <v>5.4155822319718515E-2</v>
      </c>
      <c r="U24" s="41">
        <f>'SC-Retro'!O64</f>
        <v>5.4155822319718522E-2</v>
      </c>
      <c r="V24" s="41">
        <f>'SC-Retro'!P64</f>
        <v>5.4155822319718494E-2</v>
      </c>
      <c r="W24" s="41">
        <f>'SC-Retro'!Q64</f>
        <v>5.4155822319718515E-2</v>
      </c>
      <c r="X24" s="41">
        <f>'SC-Retro'!R64</f>
        <v>5.4155822319718522E-2</v>
      </c>
      <c r="Y24" s="41">
        <f>'SC-Retro'!S64</f>
        <v>5.4155822319718508E-2</v>
      </c>
      <c r="Z24" s="41">
        <f>'SC-Retro'!T64</f>
        <v>5.4155822319718522E-2</v>
      </c>
      <c r="AA24" s="41">
        <f>'SC-Retro'!U64</f>
        <v>5.4155822319718515E-2</v>
      </c>
      <c r="AB24" s="41">
        <f>'SC-Retro'!V64</f>
        <v>5.4155822319718515E-2</v>
      </c>
      <c r="AC24" s="41">
        <f>'SC-Retro'!W64</f>
        <v>5.4155822319718522E-2</v>
      </c>
      <c r="AD24" s="41">
        <f>'SC-Retro'!X64</f>
        <v>5.4155822319718494E-2</v>
      </c>
      <c r="AE24" s="41">
        <f>'SC-Retro'!Y64</f>
        <v>1.0881218067052141</v>
      </c>
      <c r="AF24" s="297">
        <f t="shared" si="7"/>
        <v>705229.86764396995</v>
      </c>
      <c r="AG24" s="297">
        <f t="shared" si="7"/>
        <v>614272.20511182246</v>
      </c>
      <c r="AH24" s="297">
        <f t="shared" si="7"/>
        <v>693725.31379049446</v>
      </c>
      <c r="AI24" s="297">
        <f t="shared" si="7"/>
        <v>623138.7359106075</v>
      </c>
      <c r="AJ24" s="297">
        <f t="shared" si="7"/>
        <v>639620.44532358053</v>
      </c>
      <c r="AK24" s="297">
        <f t="shared" si="7"/>
        <v>624160.93983310345</v>
      </c>
      <c r="AL24" s="297">
        <f t="shared" si="7"/>
        <v>600692.78305458627</v>
      </c>
      <c r="AM24" s="297">
        <f t="shared" si="7"/>
        <v>631580.46278839489</v>
      </c>
      <c r="AN24" s="297">
        <f t="shared" si="7"/>
        <v>595312.62600559311</v>
      </c>
      <c r="AO24" s="297">
        <f t="shared" si="7"/>
        <v>664659.00512566161</v>
      </c>
      <c r="AP24" s="297">
        <f t="shared" si="8"/>
        <v>619144.55395687884</v>
      </c>
      <c r="AQ24" s="297">
        <f t="shared" si="8"/>
        <v>691426.17770168767</v>
      </c>
      <c r="AR24" s="297">
        <f t="shared" si="8"/>
        <v>0</v>
      </c>
      <c r="AS24" s="297">
        <f t="shared" si="8"/>
        <v>335032.02974350267</v>
      </c>
      <c r="AT24" s="297">
        <f t="shared" si="8"/>
        <v>281971.86235319742</v>
      </c>
      <c r="AU24" s="297">
        <f t="shared" si="8"/>
        <v>269960.94166925392</v>
      </c>
      <c r="AV24" s="297">
        <f t="shared" si="8"/>
        <v>283267.74210502952</v>
      </c>
      <c r="AW24" s="297">
        <f t="shared" si="8"/>
        <v>285260.99425367959</v>
      </c>
      <c r="AX24" s="297">
        <f t="shared" si="8"/>
        <v>265088.91435752064</v>
      </c>
      <c r="AY24" s="297">
        <f t="shared" si="8"/>
        <v>309826.66382813564</v>
      </c>
      <c r="AZ24" s="297">
        <f t="shared" si="8"/>
        <v>266388.0229945039</v>
      </c>
      <c r="BA24" s="297">
        <f t="shared" si="8"/>
        <v>308075.57834707748</v>
      </c>
      <c r="BB24" s="297">
        <f t="shared" si="8"/>
        <v>265360.46881931362</v>
      </c>
      <c r="BC24" s="297">
        <f t="shared" si="8"/>
        <v>309327.3106995147</v>
      </c>
      <c r="BD24" s="297">
        <f t="shared" si="8"/>
        <v>331531.6801566275</v>
      </c>
    </row>
    <row r="25" spans="1:56" ht="15">
      <c r="A25" s="97" t="str">
        <f>VLOOKUP(CONCATENATE($C25,"-",$B25),[1]ACHIEV!$B$19:$C$100,2,FALSE)</f>
        <v>RetroEven20</v>
      </c>
      <c r="B25" s="97" t="str">
        <f>'SC-Retro'!$C$7</f>
        <v>Retro</v>
      </c>
      <c r="C25" s="97" t="str">
        <f>'7PSourceSummary'!$D$2</f>
        <v>Compressed Air</v>
      </c>
      <c r="D25" s="97" t="s">
        <v>707</v>
      </c>
      <c r="E25" s="274" t="str">
        <f>'SC-Retro'!$A$9</f>
        <v>Compressed Air</v>
      </c>
      <c r="F25" s="275">
        <f t="shared" si="9"/>
        <v>0</v>
      </c>
      <c r="G25" s="275">
        <f>INDEX('SC-Retro'!$A$61:$D$78,MATCH($J25,'SC-Retro'!$D$61:$D$78,0),1)</f>
        <v>0</v>
      </c>
      <c r="H25" s="275">
        <f>INDEX('SC-Retro'!$A$61:$D$78,MATCH($J25,'SC-Retro'!$D$61:$D$78,0),2)</f>
        <v>9999</v>
      </c>
      <c r="I25" s="21"/>
      <c r="J25" s="48" t="str">
        <f>'SC-Retro'!D65</f>
        <v>Compressed Air-Retro-Large Ret</v>
      </c>
      <c r="K25" s="41">
        <f>'SC-Retro'!E65</f>
        <v>0</v>
      </c>
      <c r="L25" s="41">
        <f>'SC-Retro'!F65</f>
        <v>0</v>
      </c>
      <c r="M25" s="41">
        <f>'SC-Retro'!G65</f>
        <v>0</v>
      </c>
      <c r="N25" s="41">
        <f>'SC-Retro'!H65</f>
        <v>0</v>
      </c>
      <c r="O25" s="41">
        <f>'SC-Retro'!I65</f>
        <v>0</v>
      </c>
      <c r="P25" s="41">
        <f>'SC-Retro'!J65</f>
        <v>0</v>
      </c>
      <c r="Q25" s="41">
        <f>'SC-Retro'!K65</f>
        <v>0</v>
      </c>
      <c r="R25" s="41">
        <f>'SC-Retro'!L65</f>
        <v>0</v>
      </c>
      <c r="S25" s="41">
        <f>'SC-Retro'!M65</f>
        <v>0</v>
      </c>
      <c r="T25" s="41">
        <f>'SC-Retro'!N65</f>
        <v>0</v>
      </c>
      <c r="U25" s="41">
        <f>'SC-Retro'!O65</f>
        <v>0</v>
      </c>
      <c r="V25" s="41">
        <f>'SC-Retro'!P65</f>
        <v>0</v>
      </c>
      <c r="W25" s="41">
        <f>'SC-Retro'!Q65</f>
        <v>0</v>
      </c>
      <c r="X25" s="41">
        <f>'SC-Retro'!R65</f>
        <v>0</v>
      </c>
      <c r="Y25" s="41">
        <f>'SC-Retro'!S65</f>
        <v>0</v>
      </c>
      <c r="Z25" s="41">
        <f>'SC-Retro'!T65</f>
        <v>0</v>
      </c>
      <c r="AA25" s="41">
        <f>'SC-Retro'!U65</f>
        <v>0</v>
      </c>
      <c r="AB25" s="41">
        <f>'SC-Retro'!V65</f>
        <v>0</v>
      </c>
      <c r="AC25" s="41">
        <f>'SC-Retro'!W65</f>
        <v>0</v>
      </c>
      <c r="AD25" s="41">
        <f>'SC-Retro'!X65</f>
        <v>0</v>
      </c>
      <c r="AE25" s="41">
        <f>'SC-Retro'!Y65</f>
        <v>0</v>
      </c>
      <c r="AF25" s="297">
        <f t="shared" si="7"/>
        <v>0</v>
      </c>
      <c r="AG25" s="297">
        <f t="shared" si="7"/>
        <v>0</v>
      </c>
      <c r="AH25" s="297">
        <f t="shared" si="7"/>
        <v>0</v>
      </c>
      <c r="AI25" s="297">
        <f t="shared" si="7"/>
        <v>0</v>
      </c>
      <c r="AJ25" s="297">
        <f t="shared" si="7"/>
        <v>0</v>
      </c>
      <c r="AK25" s="297">
        <f t="shared" si="7"/>
        <v>0</v>
      </c>
      <c r="AL25" s="297">
        <f t="shared" si="7"/>
        <v>0</v>
      </c>
      <c r="AM25" s="297">
        <f t="shared" si="7"/>
        <v>0</v>
      </c>
      <c r="AN25" s="297">
        <f t="shared" si="7"/>
        <v>0</v>
      </c>
      <c r="AO25" s="297">
        <f t="shared" si="7"/>
        <v>0</v>
      </c>
      <c r="AP25" s="297">
        <f t="shared" si="8"/>
        <v>0</v>
      </c>
      <c r="AQ25" s="297">
        <f t="shared" si="8"/>
        <v>0</v>
      </c>
      <c r="AR25" s="297">
        <f t="shared" si="8"/>
        <v>0</v>
      </c>
      <c r="AS25" s="297">
        <f t="shared" si="8"/>
        <v>0</v>
      </c>
      <c r="AT25" s="297">
        <f t="shared" si="8"/>
        <v>0</v>
      </c>
      <c r="AU25" s="297">
        <f t="shared" si="8"/>
        <v>0</v>
      </c>
      <c r="AV25" s="297">
        <f t="shared" si="8"/>
        <v>0</v>
      </c>
      <c r="AW25" s="297">
        <f t="shared" si="8"/>
        <v>0</v>
      </c>
      <c r="AX25" s="297">
        <f t="shared" si="8"/>
        <v>0</v>
      </c>
      <c r="AY25" s="297">
        <f t="shared" si="8"/>
        <v>0</v>
      </c>
      <c r="AZ25" s="297">
        <f t="shared" si="8"/>
        <v>0</v>
      </c>
      <c r="BA25" s="297">
        <f t="shared" si="8"/>
        <v>0</v>
      </c>
      <c r="BB25" s="297">
        <f t="shared" si="8"/>
        <v>0</v>
      </c>
      <c r="BC25" s="297">
        <f t="shared" si="8"/>
        <v>0</v>
      </c>
      <c r="BD25" s="297">
        <f t="shared" si="8"/>
        <v>0</v>
      </c>
    </row>
    <row r="26" spans="1:56" ht="15">
      <c r="A26" s="97" t="str">
        <f>VLOOKUP(CONCATENATE($C26,"-",$B26),[1]ACHIEV!$B$19:$C$100,2,FALSE)</f>
        <v>RetroEven20</v>
      </c>
      <c r="B26" s="97" t="str">
        <f>'SC-Retro'!$C$7</f>
        <v>Retro</v>
      </c>
      <c r="C26" s="97" t="str">
        <f>'7PSourceSummary'!$D$2</f>
        <v>Compressed Air</v>
      </c>
      <c r="D26" s="97" t="s">
        <v>707</v>
      </c>
      <c r="E26" s="274" t="str">
        <f>'SC-Retro'!$A$9</f>
        <v>Compressed Air</v>
      </c>
      <c r="F26" s="275">
        <f t="shared" si="9"/>
        <v>0</v>
      </c>
      <c r="G26" s="275">
        <f>INDEX('SC-Retro'!$A$61:$D$78,MATCH($J26,'SC-Retro'!$D$61:$D$78,0),1)</f>
        <v>0</v>
      </c>
      <c r="H26" s="275">
        <f>INDEX('SC-Retro'!$A$61:$D$78,MATCH($J26,'SC-Retro'!$D$61:$D$78,0),2)</f>
        <v>9999</v>
      </c>
      <c r="I26" s="21"/>
      <c r="J26" s="48" t="str">
        <f>'SC-Retro'!D66</f>
        <v>Compressed Air-Retro-Medium Ret</v>
      </c>
      <c r="K26" s="41">
        <f>'SC-Retro'!E66</f>
        <v>0</v>
      </c>
      <c r="L26" s="41">
        <f>'SC-Retro'!F66</f>
        <v>0</v>
      </c>
      <c r="M26" s="41">
        <f>'SC-Retro'!G66</f>
        <v>0</v>
      </c>
      <c r="N26" s="41">
        <f>'SC-Retro'!H66</f>
        <v>0</v>
      </c>
      <c r="O26" s="41">
        <f>'SC-Retro'!I66</f>
        <v>0</v>
      </c>
      <c r="P26" s="41">
        <f>'SC-Retro'!J66</f>
        <v>0</v>
      </c>
      <c r="Q26" s="41">
        <f>'SC-Retro'!K66</f>
        <v>0</v>
      </c>
      <c r="R26" s="41">
        <f>'SC-Retro'!L66</f>
        <v>0</v>
      </c>
      <c r="S26" s="41">
        <f>'SC-Retro'!M66</f>
        <v>0</v>
      </c>
      <c r="T26" s="41">
        <f>'SC-Retro'!N66</f>
        <v>0</v>
      </c>
      <c r="U26" s="41">
        <f>'SC-Retro'!O66</f>
        <v>0</v>
      </c>
      <c r="V26" s="41">
        <f>'SC-Retro'!P66</f>
        <v>0</v>
      </c>
      <c r="W26" s="41">
        <f>'SC-Retro'!Q66</f>
        <v>0</v>
      </c>
      <c r="X26" s="41">
        <f>'SC-Retro'!R66</f>
        <v>0</v>
      </c>
      <c r="Y26" s="41">
        <f>'SC-Retro'!S66</f>
        <v>0</v>
      </c>
      <c r="Z26" s="41">
        <f>'SC-Retro'!T66</f>
        <v>0</v>
      </c>
      <c r="AA26" s="41">
        <f>'SC-Retro'!U66</f>
        <v>0</v>
      </c>
      <c r="AB26" s="41">
        <f>'SC-Retro'!V66</f>
        <v>0</v>
      </c>
      <c r="AC26" s="41">
        <f>'SC-Retro'!W66</f>
        <v>0</v>
      </c>
      <c r="AD26" s="41">
        <f>'SC-Retro'!X66</f>
        <v>0</v>
      </c>
      <c r="AE26" s="41">
        <f>'SC-Retro'!Y66</f>
        <v>0</v>
      </c>
      <c r="AF26" s="297">
        <f t="shared" si="7"/>
        <v>0</v>
      </c>
      <c r="AG26" s="297">
        <f t="shared" si="7"/>
        <v>0</v>
      </c>
      <c r="AH26" s="297">
        <f t="shared" si="7"/>
        <v>0</v>
      </c>
      <c r="AI26" s="297">
        <f t="shared" si="7"/>
        <v>0</v>
      </c>
      <c r="AJ26" s="297">
        <f t="shared" si="7"/>
        <v>0</v>
      </c>
      <c r="AK26" s="297">
        <f t="shared" si="7"/>
        <v>0</v>
      </c>
      <c r="AL26" s="297">
        <f t="shared" si="7"/>
        <v>0</v>
      </c>
      <c r="AM26" s="297">
        <f t="shared" si="7"/>
        <v>0</v>
      </c>
      <c r="AN26" s="297">
        <f t="shared" si="7"/>
        <v>0</v>
      </c>
      <c r="AO26" s="297">
        <f t="shared" si="7"/>
        <v>0</v>
      </c>
      <c r="AP26" s="297">
        <f t="shared" si="8"/>
        <v>0</v>
      </c>
      <c r="AQ26" s="297">
        <f t="shared" si="8"/>
        <v>0</v>
      </c>
      <c r="AR26" s="297">
        <f t="shared" si="8"/>
        <v>0</v>
      </c>
      <c r="AS26" s="297">
        <f t="shared" si="8"/>
        <v>0</v>
      </c>
      <c r="AT26" s="297">
        <f t="shared" si="8"/>
        <v>0</v>
      </c>
      <c r="AU26" s="297">
        <f t="shared" si="8"/>
        <v>0</v>
      </c>
      <c r="AV26" s="297">
        <f t="shared" si="8"/>
        <v>0</v>
      </c>
      <c r="AW26" s="297">
        <f t="shared" si="8"/>
        <v>0</v>
      </c>
      <c r="AX26" s="297">
        <f t="shared" si="8"/>
        <v>0</v>
      </c>
      <c r="AY26" s="297">
        <f t="shared" si="8"/>
        <v>0</v>
      </c>
      <c r="AZ26" s="297">
        <f t="shared" si="8"/>
        <v>0</v>
      </c>
      <c r="BA26" s="297">
        <f t="shared" si="8"/>
        <v>0</v>
      </c>
      <c r="BB26" s="297">
        <f t="shared" si="8"/>
        <v>0</v>
      </c>
      <c r="BC26" s="297">
        <f t="shared" si="8"/>
        <v>0</v>
      </c>
      <c r="BD26" s="297">
        <f t="shared" si="8"/>
        <v>0</v>
      </c>
    </row>
    <row r="27" spans="1:56" ht="15">
      <c r="A27" s="97" t="str">
        <f>VLOOKUP(CONCATENATE($C27,"-",$B27),[1]ACHIEV!$B$19:$C$100,2,FALSE)</f>
        <v>RetroEven20</v>
      </c>
      <c r="B27" s="97" t="str">
        <f>'SC-Retro'!$C$7</f>
        <v>Retro</v>
      </c>
      <c r="C27" s="97" t="str">
        <f>'7PSourceSummary'!$D$2</f>
        <v>Compressed Air</v>
      </c>
      <c r="D27" s="97" t="s">
        <v>707</v>
      </c>
      <c r="E27" s="274" t="str">
        <f>'SC-Retro'!$A$9</f>
        <v>Compressed Air</v>
      </c>
      <c r="F27" s="275">
        <f t="shared" si="9"/>
        <v>0</v>
      </c>
      <c r="G27" s="275">
        <f>INDEX('SC-Retro'!$A$61:$D$78,MATCH($J27,'SC-Retro'!$D$61:$D$78,0),1)</f>
        <v>0</v>
      </c>
      <c r="H27" s="275">
        <f>INDEX('SC-Retro'!$A$61:$D$78,MATCH($J27,'SC-Retro'!$D$61:$D$78,0),2)</f>
        <v>9999</v>
      </c>
      <c r="I27" s="21"/>
      <c r="J27" s="48" t="str">
        <f>'SC-Retro'!D67</f>
        <v>Compressed Air-Retro-Small Ret</v>
      </c>
      <c r="K27" s="41">
        <f>'SC-Retro'!E67</f>
        <v>0</v>
      </c>
      <c r="L27" s="41">
        <f>'SC-Retro'!F67</f>
        <v>0</v>
      </c>
      <c r="M27" s="41">
        <f>'SC-Retro'!G67</f>
        <v>0</v>
      </c>
      <c r="N27" s="41">
        <f>'SC-Retro'!H67</f>
        <v>0</v>
      </c>
      <c r="O27" s="41">
        <f>'SC-Retro'!I67</f>
        <v>0</v>
      </c>
      <c r="P27" s="41">
        <f>'SC-Retro'!J67</f>
        <v>0</v>
      </c>
      <c r="Q27" s="41">
        <f>'SC-Retro'!K67</f>
        <v>0</v>
      </c>
      <c r="R27" s="41">
        <f>'SC-Retro'!L67</f>
        <v>0</v>
      </c>
      <c r="S27" s="41">
        <f>'SC-Retro'!M67</f>
        <v>0</v>
      </c>
      <c r="T27" s="41">
        <f>'SC-Retro'!N67</f>
        <v>0</v>
      </c>
      <c r="U27" s="41">
        <f>'SC-Retro'!O67</f>
        <v>0</v>
      </c>
      <c r="V27" s="41">
        <f>'SC-Retro'!P67</f>
        <v>0</v>
      </c>
      <c r="W27" s="41">
        <f>'SC-Retro'!Q67</f>
        <v>0</v>
      </c>
      <c r="X27" s="41">
        <f>'SC-Retro'!R67</f>
        <v>0</v>
      </c>
      <c r="Y27" s="41">
        <f>'SC-Retro'!S67</f>
        <v>0</v>
      </c>
      <c r="Z27" s="41">
        <f>'SC-Retro'!T67</f>
        <v>0</v>
      </c>
      <c r="AA27" s="41">
        <f>'SC-Retro'!U67</f>
        <v>0</v>
      </c>
      <c r="AB27" s="41">
        <f>'SC-Retro'!V67</f>
        <v>0</v>
      </c>
      <c r="AC27" s="41">
        <f>'SC-Retro'!W67</f>
        <v>0</v>
      </c>
      <c r="AD27" s="41">
        <f>'SC-Retro'!X67</f>
        <v>0</v>
      </c>
      <c r="AE27" s="41">
        <f>'SC-Retro'!Y67</f>
        <v>0</v>
      </c>
      <c r="AF27" s="297">
        <f t="shared" si="7"/>
        <v>0</v>
      </c>
      <c r="AG27" s="297">
        <f t="shared" si="7"/>
        <v>0</v>
      </c>
      <c r="AH27" s="297">
        <f t="shared" si="7"/>
        <v>0</v>
      </c>
      <c r="AI27" s="297">
        <f t="shared" si="7"/>
        <v>0</v>
      </c>
      <c r="AJ27" s="297">
        <f t="shared" si="7"/>
        <v>0</v>
      </c>
      <c r="AK27" s="297">
        <f t="shared" si="7"/>
        <v>0</v>
      </c>
      <c r="AL27" s="297">
        <f t="shared" si="7"/>
        <v>0</v>
      </c>
      <c r="AM27" s="297">
        <f t="shared" si="7"/>
        <v>0</v>
      </c>
      <c r="AN27" s="297">
        <f t="shared" si="7"/>
        <v>0</v>
      </c>
      <c r="AO27" s="297">
        <f t="shared" si="7"/>
        <v>0</v>
      </c>
      <c r="AP27" s="297">
        <f t="shared" si="8"/>
        <v>0</v>
      </c>
      <c r="AQ27" s="297">
        <f t="shared" si="8"/>
        <v>0</v>
      </c>
      <c r="AR27" s="297">
        <f t="shared" si="8"/>
        <v>0</v>
      </c>
      <c r="AS27" s="297">
        <f t="shared" si="8"/>
        <v>0</v>
      </c>
      <c r="AT27" s="297">
        <f t="shared" si="8"/>
        <v>0</v>
      </c>
      <c r="AU27" s="297">
        <f t="shared" si="8"/>
        <v>0</v>
      </c>
      <c r="AV27" s="297">
        <f t="shared" si="8"/>
        <v>0</v>
      </c>
      <c r="AW27" s="297">
        <f t="shared" si="8"/>
        <v>0</v>
      </c>
      <c r="AX27" s="297">
        <f t="shared" si="8"/>
        <v>0</v>
      </c>
      <c r="AY27" s="297">
        <f t="shared" si="8"/>
        <v>0</v>
      </c>
      <c r="AZ27" s="297">
        <f t="shared" si="8"/>
        <v>0</v>
      </c>
      <c r="BA27" s="297">
        <f t="shared" si="8"/>
        <v>0</v>
      </c>
      <c r="BB27" s="297">
        <f t="shared" si="8"/>
        <v>0</v>
      </c>
      <c r="BC27" s="297">
        <f t="shared" si="8"/>
        <v>0</v>
      </c>
      <c r="BD27" s="297">
        <f t="shared" si="8"/>
        <v>0</v>
      </c>
    </row>
    <row r="28" spans="1:56" ht="15">
      <c r="A28" s="97" t="str">
        <f>VLOOKUP(CONCATENATE($C28,"-",$B28),[1]ACHIEV!$B$19:$C$100,2,FALSE)</f>
        <v>RetroEven20</v>
      </c>
      <c r="B28" s="97" t="str">
        <f>'SC-Retro'!$C$7</f>
        <v>Retro</v>
      </c>
      <c r="C28" s="97" t="str">
        <f>'7PSourceSummary'!$D$2</f>
        <v>Compressed Air</v>
      </c>
      <c r="D28" s="97" t="s">
        <v>707</v>
      </c>
      <c r="E28" s="274" t="str">
        <f>'SC-Retro'!$A$9</f>
        <v>Compressed Air</v>
      </c>
      <c r="F28" s="275">
        <f t="shared" si="9"/>
        <v>14.628160927598095</v>
      </c>
      <c r="G28" s="275">
        <f>INDEX('SC-Retro'!$A$61:$D$78,MATCH($J28,'SC-Retro'!$D$61:$D$78,0),1)</f>
        <v>83592.017187726175</v>
      </c>
      <c r="H28" s="275">
        <f>INDEX('SC-Retro'!$A$61:$D$78,MATCH($J28,'SC-Retro'!$D$61:$D$78,0),2)</f>
        <v>55.337894392223035</v>
      </c>
      <c r="I28" s="21"/>
      <c r="J28" s="48" t="str">
        <f>'SC-Retro'!D68</f>
        <v>Compressed Air-Retro-School K-12</v>
      </c>
      <c r="K28" s="41">
        <f>'SC-Retro'!E68</f>
        <v>4.0555487790848888E-4</v>
      </c>
      <c r="L28" s="41">
        <f>'SC-Retro'!F68</f>
        <v>4.0389210290906402E-4</v>
      </c>
      <c r="M28" s="41">
        <f>'SC-Retro'!G68</f>
        <v>4.0389210290906407E-4</v>
      </c>
      <c r="N28" s="41">
        <f>'SC-Retro'!H68</f>
        <v>4.0389210290906407E-4</v>
      </c>
      <c r="O28" s="41">
        <f>'SC-Retro'!I68</f>
        <v>4.0389210290906412E-4</v>
      </c>
      <c r="P28" s="41">
        <f>'SC-Retro'!J68</f>
        <v>4.0389210290906402E-4</v>
      </c>
      <c r="Q28" s="41">
        <f>'SC-Retro'!K68</f>
        <v>4.0389210290906407E-4</v>
      </c>
      <c r="R28" s="41">
        <f>'SC-Retro'!L68</f>
        <v>4.0389210290906407E-4</v>
      </c>
      <c r="S28" s="41">
        <f>'SC-Retro'!M68</f>
        <v>4.0389210290906402E-4</v>
      </c>
      <c r="T28" s="41">
        <f>'SC-Retro'!N68</f>
        <v>4.0389210290906407E-4</v>
      </c>
      <c r="U28" s="41">
        <f>'SC-Retro'!O68</f>
        <v>4.0389210290906402E-4</v>
      </c>
      <c r="V28" s="41">
        <f>'SC-Retro'!P68</f>
        <v>4.0389210290906407E-4</v>
      </c>
      <c r="W28" s="41">
        <f>'SC-Retro'!Q68</f>
        <v>4.0389210290906407E-4</v>
      </c>
      <c r="X28" s="41">
        <f>'SC-Retro'!R68</f>
        <v>4.0389210290906402E-4</v>
      </c>
      <c r="Y28" s="41">
        <f>'SC-Retro'!S68</f>
        <v>4.0389210290906402E-4</v>
      </c>
      <c r="Z28" s="41">
        <f>'SC-Retro'!T68</f>
        <v>4.0389210290906407E-4</v>
      </c>
      <c r="AA28" s="41">
        <f>'SC-Retro'!U68</f>
        <v>4.0389210290906402E-4</v>
      </c>
      <c r="AB28" s="41">
        <f>'SC-Retro'!V68</f>
        <v>4.0389210290906407E-4</v>
      </c>
      <c r="AC28" s="41">
        <f>'SC-Retro'!W68</f>
        <v>4.0389210290906407E-4</v>
      </c>
      <c r="AD28" s="41">
        <f>'SC-Retro'!X68</f>
        <v>4.0389210290906402E-4</v>
      </c>
      <c r="AE28" s="41">
        <f>'SC-Retro'!Y68</f>
        <v>8.1110975581697772E-3</v>
      </c>
      <c r="AF28" s="297">
        <f t="shared" si="7"/>
        <v>5256.9374330580531</v>
      </c>
      <c r="AG28" s="297">
        <f t="shared" si="7"/>
        <v>4578.919154300037</v>
      </c>
      <c r="AH28" s="297">
        <f t="shared" si="7"/>
        <v>5171.1799764077623</v>
      </c>
      <c r="AI28" s="297">
        <f t="shared" si="7"/>
        <v>4645.0122110408302</v>
      </c>
      <c r="AJ28" s="297">
        <f t="shared" si="7"/>
        <v>4767.8704720831502</v>
      </c>
      <c r="AK28" s="297">
        <f t="shared" si="7"/>
        <v>4652.6319422957476</v>
      </c>
      <c r="AL28" s="297">
        <f t="shared" si="7"/>
        <v>4477.6951769740817</v>
      </c>
      <c r="AM28" s="297">
        <f t="shared" si="7"/>
        <v>4707.9386865909228</v>
      </c>
      <c r="AN28" s="297">
        <f t="shared" si="7"/>
        <v>4437.5903114767207</v>
      </c>
      <c r="AO28" s="297">
        <f t="shared" si="7"/>
        <v>4954.5133644682364</v>
      </c>
      <c r="AP28" s="297">
        <f t="shared" si="8"/>
        <v>4615.2387065561888</v>
      </c>
      <c r="AQ28" s="297">
        <f t="shared" si="8"/>
        <v>5154.0417139440342</v>
      </c>
      <c r="AR28" s="297">
        <f t="shared" si="8"/>
        <v>0</v>
      </c>
      <c r="AS28" s="297">
        <f t="shared" si="8"/>
        <v>2497.4019099843176</v>
      </c>
      <c r="AT28" s="297">
        <f t="shared" si="8"/>
        <v>2101.8798356140364</v>
      </c>
      <c r="AU28" s="297">
        <f t="shared" si="8"/>
        <v>2012.3478100351231</v>
      </c>
      <c r="AV28" s="297">
        <f t="shared" si="8"/>
        <v>2111.5396062628702</v>
      </c>
      <c r="AW28" s="297">
        <f t="shared" si="8"/>
        <v>2126.3977430414047</v>
      </c>
      <c r="AX28" s="297">
        <f t="shared" si="8"/>
        <v>1976.030654558574</v>
      </c>
      <c r="AY28" s="297">
        <f t="shared" si="8"/>
        <v>2309.5156084056789</v>
      </c>
      <c r="AZ28" s="297">
        <f t="shared" si="8"/>
        <v>1985.7144940224098</v>
      </c>
      <c r="BA28" s="297">
        <f t="shared" si="8"/>
        <v>2296.4626348488268</v>
      </c>
      <c r="BB28" s="297">
        <f t="shared" si="8"/>
        <v>1978.0548808155854</v>
      </c>
      <c r="BC28" s="297">
        <f t="shared" si="8"/>
        <v>2305.7933211421914</v>
      </c>
      <c r="BD28" s="297">
        <f t="shared" si="8"/>
        <v>2471.3095397993911</v>
      </c>
    </row>
    <row r="29" spans="1:56" ht="15">
      <c r="A29" s="97" t="str">
        <f>VLOOKUP(CONCATENATE($C29,"-",$B29),[1]ACHIEV!$B$19:$C$100,2,FALSE)</f>
        <v>RetroEven20</v>
      </c>
      <c r="B29" s="97" t="str">
        <f>'SC-Retro'!$C$7</f>
        <v>Retro</v>
      </c>
      <c r="C29" s="97" t="str">
        <f>'7PSourceSummary'!$D$2</f>
        <v>Compressed Air</v>
      </c>
      <c r="D29" s="97" t="s">
        <v>707</v>
      </c>
      <c r="E29" s="274" t="str">
        <f>'SC-Retro'!$A$9</f>
        <v>Compressed Air</v>
      </c>
      <c r="F29" s="275">
        <f t="shared" si="9"/>
        <v>14.628160927598095</v>
      </c>
      <c r="G29" s="275">
        <f>INDEX('SC-Retro'!$A$61:$D$78,MATCH($J29,'SC-Retro'!$D$61:$D$78,0),1)</f>
        <v>83592.017187726175</v>
      </c>
      <c r="H29" s="275">
        <f>INDEX('SC-Retro'!$A$61:$D$78,MATCH($J29,'SC-Retro'!$D$61:$D$78,0),2)</f>
        <v>55.337894392223035</v>
      </c>
      <c r="I29" s="21"/>
      <c r="J29" s="48" t="str">
        <f>'SC-Retro'!D69</f>
        <v>Compressed Air-Retro-University</v>
      </c>
      <c r="K29" s="41">
        <f>'SC-Retro'!E69</f>
        <v>4.0555487790848888E-4</v>
      </c>
      <c r="L29" s="41">
        <f>'SC-Retro'!F69</f>
        <v>4.0389210290906407E-4</v>
      </c>
      <c r="M29" s="41">
        <f>'SC-Retro'!G69</f>
        <v>4.0389210290906402E-4</v>
      </c>
      <c r="N29" s="41">
        <f>'SC-Retro'!H69</f>
        <v>4.0389210290906407E-4</v>
      </c>
      <c r="O29" s="41">
        <f>'SC-Retro'!I69</f>
        <v>4.0389210290906407E-4</v>
      </c>
      <c r="P29" s="41">
        <f>'SC-Retro'!J69</f>
        <v>4.0389210290906402E-4</v>
      </c>
      <c r="Q29" s="41">
        <f>'SC-Retro'!K69</f>
        <v>4.0389210290906407E-4</v>
      </c>
      <c r="R29" s="41">
        <f>'SC-Retro'!L69</f>
        <v>4.0389210290906407E-4</v>
      </c>
      <c r="S29" s="41">
        <f>'SC-Retro'!M69</f>
        <v>4.0389210290906402E-4</v>
      </c>
      <c r="T29" s="41">
        <f>'SC-Retro'!N69</f>
        <v>4.0389210290906407E-4</v>
      </c>
      <c r="U29" s="41">
        <f>'SC-Retro'!O69</f>
        <v>4.0389210290906402E-4</v>
      </c>
      <c r="V29" s="41">
        <f>'SC-Retro'!P69</f>
        <v>4.0389210290906412E-4</v>
      </c>
      <c r="W29" s="41">
        <f>'SC-Retro'!Q69</f>
        <v>4.0389210290906402E-4</v>
      </c>
      <c r="X29" s="41">
        <f>'SC-Retro'!R69</f>
        <v>4.0389210290906402E-4</v>
      </c>
      <c r="Y29" s="41">
        <f>'SC-Retro'!S69</f>
        <v>4.0389210290906407E-4</v>
      </c>
      <c r="Z29" s="41">
        <f>'SC-Retro'!T69</f>
        <v>4.0389210290906402E-4</v>
      </c>
      <c r="AA29" s="41">
        <f>'SC-Retro'!U69</f>
        <v>4.0389210290906407E-4</v>
      </c>
      <c r="AB29" s="41">
        <f>'SC-Retro'!V69</f>
        <v>4.0389210290906407E-4</v>
      </c>
      <c r="AC29" s="41">
        <f>'SC-Retro'!W69</f>
        <v>4.0389210290906402E-4</v>
      </c>
      <c r="AD29" s="41">
        <f>'SC-Retro'!X69</f>
        <v>4.0389210290906412E-4</v>
      </c>
      <c r="AE29" s="41">
        <f>'SC-Retro'!Y69</f>
        <v>8.1110975581697772E-3</v>
      </c>
      <c r="AF29" s="297">
        <f t="shared" si="7"/>
        <v>5256.9374330580531</v>
      </c>
      <c r="AG29" s="297">
        <f t="shared" si="7"/>
        <v>4578.919154300037</v>
      </c>
      <c r="AH29" s="297">
        <f t="shared" si="7"/>
        <v>5171.1799764077623</v>
      </c>
      <c r="AI29" s="297">
        <f t="shared" si="7"/>
        <v>4645.0122110408302</v>
      </c>
      <c r="AJ29" s="297">
        <f t="shared" si="7"/>
        <v>4767.8704720831502</v>
      </c>
      <c r="AK29" s="297">
        <f t="shared" si="7"/>
        <v>4652.6319422957476</v>
      </c>
      <c r="AL29" s="297">
        <f t="shared" si="7"/>
        <v>4477.6951769740817</v>
      </c>
      <c r="AM29" s="297">
        <f t="shared" si="7"/>
        <v>4707.9386865909228</v>
      </c>
      <c r="AN29" s="297">
        <f t="shared" si="7"/>
        <v>4437.5903114767207</v>
      </c>
      <c r="AO29" s="297">
        <f t="shared" si="7"/>
        <v>4954.5133644682364</v>
      </c>
      <c r="AP29" s="297">
        <f t="shared" si="8"/>
        <v>4615.2387065561888</v>
      </c>
      <c r="AQ29" s="297">
        <f t="shared" si="8"/>
        <v>5154.0417139440342</v>
      </c>
      <c r="AR29" s="297">
        <f t="shared" si="8"/>
        <v>0</v>
      </c>
      <c r="AS29" s="297">
        <f t="shared" si="8"/>
        <v>2497.4019099843176</v>
      </c>
      <c r="AT29" s="297">
        <f t="shared" si="8"/>
        <v>2101.8798356140364</v>
      </c>
      <c r="AU29" s="297">
        <f t="shared" si="8"/>
        <v>2012.3478100351231</v>
      </c>
      <c r="AV29" s="297">
        <f t="shared" si="8"/>
        <v>2111.5396062628702</v>
      </c>
      <c r="AW29" s="297">
        <f t="shared" si="8"/>
        <v>2126.3977430414047</v>
      </c>
      <c r="AX29" s="297">
        <f t="shared" si="8"/>
        <v>1976.030654558574</v>
      </c>
      <c r="AY29" s="297">
        <f t="shared" si="8"/>
        <v>2309.5156084056789</v>
      </c>
      <c r="AZ29" s="297">
        <f t="shared" si="8"/>
        <v>1985.7144940224098</v>
      </c>
      <c r="BA29" s="297">
        <f t="shared" si="8"/>
        <v>2296.4626348488268</v>
      </c>
      <c r="BB29" s="297">
        <f t="shared" si="8"/>
        <v>1978.0548808155854</v>
      </c>
      <c r="BC29" s="297">
        <f t="shared" si="8"/>
        <v>2305.7933211421914</v>
      </c>
      <c r="BD29" s="297">
        <f t="shared" si="8"/>
        <v>2471.3095397993911</v>
      </c>
    </row>
    <row r="30" spans="1:56" ht="15">
      <c r="A30" s="97" t="str">
        <f>VLOOKUP(CONCATENATE($C30,"-",$B30),[1]ACHIEV!$B$19:$C$100,2,FALSE)</f>
        <v>RetroEven20</v>
      </c>
      <c r="B30" s="97" t="str">
        <f>'SC-Retro'!$C$7</f>
        <v>Retro</v>
      </c>
      <c r="C30" s="97" t="str">
        <f>'7PSourceSummary'!$D$2</f>
        <v>Compressed Air</v>
      </c>
      <c r="D30" s="97" t="s">
        <v>707</v>
      </c>
      <c r="E30" s="274" t="str">
        <f>'SC-Retro'!$A$9</f>
        <v>Compressed Air</v>
      </c>
      <c r="F30" s="275">
        <f t="shared" si="9"/>
        <v>2041.877636409841</v>
      </c>
      <c r="G30" s="275">
        <f>INDEX('SC-Retro'!$A$61:$D$78,MATCH($J30,'SC-Retro'!$D$61:$D$78,0),1)</f>
        <v>11668224.824898141</v>
      </c>
      <c r="H30" s="275">
        <f>INDEX('SC-Retro'!$A$61:$D$78,MATCH($J30,'SC-Retro'!$D$61:$D$78,0),2)</f>
        <v>55.337894392223028</v>
      </c>
      <c r="I30" s="21"/>
      <c r="J30" s="48" t="str">
        <f>'SC-Retro'!D70</f>
        <v>Compressed Air-Retro-Warehouse</v>
      </c>
      <c r="K30" s="41">
        <f>'SC-Retro'!E70</f>
        <v>5.6609538248649657E-2</v>
      </c>
      <c r="L30" s="41">
        <f>'SC-Retro'!F70</f>
        <v>5.6400082957129657E-2</v>
      </c>
      <c r="M30" s="41">
        <f>'SC-Retro'!G70</f>
        <v>5.6400082957129657E-2</v>
      </c>
      <c r="N30" s="41">
        <f>'SC-Retro'!H70</f>
        <v>5.6400082957129644E-2</v>
      </c>
      <c r="O30" s="41">
        <f>'SC-Retro'!I70</f>
        <v>5.6400082957129644E-2</v>
      </c>
      <c r="P30" s="41">
        <f>'SC-Retro'!J70</f>
        <v>5.6400082957129644E-2</v>
      </c>
      <c r="Q30" s="41">
        <f>'SC-Retro'!K70</f>
        <v>5.6400082957129664E-2</v>
      </c>
      <c r="R30" s="41">
        <f>'SC-Retro'!L70</f>
        <v>5.6400082957129644E-2</v>
      </c>
      <c r="S30" s="41">
        <f>'SC-Retro'!M70</f>
        <v>5.6400082957129644E-2</v>
      </c>
      <c r="T30" s="41">
        <f>'SC-Retro'!N70</f>
        <v>5.6400082957129657E-2</v>
      </c>
      <c r="U30" s="41">
        <f>'SC-Retro'!O70</f>
        <v>5.6400082957129637E-2</v>
      </c>
      <c r="V30" s="41">
        <f>'SC-Retro'!P70</f>
        <v>5.6400082957129657E-2</v>
      </c>
      <c r="W30" s="41">
        <f>'SC-Retro'!Q70</f>
        <v>5.6400082957129637E-2</v>
      </c>
      <c r="X30" s="41">
        <f>'SC-Retro'!R70</f>
        <v>5.6400082957129644E-2</v>
      </c>
      <c r="Y30" s="41">
        <f>'SC-Retro'!S70</f>
        <v>5.6400082957129657E-2</v>
      </c>
      <c r="Z30" s="41">
        <f>'SC-Retro'!T70</f>
        <v>5.6400082957129644E-2</v>
      </c>
      <c r="AA30" s="41">
        <f>'SC-Retro'!U70</f>
        <v>5.6400082957129644E-2</v>
      </c>
      <c r="AB30" s="41">
        <f>'SC-Retro'!V70</f>
        <v>5.6400082957129657E-2</v>
      </c>
      <c r="AC30" s="41">
        <f>'SC-Retro'!W70</f>
        <v>5.6400082957129644E-2</v>
      </c>
      <c r="AD30" s="41">
        <f>'SC-Retro'!X70</f>
        <v>5.6400082957129644E-2</v>
      </c>
      <c r="AE30" s="41">
        <f>'SC-Retro'!Y70</f>
        <v>1.132190764972993</v>
      </c>
      <c r="AF30" s="297">
        <f t="shared" si="7"/>
        <v>733791.69354882755</v>
      </c>
      <c r="AG30" s="297">
        <f t="shared" si="7"/>
        <v>639150.24358629924</v>
      </c>
      <c r="AH30" s="297">
        <f t="shared" si="7"/>
        <v>721821.20499894756</v>
      </c>
      <c r="AI30" s="297">
        <f t="shared" si="7"/>
        <v>648375.86908693088</v>
      </c>
      <c r="AJ30" s="297">
        <f t="shared" si="7"/>
        <v>665525.08811126009</v>
      </c>
      <c r="AK30" s="297">
        <f t="shared" si="7"/>
        <v>649439.47229186376</v>
      </c>
      <c r="AL30" s="297">
        <f t="shared" si="7"/>
        <v>625020.85462255194</v>
      </c>
      <c r="AM30" s="297">
        <f t="shared" si="7"/>
        <v>657159.4860979669</v>
      </c>
      <c r="AN30" s="297">
        <f t="shared" si="7"/>
        <v>619422.80108898773</v>
      </c>
      <c r="AO30" s="297">
        <f t="shared" si="7"/>
        <v>691577.71016280958</v>
      </c>
      <c r="AP30" s="297">
        <f t="shared" si="8"/>
        <v>644219.9226719552</v>
      </c>
      <c r="AQ30" s="297">
        <f t="shared" si="8"/>
        <v>719428.95384551724</v>
      </c>
      <c r="AR30" s="297">
        <f t="shared" si="8"/>
        <v>0</v>
      </c>
      <c r="AS30" s="297">
        <f t="shared" si="8"/>
        <v>348600.83467522438</v>
      </c>
      <c r="AT30" s="297">
        <f t="shared" si="8"/>
        <v>293391.729281843</v>
      </c>
      <c r="AU30" s="297">
        <f t="shared" si="8"/>
        <v>280894.36603318242</v>
      </c>
      <c r="AV30" s="297">
        <f t="shared" si="8"/>
        <v>294740.09219351219</v>
      </c>
      <c r="AW30" s="297">
        <f t="shared" si="8"/>
        <v>296814.0711001546</v>
      </c>
      <c r="AX30" s="297">
        <f t="shared" si="8"/>
        <v>275825.02150295646</v>
      </c>
      <c r="AY30" s="297">
        <f t="shared" si="8"/>
        <v>322374.65085895365</v>
      </c>
      <c r="AZ30" s="297">
        <f t="shared" si="8"/>
        <v>277176.7440696999</v>
      </c>
      <c r="BA30" s="297">
        <f t="shared" si="8"/>
        <v>320552.64637552598</v>
      </c>
      <c r="BB30" s="297">
        <f t="shared" si="8"/>
        <v>276107.57392671518</v>
      </c>
      <c r="BC30" s="297">
        <f t="shared" si="8"/>
        <v>321855.07391710661</v>
      </c>
      <c r="BD30" s="297">
        <f t="shared" si="8"/>
        <v>344958.72084934945</v>
      </c>
    </row>
    <row r="31" spans="1:56" ht="15">
      <c r="A31" s="97" t="str">
        <f>VLOOKUP(CONCATENATE($C31,"-",$B31),[1]ACHIEV!$B$19:$C$100,2,FALSE)</f>
        <v>RetroEven20</v>
      </c>
      <c r="B31" s="97" t="str">
        <f>'SC-Retro'!$C$7</f>
        <v>Retro</v>
      </c>
      <c r="C31" s="97" t="str">
        <f>'7PSourceSummary'!$D$2</f>
        <v>Compressed Air</v>
      </c>
      <c r="D31" s="97" t="s">
        <v>707</v>
      </c>
      <c r="E31" s="274" t="str">
        <f>'SC-Retro'!$A$9</f>
        <v>Compressed Air</v>
      </c>
      <c r="F31" s="275">
        <f t="shared" si="9"/>
        <v>64.028377657514767</v>
      </c>
      <c r="G31" s="275">
        <f>INDEX('SC-Retro'!$A$61:$D$78,MATCH($J31,'SC-Retro'!$D$61:$D$78,0),1)</f>
        <v>365887.50097432948</v>
      </c>
      <c r="H31" s="275">
        <f>INDEX('SC-Retro'!$A$61:$D$78,MATCH($J31,'SC-Retro'!$D$61:$D$78,0),2)</f>
        <v>55.337894392223042</v>
      </c>
      <c r="I31" s="21"/>
      <c r="J31" s="48" t="str">
        <f>'SC-Retro'!D71</f>
        <v>Compressed Air-Retro-Supermarket</v>
      </c>
      <c r="K31" s="41">
        <f>'SC-Retro'!E71</f>
        <v>0</v>
      </c>
      <c r="L31" s="41">
        <f>'SC-Retro'!F71</f>
        <v>0</v>
      </c>
      <c r="M31" s="41">
        <f>'SC-Retro'!G71</f>
        <v>0</v>
      </c>
      <c r="N31" s="41">
        <f>'SC-Retro'!H71</f>
        <v>0</v>
      </c>
      <c r="O31" s="41">
        <f>'SC-Retro'!I71</f>
        <v>0</v>
      </c>
      <c r="P31" s="41">
        <f>'SC-Retro'!J71</f>
        <v>0</v>
      </c>
      <c r="Q31" s="41">
        <f>'SC-Retro'!K71</f>
        <v>0</v>
      </c>
      <c r="R31" s="41">
        <f>'SC-Retro'!L71</f>
        <v>0</v>
      </c>
      <c r="S31" s="41">
        <f>'SC-Retro'!M71</f>
        <v>0</v>
      </c>
      <c r="T31" s="41">
        <f>'SC-Retro'!N71</f>
        <v>0</v>
      </c>
      <c r="U31" s="41">
        <f>'SC-Retro'!O71</f>
        <v>0</v>
      </c>
      <c r="V31" s="41">
        <f>'SC-Retro'!P71</f>
        <v>0</v>
      </c>
      <c r="W31" s="41">
        <f>'SC-Retro'!Q71</f>
        <v>0</v>
      </c>
      <c r="X31" s="41">
        <f>'SC-Retro'!R71</f>
        <v>0</v>
      </c>
      <c r="Y31" s="41">
        <f>'SC-Retro'!S71</f>
        <v>0</v>
      </c>
      <c r="Z31" s="41">
        <f>'SC-Retro'!T71</f>
        <v>0</v>
      </c>
      <c r="AA31" s="41">
        <f>'SC-Retro'!U71</f>
        <v>0</v>
      </c>
      <c r="AB31" s="41">
        <f>'SC-Retro'!V71</f>
        <v>0</v>
      </c>
      <c r="AC31" s="41">
        <f>'SC-Retro'!W71</f>
        <v>0</v>
      </c>
      <c r="AD31" s="41">
        <f>'SC-Retro'!X71</f>
        <v>0</v>
      </c>
      <c r="AE31" s="41">
        <f>'SC-Retro'!Y71</f>
        <v>3.5502782628787678E-2</v>
      </c>
      <c r="AF31" s="297">
        <f t="shared" ref="AF31:AO38" si="10">VLOOKUP($J31,MeasureOutput,COLUMN()-17,FALSE)</f>
        <v>23009.944787436449</v>
      </c>
      <c r="AG31" s="297">
        <f t="shared" si="10"/>
        <v>20042.216265314932</v>
      </c>
      <c r="AH31" s="297">
        <f t="shared" si="10"/>
        <v>22634.579022147842</v>
      </c>
      <c r="AI31" s="297">
        <f t="shared" si="10"/>
        <v>20331.509719118487</v>
      </c>
      <c r="AJ31" s="297">
        <f t="shared" si="10"/>
        <v>20869.268031684085</v>
      </c>
      <c r="AK31" s="297">
        <f t="shared" si="10"/>
        <v>20364.861760626191</v>
      </c>
      <c r="AL31" s="297">
        <f t="shared" si="10"/>
        <v>19599.152569181111</v>
      </c>
      <c r="AM31" s="297">
        <f t="shared" si="10"/>
        <v>20606.942848485847</v>
      </c>
      <c r="AN31" s="297">
        <f t="shared" si="10"/>
        <v>19423.611058072613</v>
      </c>
      <c r="AO31" s="297">
        <f t="shared" si="10"/>
        <v>21686.215675333329</v>
      </c>
      <c r="AP31" s="297">
        <f t="shared" ref="AP31:BD38" si="11">VLOOKUP($J31,MeasureOutput,COLUMN()-17,FALSE)</f>
        <v>20201.189223003781</v>
      </c>
      <c r="AQ31" s="297">
        <f t="shared" si="11"/>
        <v>22559.563772667574</v>
      </c>
      <c r="AR31" s="297">
        <f t="shared" si="11"/>
        <v>0</v>
      </c>
      <c r="AS31" s="297">
        <f t="shared" si="11"/>
        <v>10931.284762761392</v>
      </c>
      <c r="AT31" s="297">
        <f t="shared" si="11"/>
        <v>9200.0598415284367</v>
      </c>
      <c r="AU31" s="297">
        <f t="shared" si="11"/>
        <v>8808.172551350106</v>
      </c>
      <c r="AV31" s="297">
        <f t="shared" si="11"/>
        <v>9242.3412633865737</v>
      </c>
      <c r="AW31" s="297">
        <f t="shared" si="11"/>
        <v>9307.3762597645655</v>
      </c>
      <c r="AX31" s="297">
        <f t="shared" si="11"/>
        <v>8649.2100845158711</v>
      </c>
      <c r="AY31" s="297">
        <f t="shared" si="11"/>
        <v>10108.894639102415</v>
      </c>
      <c r="AZ31" s="297">
        <f t="shared" si="11"/>
        <v>8691.5968570865389</v>
      </c>
      <c r="BA31" s="297">
        <f t="shared" si="11"/>
        <v>10051.760955340782</v>
      </c>
      <c r="BB31" s="297">
        <f t="shared" si="11"/>
        <v>8658.0702497744896</v>
      </c>
      <c r="BC31" s="297">
        <f t="shared" si="11"/>
        <v>10092.60195433938</v>
      </c>
      <c r="BD31" s="297">
        <f t="shared" si="11"/>
        <v>10817.076822306741</v>
      </c>
    </row>
    <row r="32" spans="1:56" ht="15">
      <c r="A32" s="97" t="str">
        <f>VLOOKUP(CONCATENATE($C32,"-",$B32),[1]ACHIEV!$B$19:$C$100,2,FALSE)</f>
        <v>RetroEven20</v>
      </c>
      <c r="B32" s="97" t="str">
        <f>'SC-Retro'!$C$7</f>
        <v>Retro</v>
      </c>
      <c r="C32" s="97" t="str">
        <f>'7PSourceSummary'!$D$2</f>
        <v>Compressed Air</v>
      </c>
      <c r="D32" s="97" t="s">
        <v>707</v>
      </c>
      <c r="E32" s="274" t="str">
        <f>'SC-Retro'!$A$9</f>
        <v>Compressed Air</v>
      </c>
      <c r="F32" s="275">
        <f t="shared" si="9"/>
        <v>0</v>
      </c>
      <c r="G32" s="275">
        <f>INDEX('SC-Retro'!$A$61:$D$78,MATCH($J32,'SC-Retro'!$D$61:$D$78,0),1)</f>
        <v>0</v>
      </c>
      <c r="H32" s="275">
        <f>INDEX('SC-Retro'!$A$61:$D$78,MATCH($J32,'SC-Retro'!$D$61:$D$78,0),2)</f>
        <v>9999</v>
      </c>
      <c r="I32" s="21"/>
      <c r="J32" s="48" t="str">
        <f>'SC-Retro'!D72</f>
        <v>Compressed Air-Retro-MiniMart</v>
      </c>
      <c r="K32" s="41">
        <f>'SC-Retro'!E72</f>
        <v>0</v>
      </c>
      <c r="L32" s="41">
        <f>'SC-Retro'!F72</f>
        <v>0</v>
      </c>
      <c r="M32" s="41">
        <f>'SC-Retro'!G72</f>
        <v>0</v>
      </c>
      <c r="N32" s="41">
        <f>'SC-Retro'!H72</f>
        <v>0</v>
      </c>
      <c r="O32" s="41">
        <f>'SC-Retro'!I72</f>
        <v>0</v>
      </c>
      <c r="P32" s="41">
        <f>'SC-Retro'!J72</f>
        <v>0</v>
      </c>
      <c r="Q32" s="41">
        <f>'SC-Retro'!K72</f>
        <v>0</v>
      </c>
      <c r="R32" s="41">
        <f>'SC-Retro'!L72</f>
        <v>0</v>
      </c>
      <c r="S32" s="41">
        <f>'SC-Retro'!M72</f>
        <v>0</v>
      </c>
      <c r="T32" s="41">
        <f>'SC-Retro'!N72</f>
        <v>0</v>
      </c>
      <c r="U32" s="41">
        <f>'SC-Retro'!O72</f>
        <v>0</v>
      </c>
      <c r="V32" s="41">
        <f>'SC-Retro'!P72</f>
        <v>0</v>
      </c>
      <c r="W32" s="41">
        <f>'SC-Retro'!Q72</f>
        <v>0</v>
      </c>
      <c r="X32" s="41">
        <f>'SC-Retro'!R72</f>
        <v>0</v>
      </c>
      <c r="Y32" s="41">
        <f>'SC-Retro'!S72</f>
        <v>0</v>
      </c>
      <c r="Z32" s="41">
        <f>'SC-Retro'!T72</f>
        <v>0</v>
      </c>
      <c r="AA32" s="41">
        <f>'SC-Retro'!U72</f>
        <v>0</v>
      </c>
      <c r="AB32" s="41">
        <f>'SC-Retro'!V72</f>
        <v>0</v>
      </c>
      <c r="AC32" s="41">
        <f>'SC-Retro'!W72</f>
        <v>0</v>
      </c>
      <c r="AD32" s="41">
        <f>'SC-Retro'!X72</f>
        <v>0</v>
      </c>
      <c r="AE32" s="41">
        <f>'SC-Retro'!Y72</f>
        <v>0</v>
      </c>
      <c r="AF32" s="297">
        <f t="shared" si="10"/>
        <v>0</v>
      </c>
      <c r="AG32" s="297">
        <f t="shared" si="10"/>
        <v>0</v>
      </c>
      <c r="AH32" s="297">
        <f t="shared" si="10"/>
        <v>0</v>
      </c>
      <c r="AI32" s="297">
        <f t="shared" si="10"/>
        <v>0</v>
      </c>
      <c r="AJ32" s="297">
        <f t="shared" si="10"/>
        <v>0</v>
      </c>
      <c r="AK32" s="297">
        <f t="shared" si="10"/>
        <v>0</v>
      </c>
      <c r="AL32" s="297">
        <f t="shared" si="10"/>
        <v>0</v>
      </c>
      <c r="AM32" s="297">
        <f t="shared" si="10"/>
        <v>0</v>
      </c>
      <c r="AN32" s="297">
        <f t="shared" si="10"/>
        <v>0</v>
      </c>
      <c r="AO32" s="297">
        <f t="shared" si="10"/>
        <v>0</v>
      </c>
      <c r="AP32" s="297">
        <f t="shared" si="11"/>
        <v>0</v>
      </c>
      <c r="AQ32" s="297">
        <f t="shared" si="11"/>
        <v>0</v>
      </c>
      <c r="AR32" s="297">
        <f t="shared" si="11"/>
        <v>0</v>
      </c>
      <c r="AS32" s="297">
        <f t="shared" si="11"/>
        <v>0</v>
      </c>
      <c r="AT32" s="297">
        <f t="shared" si="11"/>
        <v>0</v>
      </c>
      <c r="AU32" s="297">
        <f t="shared" si="11"/>
        <v>0</v>
      </c>
      <c r="AV32" s="297">
        <f t="shared" si="11"/>
        <v>0</v>
      </c>
      <c r="AW32" s="297">
        <f t="shared" si="11"/>
        <v>0</v>
      </c>
      <c r="AX32" s="297">
        <f t="shared" si="11"/>
        <v>0</v>
      </c>
      <c r="AY32" s="297">
        <f t="shared" si="11"/>
        <v>0</v>
      </c>
      <c r="AZ32" s="297">
        <f t="shared" si="11"/>
        <v>0</v>
      </c>
      <c r="BA32" s="297">
        <f t="shared" si="11"/>
        <v>0</v>
      </c>
      <c r="BB32" s="297">
        <f t="shared" si="11"/>
        <v>0</v>
      </c>
      <c r="BC32" s="297">
        <f t="shared" si="11"/>
        <v>0</v>
      </c>
      <c r="BD32" s="297">
        <f t="shared" si="11"/>
        <v>0</v>
      </c>
    </row>
    <row r="33" spans="1:56" ht="15">
      <c r="A33" s="97" t="str">
        <f>VLOOKUP(CONCATENATE($C33,"-",$B33),[1]ACHIEV!$B$19:$C$100,2,FALSE)</f>
        <v>RetroEven20</v>
      </c>
      <c r="B33" s="97" t="str">
        <f>'SC-Retro'!$C$7</f>
        <v>Retro</v>
      </c>
      <c r="C33" s="97" t="str">
        <f>'7PSourceSummary'!$D$2</f>
        <v>Compressed Air</v>
      </c>
      <c r="D33" s="97" t="s">
        <v>707</v>
      </c>
      <c r="E33" s="274" t="str">
        <f>'SC-Retro'!$A$9</f>
        <v>Compressed Air</v>
      </c>
      <c r="F33" s="275">
        <f t="shared" si="9"/>
        <v>9.2602776169138927</v>
      </c>
      <c r="G33" s="275">
        <f>INDEX('SC-Retro'!$A$61:$D$78,MATCH($J33,'SC-Retro'!$D$61:$D$78,0),1)</f>
        <v>52917.471276636061</v>
      </c>
      <c r="H33" s="275">
        <f>INDEX('SC-Retro'!$A$61:$D$78,MATCH($J33,'SC-Retro'!$D$61:$D$78,0),2)</f>
        <v>55.337894392223042</v>
      </c>
      <c r="I33" s="21"/>
      <c r="J33" s="48" t="str">
        <f>'SC-Retro'!D73</f>
        <v>Compressed Air-Retro-Restaurant</v>
      </c>
      <c r="K33" s="41">
        <f>'SC-Retro'!E73</f>
        <v>0</v>
      </c>
      <c r="L33" s="41">
        <f>'SC-Retro'!F73</f>
        <v>0</v>
      </c>
      <c r="M33" s="41">
        <f>'SC-Retro'!G73</f>
        <v>0</v>
      </c>
      <c r="N33" s="41">
        <f>'SC-Retro'!H73</f>
        <v>0</v>
      </c>
      <c r="O33" s="41">
        <f>'SC-Retro'!I73</f>
        <v>0</v>
      </c>
      <c r="P33" s="41">
        <f>'SC-Retro'!J73</f>
        <v>0</v>
      </c>
      <c r="Q33" s="41">
        <f>'SC-Retro'!K73</f>
        <v>0</v>
      </c>
      <c r="R33" s="41">
        <f>'SC-Retro'!L73</f>
        <v>0</v>
      </c>
      <c r="S33" s="41">
        <f>'SC-Retro'!M73</f>
        <v>0</v>
      </c>
      <c r="T33" s="41">
        <f>'SC-Retro'!N73</f>
        <v>0</v>
      </c>
      <c r="U33" s="41">
        <f>'SC-Retro'!O73</f>
        <v>0</v>
      </c>
      <c r="V33" s="41">
        <f>'SC-Retro'!P73</f>
        <v>0</v>
      </c>
      <c r="W33" s="41">
        <f>'SC-Retro'!Q73</f>
        <v>0</v>
      </c>
      <c r="X33" s="41">
        <f>'SC-Retro'!R73</f>
        <v>0</v>
      </c>
      <c r="Y33" s="41">
        <f>'SC-Retro'!S73</f>
        <v>0</v>
      </c>
      <c r="Z33" s="41">
        <f>'SC-Retro'!T73</f>
        <v>0</v>
      </c>
      <c r="AA33" s="41">
        <f>'SC-Retro'!U73</f>
        <v>0</v>
      </c>
      <c r="AB33" s="41">
        <f>'SC-Retro'!V73</f>
        <v>0</v>
      </c>
      <c r="AC33" s="41">
        <f>'SC-Retro'!W73</f>
        <v>0</v>
      </c>
      <c r="AD33" s="41">
        <f>'SC-Retro'!X73</f>
        <v>0</v>
      </c>
      <c r="AE33" s="41">
        <f>'SC-Retro'!Y73</f>
        <v>5.1346861398562389E-3</v>
      </c>
      <c r="AF33" s="297">
        <f t="shared" si="10"/>
        <v>3327.8756151103889</v>
      </c>
      <c r="AG33" s="297">
        <f t="shared" si="10"/>
        <v>2898.6598359213722</v>
      </c>
      <c r="AH33" s="297">
        <f t="shared" si="10"/>
        <v>3273.5873241739737</v>
      </c>
      <c r="AI33" s="297">
        <f t="shared" si="10"/>
        <v>2940.4996855784461</v>
      </c>
      <c r="AJ33" s="297">
        <f t="shared" si="10"/>
        <v>3018.2744387011521</v>
      </c>
      <c r="AK33" s="297">
        <f t="shared" si="10"/>
        <v>2945.3233149557855</v>
      </c>
      <c r="AL33" s="297">
        <f t="shared" si="10"/>
        <v>2834.5805482948549</v>
      </c>
      <c r="AM33" s="297">
        <f t="shared" si="10"/>
        <v>2980.3349482565059</v>
      </c>
      <c r="AN33" s="297">
        <f t="shared" si="10"/>
        <v>2809.1923815845826</v>
      </c>
      <c r="AO33" s="297">
        <f t="shared" si="10"/>
        <v>3136.4277053533451</v>
      </c>
      <c r="AP33" s="297">
        <f t="shared" si="11"/>
        <v>2921.6517306973892</v>
      </c>
      <c r="AQ33" s="297">
        <f t="shared" si="11"/>
        <v>3262.7380404484816</v>
      </c>
      <c r="AR33" s="297">
        <f t="shared" si="11"/>
        <v>0</v>
      </c>
      <c r="AS33" s="297">
        <f t="shared" si="11"/>
        <v>1580.966679402201</v>
      </c>
      <c r="AT33" s="297">
        <f t="shared" si="11"/>
        <v>1330.5835840551729</v>
      </c>
      <c r="AU33" s="297">
        <f t="shared" si="11"/>
        <v>1273.9058228130759</v>
      </c>
      <c r="AV33" s="297">
        <f t="shared" si="11"/>
        <v>1336.6986492617054</v>
      </c>
      <c r="AW33" s="297">
        <f t="shared" si="11"/>
        <v>1346.104511838711</v>
      </c>
      <c r="AX33" s="297">
        <f t="shared" si="11"/>
        <v>1250.915445305335</v>
      </c>
      <c r="AY33" s="297">
        <f t="shared" si="11"/>
        <v>1462.0262793310703</v>
      </c>
      <c r="AZ33" s="297">
        <f t="shared" si="11"/>
        <v>1257.0457471441368</v>
      </c>
      <c r="BA33" s="297">
        <f t="shared" si="11"/>
        <v>1453.7631655014541</v>
      </c>
      <c r="BB33" s="297">
        <f t="shared" si="11"/>
        <v>1252.1968707143217</v>
      </c>
      <c r="BC33" s="297">
        <f t="shared" si="11"/>
        <v>1459.6699056488007</v>
      </c>
      <c r="BD33" s="297">
        <f t="shared" si="11"/>
        <v>1564.4490465437975</v>
      </c>
    </row>
    <row r="34" spans="1:56" ht="15">
      <c r="A34" s="97" t="str">
        <f>VLOOKUP(CONCATENATE($C34,"-",$B34),[1]ACHIEV!$B$19:$C$100,2,FALSE)</f>
        <v>RetroEven20</v>
      </c>
      <c r="B34" s="97" t="str">
        <f>'SC-Retro'!$C$7</f>
        <v>Retro</v>
      </c>
      <c r="C34" s="97" t="str">
        <f>'7PSourceSummary'!$D$2</f>
        <v>Compressed Air</v>
      </c>
      <c r="D34" s="97" t="s">
        <v>707</v>
      </c>
      <c r="E34" s="274" t="str">
        <f>'SC-Retro'!$A$9</f>
        <v>Compressed Air</v>
      </c>
      <c r="F34" s="275">
        <f t="shared" si="9"/>
        <v>23.535407433016736</v>
      </c>
      <c r="G34" s="275">
        <f>INDEX('SC-Retro'!$A$61:$D$78,MATCH($J34,'SC-Retro'!$D$61:$D$78,0),1)</f>
        <v>134492.10686144061</v>
      </c>
      <c r="H34" s="275">
        <f>INDEX('SC-Retro'!$A$61:$D$78,MATCH($J34,'SC-Retro'!$D$61:$D$78,0),2)</f>
        <v>55.337894392223049</v>
      </c>
      <c r="I34" s="21"/>
      <c r="J34" s="48" t="str">
        <f>'SC-Retro'!D74</f>
        <v>Compressed Air-Retro-Lodging</v>
      </c>
      <c r="K34" s="41">
        <f>'SC-Retro'!E74</f>
        <v>0</v>
      </c>
      <c r="L34" s="41">
        <f>'SC-Retro'!F74</f>
        <v>0</v>
      </c>
      <c r="M34" s="41">
        <f>'SC-Retro'!G74</f>
        <v>0</v>
      </c>
      <c r="N34" s="41">
        <f>'SC-Retro'!H74</f>
        <v>0</v>
      </c>
      <c r="O34" s="41">
        <f>'SC-Retro'!I74</f>
        <v>0</v>
      </c>
      <c r="P34" s="41">
        <f>'SC-Retro'!J74</f>
        <v>0</v>
      </c>
      <c r="Q34" s="41">
        <f>'SC-Retro'!K74</f>
        <v>0</v>
      </c>
      <c r="R34" s="41">
        <f>'SC-Retro'!L74</f>
        <v>0</v>
      </c>
      <c r="S34" s="41">
        <f>'SC-Retro'!M74</f>
        <v>0</v>
      </c>
      <c r="T34" s="41">
        <f>'SC-Retro'!N74</f>
        <v>0</v>
      </c>
      <c r="U34" s="41">
        <f>'SC-Retro'!O74</f>
        <v>0</v>
      </c>
      <c r="V34" s="41">
        <f>'SC-Retro'!P74</f>
        <v>0</v>
      </c>
      <c r="W34" s="41">
        <f>'SC-Retro'!Q74</f>
        <v>0</v>
      </c>
      <c r="X34" s="41">
        <f>'SC-Retro'!R74</f>
        <v>0</v>
      </c>
      <c r="Y34" s="41">
        <f>'SC-Retro'!S74</f>
        <v>0</v>
      </c>
      <c r="Z34" s="41">
        <f>'SC-Retro'!T74</f>
        <v>0</v>
      </c>
      <c r="AA34" s="41">
        <f>'SC-Retro'!U74</f>
        <v>0</v>
      </c>
      <c r="AB34" s="41">
        <f>'SC-Retro'!V74</f>
        <v>0</v>
      </c>
      <c r="AC34" s="41">
        <f>'SC-Retro'!W74</f>
        <v>0</v>
      </c>
      <c r="AD34" s="41">
        <f>'SC-Retro'!X74</f>
        <v>0</v>
      </c>
      <c r="AE34" s="41">
        <f>'SC-Retro'!Y74</f>
        <v>1.3050033200025631E-2</v>
      </c>
      <c r="AF34" s="297">
        <f t="shared" si="10"/>
        <v>8457.9438898211247</v>
      </c>
      <c r="AG34" s="297">
        <f t="shared" si="10"/>
        <v>7367.0728967698615</v>
      </c>
      <c r="AH34" s="297">
        <f t="shared" si="10"/>
        <v>8319.9677838243715</v>
      </c>
      <c r="AI34" s="297">
        <f t="shared" si="10"/>
        <v>7473.410735585494</v>
      </c>
      <c r="AJ34" s="297">
        <f t="shared" si="10"/>
        <v>7671.0787298367504</v>
      </c>
      <c r="AK34" s="297">
        <f t="shared" si="10"/>
        <v>7485.6702041887029</v>
      </c>
      <c r="AL34" s="297">
        <f t="shared" si="10"/>
        <v>7204.2125372107757</v>
      </c>
      <c r="AM34" s="297">
        <f t="shared" si="10"/>
        <v>7574.6538274358909</v>
      </c>
      <c r="AN34" s="297">
        <f t="shared" si="10"/>
        <v>7139.6873823264077</v>
      </c>
      <c r="AO34" s="297">
        <f t="shared" si="10"/>
        <v>7971.3705121394896</v>
      </c>
      <c r="AP34" s="297">
        <f t="shared" si="11"/>
        <v>7425.5078199542641</v>
      </c>
      <c r="AQ34" s="297">
        <f t="shared" si="11"/>
        <v>8292.3938466921336</v>
      </c>
      <c r="AR34" s="297">
        <f t="shared" si="11"/>
        <v>0</v>
      </c>
      <c r="AS34" s="297">
        <f t="shared" si="11"/>
        <v>4018.0971324005113</v>
      </c>
      <c r="AT34" s="297">
        <f t="shared" si="11"/>
        <v>3381.7373592800095</v>
      </c>
      <c r="AU34" s="297">
        <f t="shared" si="11"/>
        <v>3237.6883082248269</v>
      </c>
      <c r="AV34" s="297">
        <f t="shared" si="11"/>
        <v>3397.2790694823407</v>
      </c>
      <c r="AW34" s="297">
        <f t="shared" si="11"/>
        <v>3421.184487566617</v>
      </c>
      <c r="AX34" s="297">
        <f t="shared" si="11"/>
        <v>3179.2572412452305</v>
      </c>
      <c r="AY34" s="297">
        <f t="shared" si="11"/>
        <v>3715.8048155041865</v>
      </c>
      <c r="AZ34" s="297">
        <f t="shared" si="11"/>
        <v>3194.8376760261544</v>
      </c>
      <c r="BA34" s="297">
        <f t="shared" si="11"/>
        <v>3694.803744187469</v>
      </c>
      <c r="BB34" s="297">
        <f t="shared" si="11"/>
        <v>3182.514040916165</v>
      </c>
      <c r="BC34" s="297">
        <f t="shared" si="11"/>
        <v>3709.8159869861993</v>
      </c>
      <c r="BD34" s="297">
        <f t="shared" si="11"/>
        <v>3976.1168338356538</v>
      </c>
    </row>
    <row r="35" spans="1:56" ht="15">
      <c r="A35" s="97" t="str">
        <f>VLOOKUP(CONCATENATE($C35,"-",$B35),[1]ACHIEV!$B$19:$C$100,2,FALSE)</f>
        <v>RetroEven20</v>
      </c>
      <c r="B35" s="97" t="str">
        <f>'SC-Retro'!$C$7</f>
        <v>Retro</v>
      </c>
      <c r="C35" s="97" t="str">
        <f>'7PSourceSummary'!$D$2</f>
        <v>Compressed Air</v>
      </c>
      <c r="D35" s="97" t="s">
        <v>707</v>
      </c>
      <c r="E35" s="274" t="str">
        <f>'SC-Retro'!$A$9</f>
        <v>Compressed Air</v>
      </c>
      <c r="F35" s="275">
        <f t="shared" si="9"/>
        <v>4.3087899761984492</v>
      </c>
      <c r="G35" s="275">
        <f>INDEX('SC-Retro'!$A$61:$D$78,MATCH($J35,'SC-Retro'!$D$61:$D$78,0),1)</f>
        <v>24622.401102325282</v>
      </c>
      <c r="H35" s="275">
        <f>INDEX('SC-Retro'!$A$61:$D$78,MATCH($J35,'SC-Retro'!$D$61:$D$78,0),2)</f>
        <v>55.337894392223028</v>
      </c>
      <c r="I35" s="21"/>
      <c r="J35" s="48" t="str">
        <f>'SC-Retro'!D75</f>
        <v>Compressed Air-Retro-Hospital</v>
      </c>
      <c r="K35" s="41">
        <f>'SC-Retro'!E75</f>
        <v>1.1945799621561923E-4</v>
      </c>
      <c r="L35" s="41">
        <f>'SC-Retro'!F75</f>
        <v>1.1920713442356643E-4</v>
      </c>
      <c r="M35" s="41">
        <f>'SC-Retro'!G75</f>
        <v>1.1920713442356643E-4</v>
      </c>
      <c r="N35" s="41">
        <f>'SC-Retro'!H75</f>
        <v>1.1920713442356643E-4</v>
      </c>
      <c r="O35" s="41">
        <f>'SC-Retro'!I75</f>
        <v>1.1920713442356645E-4</v>
      </c>
      <c r="P35" s="41">
        <f>'SC-Retro'!J75</f>
        <v>1.1920713442356645E-4</v>
      </c>
      <c r="Q35" s="41">
        <f>'SC-Retro'!K75</f>
        <v>1.1920713442356643E-4</v>
      </c>
      <c r="R35" s="41">
        <f>'SC-Retro'!L75</f>
        <v>1.1920713442356643E-4</v>
      </c>
      <c r="S35" s="41">
        <f>'SC-Retro'!M75</f>
        <v>1.1920713442356645E-4</v>
      </c>
      <c r="T35" s="41">
        <f>'SC-Retro'!N75</f>
        <v>1.1920713442356645E-4</v>
      </c>
      <c r="U35" s="41">
        <f>'SC-Retro'!O75</f>
        <v>1.1920713442356643E-4</v>
      </c>
      <c r="V35" s="41">
        <f>'SC-Retro'!P75</f>
        <v>1.1920713442356645E-4</v>
      </c>
      <c r="W35" s="41">
        <f>'SC-Retro'!Q75</f>
        <v>1.1920713442356643E-4</v>
      </c>
      <c r="X35" s="41">
        <f>'SC-Retro'!R75</f>
        <v>1.1920713442356643E-4</v>
      </c>
      <c r="Y35" s="41">
        <f>'SC-Retro'!S75</f>
        <v>1.1920713442356645E-4</v>
      </c>
      <c r="Z35" s="41">
        <f>'SC-Retro'!T75</f>
        <v>1.1920713442356643E-4</v>
      </c>
      <c r="AA35" s="41">
        <f>'SC-Retro'!U75</f>
        <v>1.1920713442356643E-4</v>
      </c>
      <c r="AB35" s="41">
        <f>'SC-Retro'!V75</f>
        <v>1.1920713442356645E-4</v>
      </c>
      <c r="AC35" s="41">
        <f>'SC-Retro'!W75</f>
        <v>1.1920713442356643E-4</v>
      </c>
      <c r="AD35" s="41">
        <f>'SC-Retro'!X75</f>
        <v>1.1920713442356643E-4</v>
      </c>
      <c r="AE35" s="41">
        <f>'SC-Retro'!Y75</f>
        <v>2.3891599243123845E-3</v>
      </c>
      <c r="AF35" s="297">
        <f t="shared" si="10"/>
        <v>1548.4543429057137</v>
      </c>
      <c r="AG35" s="297">
        <f t="shared" si="10"/>
        <v>1348.7410380240208</v>
      </c>
      <c r="AH35" s="297">
        <f t="shared" si="10"/>
        <v>1523.1941019616927</v>
      </c>
      <c r="AI35" s="297">
        <f t="shared" si="10"/>
        <v>1368.2090423610368</v>
      </c>
      <c r="AJ35" s="297">
        <f t="shared" si="10"/>
        <v>1404.3974905393436</v>
      </c>
      <c r="AK35" s="297">
        <f t="shared" si="10"/>
        <v>1370.4534681514704</v>
      </c>
      <c r="AL35" s="297">
        <f t="shared" si="10"/>
        <v>1318.9250645047421</v>
      </c>
      <c r="AM35" s="297">
        <f t="shared" si="10"/>
        <v>1386.7443160998016</v>
      </c>
      <c r="AN35" s="297">
        <f t="shared" si="10"/>
        <v>1307.1119976874502</v>
      </c>
      <c r="AO35" s="297">
        <f t="shared" si="10"/>
        <v>1459.3739860686144</v>
      </c>
      <c r="AP35" s="297">
        <f t="shared" si="11"/>
        <v>1359.4391239608578</v>
      </c>
      <c r="AQ35" s="297">
        <f t="shared" si="11"/>
        <v>1518.1459503944061</v>
      </c>
      <c r="AR35" s="297">
        <f t="shared" si="11"/>
        <v>0</v>
      </c>
      <c r="AS35" s="297">
        <f t="shared" si="11"/>
        <v>735.62085962409367</v>
      </c>
      <c r="AT35" s="297">
        <f t="shared" si="11"/>
        <v>619.11807039126325</v>
      </c>
      <c r="AU35" s="297">
        <f t="shared" si="11"/>
        <v>592.74601335192983</v>
      </c>
      <c r="AV35" s="297">
        <f t="shared" si="11"/>
        <v>621.96339887445936</v>
      </c>
      <c r="AW35" s="297">
        <f t="shared" si="11"/>
        <v>626.33992926219605</v>
      </c>
      <c r="AX35" s="297">
        <f t="shared" si="11"/>
        <v>582.04863339720384</v>
      </c>
      <c r="AY35" s="297">
        <f t="shared" si="11"/>
        <v>680.27811237692038</v>
      </c>
      <c r="AZ35" s="297">
        <f t="shared" si="11"/>
        <v>584.90105145709606</v>
      </c>
      <c r="BA35" s="297">
        <f t="shared" si="11"/>
        <v>676.43330085893672</v>
      </c>
      <c r="BB35" s="297">
        <f t="shared" si="11"/>
        <v>582.64487826003642</v>
      </c>
      <c r="BC35" s="297">
        <f t="shared" si="11"/>
        <v>679.181696079012</v>
      </c>
      <c r="BD35" s="297">
        <f t="shared" si="11"/>
        <v>727.93523573298899</v>
      </c>
    </row>
    <row r="36" spans="1:56" ht="15">
      <c r="A36" s="97" t="str">
        <f>VLOOKUP(CONCATENATE($C36,"-",$B36),[1]ACHIEV!$B$19:$C$100,2,FALSE)</f>
        <v>RetroEven20</v>
      </c>
      <c r="B36" s="97" t="str">
        <f>'SC-Retro'!$C$7</f>
        <v>Retro</v>
      </c>
      <c r="C36" s="97" t="str">
        <f>'7PSourceSummary'!$D$2</f>
        <v>Compressed Air</v>
      </c>
      <c r="D36" s="97" t="s">
        <v>707</v>
      </c>
      <c r="E36" s="274" t="str">
        <f>'SC-Retro'!$A$9</f>
        <v>Compressed Air</v>
      </c>
      <c r="F36" s="275">
        <f t="shared" si="9"/>
        <v>4.3087899761984492</v>
      </c>
      <c r="G36" s="275">
        <f>INDEX('SC-Retro'!$A$61:$D$78,MATCH($J36,'SC-Retro'!$D$61:$D$78,0),1)</f>
        <v>24622.401102325282</v>
      </c>
      <c r="H36" s="275">
        <f>INDEX('SC-Retro'!$A$61:$D$78,MATCH($J36,'SC-Retro'!$D$61:$D$78,0),2)</f>
        <v>55.337894392223028</v>
      </c>
      <c r="I36" s="21"/>
      <c r="J36" s="48" t="str">
        <f>'SC-Retro'!D76</f>
        <v>Compressed Air-Retro-Residential Care</v>
      </c>
      <c r="K36" s="41">
        <f>'SC-Retro'!E76</f>
        <v>0</v>
      </c>
      <c r="L36" s="41">
        <f>'SC-Retro'!F76</f>
        <v>0</v>
      </c>
      <c r="M36" s="41">
        <f>'SC-Retro'!G76</f>
        <v>0</v>
      </c>
      <c r="N36" s="41">
        <f>'SC-Retro'!H76</f>
        <v>0</v>
      </c>
      <c r="O36" s="41">
        <f>'SC-Retro'!I76</f>
        <v>0</v>
      </c>
      <c r="P36" s="41">
        <f>'SC-Retro'!J76</f>
        <v>0</v>
      </c>
      <c r="Q36" s="41">
        <f>'SC-Retro'!K76</f>
        <v>0</v>
      </c>
      <c r="R36" s="41">
        <f>'SC-Retro'!L76</f>
        <v>0</v>
      </c>
      <c r="S36" s="41">
        <f>'SC-Retro'!M76</f>
        <v>0</v>
      </c>
      <c r="T36" s="41">
        <f>'SC-Retro'!N76</f>
        <v>0</v>
      </c>
      <c r="U36" s="41">
        <f>'SC-Retro'!O76</f>
        <v>0</v>
      </c>
      <c r="V36" s="41">
        <f>'SC-Retro'!P76</f>
        <v>0</v>
      </c>
      <c r="W36" s="41">
        <f>'SC-Retro'!Q76</f>
        <v>0</v>
      </c>
      <c r="X36" s="41">
        <f>'SC-Retro'!R76</f>
        <v>0</v>
      </c>
      <c r="Y36" s="41">
        <f>'SC-Retro'!S76</f>
        <v>0</v>
      </c>
      <c r="Z36" s="41">
        <f>'SC-Retro'!T76</f>
        <v>0</v>
      </c>
      <c r="AA36" s="41">
        <f>'SC-Retro'!U76</f>
        <v>0</v>
      </c>
      <c r="AB36" s="41">
        <f>'SC-Retro'!V76</f>
        <v>0</v>
      </c>
      <c r="AC36" s="41">
        <f>'SC-Retro'!W76</f>
        <v>0</v>
      </c>
      <c r="AD36" s="41">
        <f>'SC-Retro'!X76</f>
        <v>0</v>
      </c>
      <c r="AE36" s="41">
        <f>'SC-Retro'!Y76</f>
        <v>2.3891599243123845E-3</v>
      </c>
      <c r="AF36" s="297">
        <f t="shared" si="10"/>
        <v>1548.4543429057137</v>
      </c>
      <c r="AG36" s="297">
        <f t="shared" si="10"/>
        <v>1348.7410380240208</v>
      </c>
      <c r="AH36" s="297">
        <f t="shared" si="10"/>
        <v>1523.1941019616927</v>
      </c>
      <c r="AI36" s="297">
        <f t="shared" si="10"/>
        <v>1368.2090423610368</v>
      </c>
      <c r="AJ36" s="297">
        <f t="shared" si="10"/>
        <v>1404.3974905393436</v>
      </c>
      <c r="AK36" s="297">
        <f t="shared" si="10"/>
        <v>1370.4534681514704</v>
      </c>
      <c r="AL36" s="297">
        <f t="shared" si="10"/>
        <v>1318.9250645047421</v>
      </c>
      <c r="AM36" s="297">
        <f t="shared" si="10"/>
        <v>1386.7443160998016</v>
      </c>
      <c r="AN36" s="297">
        <f t="shared" si="10"/>
        <v>1307.1119976874502</v>
      </c>
      <c r="AO36" s="297">
        <f t="shared" si="10"/>
        <v>1459.3739860686144</v>
      </c>
      <c r="AP36" s="297">
        <f t="shared" si="11"/>
        <v>1359.4391239608578</v>
      </c>
      <c r="AQ36" s="297">
        <f t="shared" si="11"/>
        <v>1518.1459503944061</v>
      </c>
      <c r="AR36" s="297">
        <f t="shared" si="11"/>
        <v>0</v>
      </c>
      <c r="AS36" s="297">
        <f t="shared" si="11"/>
        <v>735.62085962409367</v>
      </c>
      <c r="AT36" s="297">
        <f t="shared" si="11"/>
        <v>619.11807039126325</v>
      </c>
      <c r="AU36" s="297">
        <f t="shared" si="11"/>
        <v>592.74601335192983</v>
      </c>
      <c r="AV36" s="297">
        <f t="shared" si="11"/>
        <v>621.96339887445936</v>
      </c>
      <c r="AW36" s="297">
        <f t="shared" si="11"/>
        <v>626.33992926219605</v>
      </c>
      <c r="AX36" s="297">
        <f t="shared" si="11"/>
        <v>582.04863339720384</v>
      </c>
      <c r="AY36" s="297">
        <f t="shared" si="11"/>
        <v>680.27811237692038</v>
      </c>
      <c r="AZ36" s="297">
        <f t="shared" si="11"/>
        <v>584.90105145709606</v>
      </c>
      <c r="BA36" s="297">
        <f t="shared" si="11"/>
        <v>676.43330085893672</v>
      </c>
      <c r="BB36" s="297">
        <f t="shared" si="11"/>
        <v>582.64487826003642</v>
      </c>
      <c r="BC36" s="297">
        <f t="shared" si="11"/>
        <v>679.181696079012</v>
      </c>
      <c r="BD36" s="297">
        <f t="shared" si="11"/>
        <v>727.93523573298899</v>
      </c>
    </row>
    <row r="37" spans="1:56" ht="15">
      <c r="A37" s="97" t="str">
        <f>VLOOKUP(CONCATENATE($C37,"-",$B37),[1]ACHIEV!$B$19:$C$100,2,FALSE)</f>
        <v>RetroEven20</v>
      </c>
      <c r="B37" s="97" t="str">
        <f>'SC-Retro'!$C$7</f>
        <v>Retro</v>
      </c>
      <c r="C37" s="97" t="str">
        <f>'7PSourceSummary'!$D$2</f>
        <v>Compressed Air</v>
      </c>
      <c r="D37" s="97" t="s">
        <v>707</v>
      </c>
      <c r="E37" s="274" t="str">
        <f>'SC-Retro'!$A$9</f>
        <v>Compressed Air</v>
      </c>
      <c r="F37" s="275">
        <f t="shared" si="9"/>
        <v>369.09340988102713</v>
      </c>
      <c r="G37" s="275">
        <f>INDEX('SC-Retro'!$A$61:$D$78,MATCH($J37,'SC-Retro'!$D$61:$D$78,0),1)</f>
        <v>2109168.9389636284</v>
      </c>
      <c r="H37" s="275">
        <f>INDEX('SC-Retro'!$A$61:$D$78,MATCH($J37,'SC-Retro'!$D$61:$D$78,0),2)</f>
        <v>2.6610840428571021</v>
      </c>
      <c r="I37" s="21"/>
      <c r="J37" s="48" t="str">
        <f>'SC-Retro'!D77</f>
        <v>Compressed Air-Retro-Assembly</v>
      </c>
      <c r="K37" s="41">
        <f>'SC-Retro'!E77</f>
        <v>1.0232840171912581E-2</v>
      </c>
      <c r="L37" s="41">
        <f>'SC-Retro'!F77</f>
        <v>1.0186928829007933E-2</v>
      </c>
      <c r="M37" s="41">
        <f>'SC-Retro'!G77</f>
        <v>1.0186928829007931E-2</v>
      </c>
      <c r="N37" s="41">
        <f>'SC-Retro'!H77</f>
        <v>1.0186928829007935E-2</v>
      </c>
      <c r="O37" s="41">
        <f>'SC-Retro'!I77</f>
        <v>1.0186928829007933E-2</v>
      </c>
      <c r="P37" s="41">
        <f>'SC-Retro'!J77</f>
        <v>1.0186928829007933E-2</v>
      </c>
      <c r="Q37" s="41">
        <f>'SC-Retro'!K77</f>
        <v>1.0186928829007933E-2</v>
      </c>
      <c r="R37" s="41">
        <f>'SC-Retro'!L77</f>
        <v>1.0186928829007931E-2</v>
      </c>
      <c r="S37" s="41">
        <f>'SC-Retro'!M77</f>
        <v>1.0186928829007933E-2</v>
      </c>
      <c r="T37" s="41">
        <f>'SC-Retro'!N77</f>
        <v>1.0186928829007935E-2</v>
      </c>
      <c r="U37" s="41">
        <f>'SC-Retro'!O77</f>
        <v>1.0186928829007933E-2</v>
      </c>
      <c r="V37" s="41">
        <f>'SC-Retro'!P77</f>
        <v>1.0186928829007933E-2</v>
      </c>
      <c r="W37" s="41">
        <f>'SC-Retro'!Q77</f>
        <v>1.0186928829007933E-2</v>
      </c>
      <c r="X37" s="41">
        <f>'SC-Retro'!R77</f>
        <v>1.0186928829007933E-2</v>
      </c>
      <c r="Y37" s="41">
        <f>'SC-Retro'!S77</f>
        <v>1.0186928829007935E-2</v>
      </c>
      <c r="Z37" s="41">
        <f>'SC-Retro'!T77</f>
        <v>1.0186928829007933E-2</v>
      </c>
      <c r="AA37" s="41">
        <f>'SC-Retro'!U77</f>
        <v>1.0186928829007931E-2</v>
      </c>
      <c r="AB37" s="41">
        <f>'SC-Retro'!V77</f>
        <v>1.0186928829007937E-2</v>
      </c>
      <c r="AC37" s="41">
        <f>'SC-Retro'!W77</f>
        <v>1.0186928829007931E-2</v>
      </c>
      <c r="AD37" s="41">
        <f>'SC-Retro'!X77</f>
        <v>1.0186928829007933E-2</v>
      </c>
      <c r="AE37" s="41">
        <f>'SC-Retro'!Y77</f>
        <v>0.2046568034382516</v>
      </c>
      <c r="AF37" s="297">
        <f t="shared" si="10"/>
        <v>132641.48325289192</v>
      </c>
      <c r="AG37" s="297">
        <f t="shared" si="10"/>
        <v>115533.92751112228</v>
      </c>
      <c r="AH37" s="297">
        <f t="shared" si="10"/>
        <v>130477.67658885234</v>
      </c>
      <c r="AI37" s="297">
        <f t="shared" si="10"/>
        <v>117201.56787976877</v>
      </c>
      <c r="AJ37" s="297">
        <f t="shared" si="10"/>
        <v>120301.49101601285</v>
      </c>
      <c r="AK37" s="297">
        <f t="shared" si="10"/>
        <v>117393.82667464903</v>
      </c>
      <c r="AL37" s="297">
        <f t="shared" si="10"/>
        <v>112979.87419315056</v>
      </c>
      <c r="AM37" s="297">
        <f t="shared" si="10"/>
        <v>118789.31001273642</v>
      </c>
      <c r="AN37" s="297">
        <f t="shared" si="10"/>
        <v>111967.96014376965</v>
      </c>
      <c r="AO37" s="297">
        <f t="shared" si="10"/>
        <v>125010.80901719104</v>
      </c>
      <c r="AP37" s="297">
        <f t="shared" si="11"/>
        <v>116450.33166157734</v>
      </c>
      <c r="AQ37" s="297">
        <f t="shared" si="11"/>
        <v>130045.2490428688</v>
      </c>
      <c r="AR37" s="297">
        <f t="shared" si="11"/>
        <v>0</v>
      </c>
      <c r="AS37" s="297">
        <f t="shared" si="11"/>
        <v>63013.702909190972</v>
      </c>
      <c r="AT37" s="297">
        <f t="shared" si="11"/>
        <v>53034.007454984996</v>
      </c>
      <c r="AU37" s="297">
        <f t="shared" si="11"/>
        <v>50774.961989322168</v>
      </c>
      <c r="AV37" s="297">
        <f t="shared" si="11"/>
        <v>53277.739917670726</v>
      </c>
      <c r="AW37" s="297">
        <f t="shared" si="11"/>
        <v>53652.63600988705</v>
      </c>
      <c r="AX37" s="297">
        <f t="shared" si="11"/>
        <v>49858.618313697873</v>
      </c>
      <c r="AY37" s="297">
        <f t="shared" si="11"/>
        <v>58273.011576710429</v>
      </c>
      <c r="AZ37" s="297">
        <f t="shared" si="11"/>
        <v>50102.958073571885</v>
      </c>
      <c r="BA37" s="297">
        <f t="shared" si="11"/>
        <v>57943.662826513406</v>
      </c>
      <c r="BB37" s="297">
        <f t="shared" si="11"/>
        <v>49909.69298913172</v>
      </c>
      <c r="BC37" s="297">
        <f t="shared" si="11"/>
        <v>58179.091930526803</v>
      </c>
      <c r="BD37" s="297">
        <f t="shared" si="11"/>
        <v>62355.347977829559</v>
      </c>
    </row>
    <row r="38" spans="1:56" ht="15">
      <c r="A38" s="276" t="str">
        <f>VLOOKUP(CONCATENATE($C38,"-",$B38),[1]ACHIEV!$B$19:$C$100,2,FALSE)</f>
        <v>RetroEven20</v>
      </c>
      <c r="B38" s="97" t="str">
        <f>'SC-Retro'!$C$7</f>
        <v>Retro</v>
      </c>
      <c r="C38" s="97" t="str">
        <f>'7PSourceSummary'!$D$2</f>
        <v>Compressed Air</v>
      </c>
      <c r="D38" s="276" t="s">
        <v>707</v>
      </c>
      <c r="E38" s="274" t="str">
        <f>'SC-Retro'!$A$9</f>
        <v>Compressed Air</v>
      </c>
      <c r="F38" s="275">
        <f t="shared" si="9"/>
        <v>386.03499438016615</v>
      </c>
      <c r="G38" s="275">
        <f>INDEX('SC-Retro'!$A$61:$D$78,MATCH($J38,'SC-Retro'!$D$61:$D$78,0),1)</f>
        <v>2205980.918928076</v>
      </c>
      <c r="H38" s="275">
        <f>INDEX('SC-Retro'!$A$61:$D$78,MATCH($J38,'SC-Retro'!$D$61:$D$78,0),2)</f>
        <v>55.337894392223035</v>
      </c>
      <c r="I38" s="21"/>
      <c r="J38" s="48" t="str">
        <f>'SC-Retro'!D78</f>
        <v>Compressed Air-Retro-Other</v>
      </c>
      <c r="K38" s="41">
        <f>'SC-Retro'!E78</f>
        <v>1.070253299708256E-2</v>
      </c>
      <c r="L38" s="41">
        <f>'SC-Retro'!F78</f>
        <v>1.060621020010882E-2</v>
      </c>
      <c r="M38" s="41">
        <f>'SC-Retro'!G78</f>
        <v>1.0606210200108818E-2</v>
      </c>
      <c r="N38" s="41">
        <f>'SC-Retro'!H78</f>
        <v>1.0606210200108818E-2</v>
      </c>
      <c r="O38" s="41">
        <f>'SC-Retro'!I78</f>
        <v>1.0606210200108818E-2</v>
      </c>
      <c r="P38" s="41">
        <f>'SC-Retro'!J78</f>
        <v>1.0606210200108818E-2</v>
      </c>
      <c r="Q38" s="41">
        <f>'SC-Retro'!K78</f>
        <v>1.0606210200108818E-2</v>
      </c>
      <c r="R38" s="41">
        <f>'SC-Retro'!L78</f>
        <v>1.060621020010882E-2</v>
      </c>
      <c r="S38" s="41">
        <f>'SC-Retro'!M78</f>
        <v>1.060621020010882E-2</v>
      </c>
      <c r="T38" s="41">
        <f>'SC-Retro'!N78</f>
        <v>1.0606210200108816E-2</v>
      </c>
      <c r="U38" s="41">
        <f>'SC-Retro'!O78</f>
        <v>1.060621020010882E-2</v>
      </c>
      <c r="V38" s="41">
        <f>'SC-Retro'!P78</f>
        <v>1.0606210200108813E-2</v>
      </c>
      <c r="W38" s="41">
        <f>'SC-Retro'!Q78</f>
        <v>1.060621020010882E-2</v>
      </c>
      <c r="X38" s="41">
        <f>'SC-Retro'!R78</f>
        <v>1.0606210200108818E-2</v>
      </c>
      <c r="Y38" s="41">
        <f>'SC-Retro'!S78</f>
        <v>1.0606210200108816E-2</v>
      </c>
      <c r="Z38" s="41">
        <f>'SC-Retro'!T78</f>
        <v>1.0606210200108818E-2</v>
      </c>
      <c r="AA38" s="41">
        <f>'SC-Retro'!U78</f>
        <v>1.0606210200108816E-2</v>
      </c>
      <c r="AB38" s="41">
        <f>'SC-Retro'!V78</f>
        <v>1.0606210200108816E-2</v>
      </c>
      <c r="AC38" s="41">
        <f>'SC-Retro'!W78</f>
        <v>1.0606210200108818E-2</v>
      </c>
      <c r="AD38" s="41">
        <f>'SC-Retro'!X78</f>
        <v>1.0606210200108818E-2</v>
      </c>
      <c r="AE38" s="41">
        <f>'SC-Retro'!Y78</f>
        <v>0.21405065994165121</v>
      </c>
      <c r="AF38" s="297">
        <f t="shared" si="10"/>
        <v>138729.79812511991</v>
      </c>
      <c r="AG38" s="297">
        <f t="shared" si="10"/>
        <v>120836.99644447982</v>
      </c>
      <c r="AH38" s="297">
        <f t="shared" si="10"/>
        <v>136466.67158037468</v>
      </c>
      <c r="AI38" s="297">
        <f t="shared" si="10"/>
        <v>122581.18239606885</v>
      </c>
      <c r="AJ38" s="297">
        <f t="shared" si="10"/>
        <v>125823.39365869926</v>
      </c>
      <c r="AK38" s="297">
        <f t="shared" si="10"/>
        <v>122782.26597224287</v>
      </c>
      <c r="AL38" s="297">
        <f t="shared" si="10"/>
        <v>118165.71071611183</v>
      </c>
      <c r="AM38" s="297">
        <f t="shared" si="10"/>
        <v>124241.80274031962</v>
      </c>
      <c r="AN38" s="297">
        <f t="shared" si="10"/>
        <v>117107.34927180462</v>
      </c>
      <c r="AO38" s="297">
        <f t="shared" si="10"/>
        <v>130748.87186950026</v>
      </c>
      <c r="AP38" s="297">
        <f t="shared" si="11"/>
        <v>121795.46403452675</v>
      </c>
      <c r="AQ38" s="297">
        <f t="shared" si="11"/>
        <v>136014.39537924339</v>
      </c>
      <c r="AR38" s="297">
        <f t="shared" si="11"/>
        <v>0</v>
      </c>
      <c r="AS38" s="297">
        <f t="shared" si="11"/>
        <v>65906.06550321239</v>
      </c>
      <c r="AT38" s="297">
        <f t="shared" si="11"/>
        <v>55468.29670148281</v>
      </c>
      <c r="AU38" s="297">
        <f t="shared" si="11"/>
        <v>53105.559843290757</v>
      </c>
      <c r="AV38" s="297">
        <f t="shared" si="11"/>
        <v>55723.216614286117</v>
      </c>
      <c r="AW38" s="297">
        <f t="shared" si="11"/>
        <v>56115.320637217679</v>
      </c>
      <c r="AX38" s="297">
        <f t="shared" si="11"/>
        <v>52147.15550390158</v>
      </c>
      <c r="AY38" s="297">
        <f t="shared" si="11"/>
        <v>60947.773908458286</v>
      </c>
      <c r="AZ38" s="297">
        <f t="shared" si="11"/>
        <v>52402.710589158232</v>
      </c>
      <c r="BA38" s="297">
        <f t="shared" si="11"/>
        <v>60603.307874853388</v>
      </c>
      <c r="BB38" s="297">
        <f t="shared" si="11"/>
        <v>52200.57453419645</v>
      </c>
      <c r="BC38" s="297">
        <f t="shared" si="11"/>
        <v>60849.5433003898</v>
      </c>
      <c r="BD38" s="297">
        <f t="shared" si="11"/>
        <v>65217.491729136658</v>
      </c>
    </row>
    <row r="39" spans="1:56" ht="15">
      <c r="A39" s="277"/>
      <c r="B39" s="277"/>
      <c r="C39" s="277"/>
      <c r="D39" s="277"/>
      <c r="E39" s="278"/>
      <c r="F39" s="279"/>
      <c r="G39" s="280"/>
      <c r="H39" s="280"/>
      <c r="I39" s="158"/>
      <c r="J39" s="158"/>
      <c r="K39" s="281"/>
      <c r="L39" s="281"/>
      <c r="M39" s="281"/>
      <c r="N39" s="281"/>
      <c r="O39" s="281"/>
      <c r="P39" s="281"/>
      <c r="Q39" s="281"/>
      <c r="R39" s="281"/>
      <c r="S39" s="281"/>
      <c r="T39" s="281"/>
      <c r="U39" s="281"/>
      <c r="V39" s="281"/>
      <c r="W39" s="281"/>
      <c r="X39" s="281"/>
      <c r="Y39" s="281"/>
      <c r="Z39" s="281"/>
      <c r="AA39" s="281"/>
      <c r="AB39" s="281"/>
      <c r="AC39" s="281"/>
      <c r="AD39" s="281"/>
      <c r="AE39" s="281"/>
      <c r="AF39" s="282"/>
      <c r="AG39" s="282"/>
      <c r="AH39" s="282"/>
      <c r="AI39" s="282"/>
      <c r="AJ39" s="282"/>
      <c r="AK39" s="282"/>
      <c r="AL39" s="282"/>
      <c r="AM39" s="282"/>
      <c r="AN39" s="282"/>
      <c r="AO39" s="282"/>
      <c r="AP39" s="282"/>
      <c r="AQ39" s="282"/>
      <c r="AR39" s="282"/>
      <c r="AS39" s="282"/>
      <c r="AT39" s="282"/>
      <c r="AU39" s="282"/>
      <c r="AV39" s="282"/>
      <c r="AW39" s="282"/>
      <c r="AX39" s="282"/>
      <c r="AY39" s="282"/>
      <c r="AZ39" s="282"/>
      <c r="BA39" s="282"/>
      <c r="BB39" s="282"/>
      <c r="BC39" s="282"/>
      <c r="BD39" s="282"/>
    </row>
    <row r="40" spans="1:56" ht="15">
      <c r="A40" s="277"/>
      <c r="B40" s="277"/>
      <c r="C40" s="277"/>
      <c r="D40" s="277"/>
      <c r="E40" s="278"/>
      <c r="F40" s="279"/>
      <c r="G40" s="280"/>
      <c r="H40" s="280"/>
      <c r="I40" s="158"/>
      <c r="J40" s="158"/>
      <c r="K40" s="281"/>
      <c r="L40" s="281"/>
      <c r="M40" s="281"/>
      <c r="N40" s="281"/>
      <c r="O40" s="281"/>
      <c r="P40" s="281"/>
      <c r="Q40" s="281"/>
      <c r="R40" s="281"/>
      <c r="S40" s="281"/>
      <c r="T40" s="281"/>
      <c r="U40" s="281"/>
      <c r="V40" s="281"/>
      <c r="W40" s="281"/>
      <c r="X40" s="281"/>
      <c r="Y40" s="281"/>
      <c r="Z40" s="281"/>
      <c r="AA40" s="281"/>
      <c r="AB40" s="281"/>
      <c r="AC40" s="281"/>
      <c r="AD40" s="281"/>
      <c r="AE40" s="281"/>
      <c r="AF40" s="282"/>
      <c r="AG40" s="282"/>
      <c r="AH40" s="282"/>
      <c r="AI40" s="282"/>
      <c r="AJ40" s="282"/>
      <c r="AK40" s="282"/>
      <c r="AL40" s="282"/>
      <c r="AM40" s="282"/>
      <c r="AN40" s="282"/>
      <c r="AO40" s="282"/>
      <c r="AP40" s="282"/>
      <c r="AQ40" s="282"/>
      <c r="AR40" s="282"/>
      <c r="AS40" s="282"/>
      <c r="AT40" s="282"/>
      <c r="AU40" s="282"/>
      <c r="AV40" s="282"/>
      <c r="AW40" s="282"/>
      <c r="AX40" s="282"/>
      <c r="AY40" s="282"/>
      <c r="AZ40" s="282"/>
      <c r="BA40" s="282"/>
      <c r="BB40" s="282"/>
      <c r="BC40" s="282"/>
      <c r="BD40" s="282"/>
    </row>
    <row r="41" spans="1:56" ht="15">
      <c r="A41" s="277"/>
      <c r="B41" s="277"/>
      <c r="C41" s="277"/>
      <c r="D41" s="277"/>
      <c r="E41" s="278"/>
      <c r="F41" s="279"/>
      <c r="G41" s="280"/>
      <c r="H41" s="280"/>
      <c r="I41" s="158"/>
      <c r="J41" s="158"/>
      <c r="K41" s="281"/>
      <c r="L41" s="281"/>
      <c r="M41" s="281"/>
      <c r="N41" s="281"/>
      <c r="O41" s="281"/>
      <c r="P41" s="281"/>
      <c r="Q41" s="281"/>
      <c r="R41" s="281"/>
      <c r="S41" s="281"/>
      <c r="T41" s="281"/>
      <c r="U41" s="281"/>
      <c r="V41" s="281"/>
      <c r="W41" s="281"/>
      <c r="X41" s="281"/>
      <c r="Y41" s="281"/>
      <c r="Z41" s="281"/>
      <c r="AA41" s="281"/>
      <c r="AB41" s="281"/>
      <c r="AC41" s="281"/>
      <c r="AD41" s="281"/>
      <c r="AE41" s="281"/>
      <c r="AF41" s="282"/>
      <c r="AG41" s="282"/>
      <c r="AH41" s="282"/>
      <c r="AI41" s="282"/>
      <c r="AJ41" s="282"/>
      <c r="AK41" s="282"/>
      <c r="AL41" s="282"/>
      <c r="AM41" s="282"/>
      <c r="AN41" s="282"/>
      <c r="AO41" s="282"/>
      <c r="AP41" s="282"/>
      <c r="AQ41" s="282"/>
      <c r="AR41" s="282"/>
      <c r="AS41" s="282"/>
      <c r="AT41" s="282"/>
      <c r="AU41" s="282"/>
      <c r="AV41" s="282"/>
      <c r="AW41" s="282"/>
      <c r="AX41" s="282"/>
      <c r="AY41" s="282"/>
      <c r="AZ41" s="282"/>
      <c r="BA41" s="282"/>
      <c r="BB41" s="282"/>
      <c r="BC41" s="282"/>
      <c r="BD41" s="282"/>
    </row>
    <row r="42" spans="1:56" ht="15">
      <c r="A42" s="277"/>
      <c r="B42" s="277"/>
      <c r="C42" s="277"/>
      <c r="D42" s="277"/>
      <c r="E42" s="278"/>
      <c r="F42" s="279"/>
      <c r="G42" s="280"/>
      <c r="H42" s="280"/>
      <c r="I42" s="158"/>
      <c r="J42" s="158"/>
      <c r="K42" s="281"/>
      <c r="L42" s="281"/>
      <c r="M42" s="281"/>
      <c r="N42" s="281"/>
      <c r="O42" s="281"/>
      <c r="P42" s="281"/>
      <c r="Q42" s="281"/>
      <c r="R42" s="281"/>
      <c r="S42" s="281"/>
      <c r="T42" s="281"/>
      <c r="U42" s="281"/>
      <c r="V42" s="281"/>
      <c r="W42" s="281"/>
      <c r="X42" s="281"/>
      <c r="Y42" s="281"/>
      <c r="Z42" s="281"/>
      <c r="AA42" s="281"/>
      <c r="AB42" s="281"/>
      <c r="AC42" s="281"/>
      <c r="AD42" s="281"/>
      <c r="AE42" s="281"/>
      <c r="AF42" s="282"/>
      <c r="AG42" s="282"/>
      <c r="AH42" s="282"/>
      <c r="AI42" s="282"/>
      <c r="AJ42" s="282"/>
      <c r="AK42" s="282"/>
      <c r="AL42" s="282"/>
      <c r="AM42" s="282"/>
      <c r="AN42" s="282"/>
      <c r="AO42" s="282"/>
      <c r="AP42" s="282"/>
      <c r="AQ42" s="282"/>
      <c r="AR42" s="282"/>
      <c r="AS42" s="282"/>
      <c r="AT42" s="282"/>
      <c r="AU42" s="282"/>
      <c r="AV42" s="282"/>
      <c r="AW42" s="282"/>
      <c r="AX42" s="282"/>
      <c r="AY42" s="282"/>
      <c r="AZ42" s="282"/>
      <c r="BA42" s="282"/>
      <c r="BB42" s="282"/>
      <c r="BC42" s="282"/>
      <c r="BD42" s="282"/>
    </row>
    <row r="43" spans="1:56" ht="15">
      <c r="A43" s="277"/>
      <c r="B43" s="277"/>
      <c r="C43" s="277"/>
      <c r="D43" s="277"/>
      <c r="E43" s="278"/>
      <c r="F43" s="279"/>
      <c r="G43" s="280"/>
      <c r="H43" s="280"/>
      <c r="I43" s="158"/>
      <c r="J43" s="158"/>
      <c r="K43" s="281"/>
      <c r="L43" s="281"/>
      <c r="M43" s="281"/>
      <c r="N43" s="281"/>
      <c r="O43" s="281"/>
      <c r="P43" s="281"/>
      <c r="Q43" s="281"/>
      <c r="R43" s="281"/>
      <c r="S43" s="281"/>
      <c r="T43" s="281"/>
      <c r="U43" s="281"/>
      <c r="V43" s="281"/>
      <c r="W43" s="281"/>
      <c r="X43" s="281"/>
      <c r="Y43" s="281"/>
      <c r="Z43" s="281"/>
      <c r="AA43" s="281"/>
      <c r="AB43" s="281"/>
      <c r="AC43" s="281"/>
      <c r="AD43" s="281"/>
      <c r="AE43" s="281"/>
      <c r="AF43" s="282"/>
      <c r="AG43" s="282"/>
      <c r="AH43" s="282"/>
      <c r="AI43" s="282"/>
      <c r="AJ43" s="282"/>
      <c r="AK43" s="282"/>
      <c r="AL43" s="282"/>
      <c r="AM43" s="282"/>
      <c r="AN43" s="282"/>
      <c r="AO43" s="282"/>
      <c r="AP43" s="282"/>
      <c r="AQ43" s="282"/>
      <c r="AR43" s="282"/>
      <c r="AS43" s="282"/>
      <c r="AT43" s="282"/>
      <c r="AU43" s="282"/>
      <c r="AV43" s="282"/>
      <c r="AW43" s="282"/>
      <c r="AX43" s="282"/>
      <c r="AY43" s="282"/>
      <c r="AZ43" s="282"/>
      <c r="BA43" s="282"/>
      <c r="BB43" s="282"/>
      <c r="BC43" s="282"/>
      <c r="BD43" s="282"/>
    </row>
    <row r="44" spans="1:56" ht="15">
      <c r="A44" s="277"/>
      <c r="B44" s="277"/>
      <c r="C44" s="277"/>
      <c r="D44" s="277"/>
      <c r="E44" s="278"/>
      <c r="F44" s="279"/>
      <c r="G44" s="280"/>
      <c r="H44" s="280"/>
      <c r="I44" s="158"/>
      <c r="J44" s="158"/>
      <c r="K44" s="281"/>
      <c r="L44" s="281"/>
      <c r="M44" s="281"/>
      <c r="N44" s="281"/>
      <c r="O44" s="281"/>
      <c r="P44" s="281"/>
      <c r="Q44" s="281"/>
      <c r="R44" s="281"/>
      <c r="S44" s="281"/>
      <c r="T44" s="281"/>
      <c r="U44" s="281"/>
      <c r="V44" s="281"/>
      <c r="W44" s="281"/>
      <c r="X44" s="281"/>
      <c r="Y44" s="281"/>
      <c r="Z44" s="281"/>
      <c r="AA44" s="281"/>
      <c r="AB44" s="281"/>
      <c r="AC44" s="281"/>
      <c r="AD44" s="281"/>
      <c r="AE44" s="281"/>
      <c r="AF44" s="282"/>
      <c r="AG44" s="282"/>
      <c r="AH44" s="282"/>
      <c r="AI44" s="282"/>
      <c r="AJ44" s="282"/>
      <c r="AK44" s="282"/>
      <c r="AL44" s="282"/>
      <c r="AM44" s="282"/>
      <c r="AN44" s="282"/>
      <c r="AO44" s="282"/>
      <c r="AP44" s="282"/>
      <c r="AQ44" s="282"/>
      <c r="AR44" s="282"/>
      <c r="AS44" s="282"/>
      <c r="AT44" s="282"/>
      <c r="AU44" s="282"/>
      <c r="AV44" s="282"/>
      <c r="AW44" s="282"/>
      <c r="AX44" s="282"/>
      <c r="AY44" s="282"/>
      <c r="AZ44" s="282"/>
      <c r="BA44" s="282"/>
      <c r="BB44" s="282"/>
      <c r="BC44" s="282"/>
      <c r="BD44" s="282"/>
    </row>
    <row r="45" spans="1:56" ht="15">
      <c r="A45" s="277"/>
      <c r="B45" s="277"/>
      <c r="C45" s="277"/>
      <c r="D45" s="277"/>
      <c r="E45" s="278"/>
      <c r="F45" s="279"/>
      <c r="G45" s="280"/>
      <c r="H45" s="280"/>
      <c r="I45" s="158"/>
      <c r="J45" s="158"/>
      <c r="K45" s="281"/>
      <c r="L45" s="281"/>
      <c r="M45" s="281"/>
      <c r="N45" s="281"/>
      <c r="O45" s="281"/>
      <c r="P45" s="281"/>
      <c r="Q45" s="281"/>
      <c r="R45" s="281"/>
      <c r="S45" s="281"/>
      <c r="T45" s="281"/>
      <c r="U45" s="281"/>
      <c r="V45" s="281"/>
      <c r="W45" s="281"/>
      <c r="X45" s="281"/>
      <c r="Y45" s="281"/>
      <c r="Z45" s="281"/>
      <c r="AA45" s="281"/>
      <c r="AB45" s="281"/>
      <c r="AC45" s="281"/>
      <c r="AD45" s="281"/>
      <c r="AE45" s="281"/>
      <c r="AF45" s="282"/>
      <c r="AG45" s="282"/>
      <c r="AH45" s="282"/>
      <c r="AI45" s="282"/>
      <c r="AJ45" s="282"/>
      <c r="AK45" s="282"/>
      <c r="AL45" s="282"/>
      <c r="AM45" s="282"/>
      <c r="AN45" s="282"/>
      <c r="AO45" s="282"/>
      <c r="AP45" s="282"/>
      <c r="AQ45" s="282"/>
      <c r="AR45" s="282"/>
      <c r="AS45" s="282"/>
      <c r="AT45" s="282"/>
      <c r="AU45" s="282"/>
      <c r="AV45" s="282"/>
      <c r="AW45" s="282"/>
      <c r="AX45" s="282"/>
      <c r="AY45" s="282"/>
      <c r="AZ45" s="282"/>
      <c r="BA45" s="282"/>
      <c r="BB45" s="282"/>
      <c r="BC45" s="282"/>
      <c r="BD45" s="282"/>
    </row>
    <row r="46" spans="1:56" ht="15">
      <c r="A46" s="277"/>
      <c r="B46" s="277"/>
      <c r="C46" s="277"/>
      <c r="D46" s="277"/>
      <c r="E46" s="278"/>
      <c r="F46" s="279"/>
      <c r="G46" s="280"/>
      <c r="H46" s="280"/>
      <c r="I46" s="158"/>
      <c r="J46" s="158"/>
      <c r="K46" s="281"/>
      <c r="L46" s="281"/>
      <c r="M46" s="281"/>
      <c r="N46" s="281"/>
      <c r="O46" s="281"/>
      <c r="P46" s="281"/>
      <c r="Q46" s="281"/>
      <c r="R46" s="281"/>
      <c r="S46" s="281"/>
      <c r="T46" s="281"/>
      <c r="U46" s="281"/>
      <c r="V46" s="281"/>
      <c r="W46" s="281"/>
      <c r="X46" s="281"/>
      <c r="Y46" s="281"/>
      <c r="Z46" s="281"/>
      <c r="AA46" s="281"/>
      <c r="AB46" s="281"/>
      <c r="AC46" s="281"/>
      <c r="AD46" s="281"/>
      <c r="AE46" s="281"/>
      <c r="AF46" s="282"/>
      <c r="AG46" s="282"/>
      <c r="AH46" s="282"/>
      <c r="AI46" s="282"/>
      <c r="AJ46" s="282"/>
      <c r="AK46" s="282"/>
      <c r="AL46" s="282"/>
      <c r="AM46" s="282"/>
      <c r="AN46" s="282"/>
      <c r="AO46" s="282"/>
      <c r="AP46" s="282"/>
      <c r="AQ46" s="282"/>
      <c r="AR46" s="282"/>
      <c r="AS46" s="282"/>
      <c r="AT46" s="282"/>
      <c r="AU46" s="282"/>
      <c r="AV46" s="282"/>
      <c r="AW46" s="282"/>
      <c r="AX46" s="282"/>
      <c r="AY46" s="282"/>
      <c r="AZ46" s="282"/>
      <c r="BA46" s="282"/>
      <c r="BB46" s="282"/>
      <c r="BC46" s="282"/>
      <c r="BD46" s="282"/>
    </row>
    <row r="47" spans="1:56" ht="15">
      <c r="A47" s="277"/>
      <c r="B47" s="277"/>
      <c r="C47" s="277"/>
      <c r="D47" s="277"/>
      <c r="E47" s="278"/>
      <c r="F47" s="279"/>
      <c r="G47" s="280"/>
      <c r="H47" s="280"/>
      <c r="I47" s="158"/>
      <c r="J47" s="158"/>
      <c r="K47" s="281"/>
      <c r="L47" s="281"/>
      <c r="M47" s="281"/>
      <c r="N47" s="281"/>
      <c r="O47" s="281"/>
      <c r="P47" s="281"/>
      <c r="Q47" s="281"/>
      <c r="R47" s="281"/>
      <c r="S47" s="281"/>
      <c r="T47" s="281"/>
      <c r="U47" s="281"/>
      <c r="V47" s="281"/>
      <c r="W47" s="281"/>
      <c r="X47" s="281"/>
      <c r="Y47" s="281"/>
      <c r="Z47" s="281"/>
      <c r="AA47" s="281"/>
      <c r="AB47" s="281"/>
      <c r="AC47" s="281"/>
      <c r="AD47" s="281"/>
      <c r="AE47" s="281"/>
      <c r="AF47" s="282"/>
      <c r="AG47" s="282"/>
      <c r="AH47" s="282"/>
      <c r="AI47" s="282"/>
      <c r="AJ47" s="282"/>
      <c r="AK47" s="282"/>
      <c r="AL47" s="282"/>
      <c r="AM47" s="282"/>
      <c r="AN47" s="282"/>
      <c r="AO47" s="282"/>
      <c r="AP47" s="282"/>
      <c r="AQ47" s="282"/>
      <c r="AR47" s="282"/>
      <c r="AS47" s="282"/>
      <c r="AT47" s="282"/>
      <c r="AU47" s="282"/>
      <c r="AV47" s="282"/>
      <c r="AW47" s="282"/>
      <c r="AX47" s="282"/>
      <c r="AY47" s="282"/>
      <c r="AZ47" s="282"/>
      <c r="BA47" s="282"/>
      <c r="BB47" s="282"/>
      <c r="BC47" s="282"/>
      <c r="BD47" s="282"/>
    </row>
    <row r="48" spans="1:56" ht="15">
      <c r="A48" s="277"/>
      <c r="B48" s="277"/>
      <c r="C48" s="277"/>
      <c r="D48" s="277"/>
      <c r="E48" s="278"/>
      <c r="F48" s="279"/>
      <c r="G48" s="280"/>
      <c r="H48" s="280"/>
      <c r="I48" s="158"/>
      <c r="J48" s="158"/>
      <c r="K48" s="281"/>
      <c r="L48" s="281"/>
      <c r="M48" s="281"/>
      <c r="N48" s="281"/>
      <c r="O48" s="281"/>
      <c r="P48" s="281"/>
      <c r="Q48" s="281"/>
      <c r="R48" s="281"/>
      <c r="S48" s="281"/>
      <c r="T48" s="281"/>
      <c r="U48" s="281"/>
      <c r="V48" s="281"/>
      <c r="W48" s="281"/>
      <c r="X48" s="281"/>
      <c r="Y48" s="281"/>
      <c r="Z48" s="281"/>
      <c r="AA48" s="281"/>
      <c r="AB48" s="281"/>
      <c r="AC48" s="281"/>
      <c r="AD48" s="281"/>
      <c r="AE48" s="281"/>
      <c r="AF48" s="282"/>
      <c r="AG48" s="282"/>
      <c r="AH48" s="282"/>
      <c r="AI48" s="282"/>
      <c r="AJ48" s="282"/>
      <c r="AK48" s="282"/>
      <c r="AL48" s="282"/>
      <c r="AM48" s="282"/>
      <c r="AN48" s="282"/>
      <c r="AO48" s="282"/>
      <c r="AP48" s="282"/>
      <c r="AQ48" s="282"/>
      <c r="AR48" s="282"/>
      <c r="AS48" s="282"/>
      <c r="AT48" s="282"/>
      <c r="AU48" s="282"/>
      <c r="AV48" s="282"/>
      <c r="AW48" s="282"/>
      <c r="AX48" s="282"/>
      <c r="AY48" s="282"/>
      <c r="AZ48" s="282"/>
      <c r="BA48" s="282"/>
      <c r="BB48" s="282"/>
      <c r="BC48" s="282"/>
      <c r="BD48" s="282"/>
    </row>
    <row r="49" spans="1:56" ht="15">
      <c r="A49" s="277"/>
      <c r="B49" s="277"/>
      <c r="C49" s="277"/>
      <c r="D49" s="277"/>
      <c r="E49" s="278"/>
      <c r="F49" s="279"/>
      <c r="G49" s="280"/>
      <c r="H49" s="280"/>
      <c r="I49" s="158"/>
      <c r="J49" s="158"/>
      <c r="K49" s="281"/>
      <c r="L49" s="281"/>
      <c r="M49" s="281"/>
      <c r="N49" s="281"/>
      <c r="O49" s="281"/>
      <c r="P49" s="281"/>
      <c r="Q49" s="281"/>
      <c r="R49" s="281"/>
      <c r="S49" s="281"/>
      <c r="T49" s="281"/>
      <c r="U49" s="281"/>
      <c r="V49" s="281"/>
      <c r="W49" s="281"/>
      <c r="X49" s="281"/>
      <c r="Y49" s="281"/>
      <c r="Z49" s="281"/>
      <c r="AA49" s="281"/>
      <c r="AB49" s="281"/>
      <c r="AC49" s="281"/>
      <c r="AD49" s="281"/>
      <c r="AE49" s="281"/>
      <c r="AF49" s="282"/>
      <c r="AG49" s="282"/>
      <c r="AH49" s="282"/>
      <c r="AI49" s="282"/>
      <c r="AJ49" s="282"/>
      <c r="AK49" s="282"/>
      <c r="AL49" s="282"/>
      <c r="AM49" s="282"/>
      <c r="AN49" s="282"/>
      <c r="AO49" s="282"/>
      <c r="AP49" s="282"/>
      <c r="AQ49" s="282"/>
      <c r="AR49" s="282"/>
      <c r="AS49" s="282"/>
      <c r="AT49" s="282"/>
      <c r="AU49" s="282"/>
      <c r="AV49" s="282"/>
      <c r="AW49" s="282"/>
      <c r="AX49" s="282"/>
      <c r="AY49" s="282"/>
      <c r="AZ49" s="282"/>
      <c r="BA49" s="282"/>
      <c r="BB49" s="282"/>
      <c r="BC49" s="282"/>
      <c r="BD49" s="282"/>
    </row>
    <row r="50" spans="1:56" ht="15">
      <c r="A50" s="277"/>
      <c r="B50" s="277"/>
      <c r="C50" s="277"/>
      <c r="D50" s="277"/>
      <c r="E50" s="278"/>
      <c r="F50" s="279"/>
      <c r="G50" s="280"/>
      <c r="H50" s="280"/>
      <c r="I50" s="158"/>
      <c r="J50" s="158"/>
      <c r="K50" s="281"/>
      <c r="L50" s="281"/>
      <c r="M50" s="281"/>
      <c r="N50" s="281"/>
      <c r="O50" s="281"/>
      <c r="P50" s="281"/>
      <c r="Q50" s="281"/>
      <c r="R50" s="281"/>
      <c r="S50" s="281"/>
      <c r="T50" s="281"/>
      <c r="U50" s="281"/>
      <c r="V50" s="281"/>
      <c r="W50" s="281"/>
      <c r="X50" s="281"/>
      <c r="Y50" s="281"/>
      <c r="Z50" s="281"/>
      <c r="AA50" s="281"/>
      <c r="AB50" s="281"/>
      <c r="AC50" s="281"/>
      <c r="AD50" s="281"/>
      <c r="AE50" s="281"/>
      <c r="AF50" s="282"/>
      <c r="AG50" s="282"/>
      <c r="AH50" s="282"/>
      <c r="AI50" s="282"/>
      <c r="AJ50" s="282"/>
      <c r="AK50" s="282"/>
      <c r="AL50" s="282"/>
      <c r="AM50" s="282"/>
      <c r="AN50" s="282"/>
      <c r="AO50" s="282"/>
      <c r="AP50" s="282"/>
      <c r="AQ50" s="282"/>
      <c r="AR50" s="282"/>
      <c r="AS50" s="282"/>
      <c r="AT50" s="282"/>
      <c r="AU50" s="282"/>
      <c r="AV50" s="282"/>
      <c r="AW50" s="282"/>
      <c r="AX50" s="282"/>
      <c r="AY50" s="282"/>
      <c r="AZ50" s="282"/>
      <c r="BA50" s="282"/>
      <c r="BB50" s="282"/>
      <c r="BC50" s="282"/>
      <c r="BD50" s="282"/>
    </row>
    <row r="51" spans="1:56" ht="15">
      <c r="A51" s="277"/>
      <c r="B51" s="277"/>
      <c r="C51" s="277"/>
      <c r="D51" s="277"/>
      <c r="E51" s="278"/>
      <c r="F51" s="279"/>
      <c r="G51" s="280"/>
      <c r="H51" s="280"/>
      <c r="I51" s="158"/>
      <c r="J51" s="158"/>
      <c r="K51" s="281"/>
      <c r="L51" s="281"/>
      <c r="M51" s="281"/>
      <c r="N51" s="281"/>
      <c r="O51" s="281"/>
      <c r="P51" s="281"/>
      <c r="Q51" s="281"/>
      <c r="R51" s="281"/>
      <c r="S51" s="281"/>
      <c r="T51" s="281"/>
      <c r="U51" s="281"/>
      <c r="V51" s="281"/>
      <c r="W51" s="281"/>
      <c r="X51" s="281"/>
      <c r="Y51" s="281"/>
      <c r="Z51" s="281"/>
      <c r="AA51" s="281"/>
      <c r="AB51" s="281"/>
      <c r="AC51" s="281"/>
      <c r="AD51" s="281"/>
      <c r="AE51" s="281"/>
      <c r="AF51" s="282"/>
      <c r="AG51" s="282"/>
      <c r="AH51" s="282"/>
      <c r="AI51" s="282"/>
      <c r="AJ51" s="282"/>
      <c r="AK51" s="282"/>
      <c r="AL51" s="282"/>
      <c r="AM51" s="282"/>
      <c r="AN51" s="282"/>
      <c r="AO51" s="282"/>
      <c r="AP51" s="282"/>
      <c r="AQ51" s="282"/>
      <c r="AR51" s="282"/>
      <c r="AS51" s="282"/>
      <c r="AT51" s="282"/>
      <c r="AU51" s="282"/>
      <c r="AV51" s="282"/>
      <c r="AW51" s="282"/>
      <c r="AX51" s="282"/>
      <c r="AY51" s="282"/>
      <c r="AZ51" s="282"/>
      <c r="BA51" s="282"/>
      <c r="BB51" s="282"/>
      <c r="BC51" s="282"/>
      <c r="BD51" s="282"/>
    </row>
    <row r="52" spans="1:56" ht="15">
      <c r="A52" s="277"/>
      <c r="B52" s="277"/>
      <c r="C52" s="277"/>
      <c r="D52" s="277"/>
      <c r="E52" s="278"/>
      <c r="F52" s="279"/>
      <c r="G52" s="280"/>
      <c r="H52" s="280"/>
      <c r="I52" s="158"/>
      <c r="J52" s="158"/>
      <c r="K52" s="281"/>
      <c r="L52" s="281"/>
      <c r="M52" s="281"/>
      <c r="N52" s="281"/>
      <c r="O52" s="281"/>
      <c r="P52" s="281"/>
      <c r="Q52" s="281"/>
      <c r="R52" s="281"/>
      <c r="S52" s="281"/>
      <c r="T52" s="281"/>
      <c r="U52" s="281"/>
      <c r="V52" s="281"/>
      <c r="W52" s="281"/>
      <c r="X52" s="281"/>
      <c r="Y52" s="281"/>
      <c r="Z52" s="281"/>
      <c r="AA52" s="281"/>
      <c r="AB52" s="281"/>
      <c r="AC52" s="281"/>
      <c r="AD52" s="281"/>
      <c r="AE52" s="281"/>
      <c r="AF52" s="282"/>
      <c r="AG52" s="282"/>
      <c r="AH52" s="282"/>
      <c r="AI52" s="282"/>
      <c r="AJ52" s="282"/>
      <c r="AK52" s="282"/>
      <c r="AL52" s="282"/>
      <c r="AM52" s="282"/>
      <c r="AN52" s="282"/>
      <c r="AO52" s="282"/>
      <c r="AP52" s="282"/>
      <c r="AQ52" s="282"/>
      <c r="AR52" s="282"/>
      <c r="AS52" s="282"/>
      <c r="AT52" s="282"/>
      <c r="AU52" s="282"/>
      <c r="AV52" s="282"/>
      <c r="AW52" s="282"/>
      <c r="AX52" s="282"/>
      <c r="AY52" s="282"/>
      <c r="AZ52" s="282"/>
      <c r="BA52" s="282"/>
      <c r="BB52" s="282"/>
      <c r="BC52" s="282"/>
      <c r="BD52" s="282"/>
    </row>
    <row r="53" spans="1:56" ht="15">
      <c r="A53" s="277"/>
      <c r="B53" s="277"/>
      <c r="C53" s="277"/>
      <c r="D53" s="277"/>
      <c r="E53" s="278"/>
      <c r="F53" s="279"/>
      <c r="G53" s="280"/>
      <c r="H53" s="280"/>
      <c r="I53" s="158"/>
      <c r="J53" s="158"/>
      <c r="K53" s="281"/>
      <c r="L53" s="281"/>
      <c r="M53" s="281"/>
      <c r="N53" s="281"/>
      <c r="O53" s="281"/>
      <c r="P53" s="281"/>
      <c r="Q53" s="281"/>
      <c r="R53" s="281"/>
      <c r="S53" s="281"/>
      <c r="T53" s="281"/>
      <c r="U53" s="281"/>
      <c r="V53" s="281"/>
      <c r="W53" s="281"/>
      <c r="X53" s="281"/>
      <c r="Y53" s="281"/>
      <c r="Z53" s="281"/>
      <c r="AA53" s="281"/>
      <c r="AB53" s="281"/>
      <c r="AC53" s="281"/>
      <c r="AD53" s="281"/>
      <c r="AE53" s="281"/>
      <c r="AF53" s="282"/>
      <c r="AG53" s="282"/>
      <c r="AH53" s="282"/>
      <c r="AI53" s="282"/>
      <c r="AJ53" s="282"/>
      <c r="AK53" s="282"/>
      <c r="AL53" s="282"/>
      <c r="AM53" s="282"/>
      <c r="AN53" s="282"/>
      <c r="AO53" s="282"/>
      <c r="AP53" s="282"/>
      <c r="AQ53" s="282"/>
      <c r="AR53" s="282"/>
      <c r="AS53" s="282"/>
      <c r="AT53" s="282"/>
      <c r="AU53" s="282"/>
      <c r="AV53" s="282"/>
      <c r="AW53" s="282"/>
      <c r="AX53" s="282"/>
      <c r="AY53" s="282"/>
      <c r="AZ53" s="282"/>
      <c r="BA53" s="282"/>
      <c r="BB53" s="282"/>
      <c r="BC53" s="282"/>
      <c r="BD53" s="282"/>
    </row>
    <row r="54" spans="1:56" ht="15">
      <c r="A54" s="277"/>
      <c r="B54" s="277"/>
      <c r="C54" s="277"/>
      <c r="D54" s="277"/>
      <c r="E54" s="278"/>
      <c r="F54" s="279"/>
      <c r="G54" s="280"/>
      <c r="H54" s="280"/>
      <c r="I54" s="158"/>
      <c r="J54" s="158"/>
      <c r="K54" s="281"/>
      <c r="L54" s="281"/>
      <c r="M54" s="281"/>
      <c r="N54" s="281"/>
      <c r="O54" s="281"/>
      <c r="P54" s="281"/>
      <c r="Q54" s="281"/>
      <c r="R54" s="281"/>
      <c r="S54" s="281"/>
      <c r="T54" s="281"/>
      <c r="U54" s="281"/>
      <c r="V54" s="281"/>
      <c r="W54" s="281"/>
      <c r="X54" s="281"/>
      <c r="Y54" s="281"/>
      <c r="Z54" s="281"/>
      <c r="AA54" s="281"/>
      <c r="AB54" s="281"/>
      <c r="AC54" s="281"/>
      <c r="AD54" s="281"/>
      <c r="AE54" s="281"/>
      <c r="AF54" s="282"/>
      <c r="AG54" s="282"/>
      <c r="AH54" s="282"/>
      <c r="AI54" s="282"/>
      <c r="AJ54" s="282"/>
      <c r="AK54" s="282"/>
      <c r="AL54" s="282"/>
      <c r="AM54" s="282"/>
      <c r="AN54" s="282"/>
      <c r="AO54" s="282"/>
      <c r="AP54" s="282"/>
      <c r="AQ54" s="282"/>
      <c r="AR54" s="282"/>
      <c r="AS54" s="282"/>
      <c r="AT54" s="282"/>
      <c r="AU54" s="282"/>
      <c r="AV54" s="282"/>
      <c r="AW54" s="282"/>
      <c r="AX54" s="282"/>
      <c r="AY54" s="282"/>
      <c r="AZ54" s="282"/>
      <c r="BA54" s="282"/>
      <c r="BB54" s="282"/>
      <c r="BC54" s="282"/>
      <c r="BD54" s="282"/>
    </row>
    <row r="55" spans="1:56" ht="15">
      <c r="A55" s="277"/>
      <c r="B55" s="277"/>
      <c r="C55" s="277"/>
      <c r="D55" s="277"/>
      <c r="E55" s="278"/>
      <c r="F55" s="279"/>
      <c r="G55" s="280"/>
      <c r="H55" s="280"/>
      <c r="I55" s="158"/>
      <c r="J55" s="158"/>
      <c r="K55" s="281"/>
      <c r="L55" s="281"/>
      <c r="M55" s="281"/>
      <c r="N55" s="281"/>
      <c r="O55" s="281"/>
      <c r="P55" s="281"/>
      <c r="Q55" s="281"/>
      <c r="R55" s="281"/>
      <c r="S55" s="281"/>
      <c r="T55" s="281"/>
      <c r="U55" s="281"/>
      <c r="V55" s="281"/>
      <c r="W55" s="281"/>
      <c r="X55" s="281"/>
      <c r="Y55" s="281"/>
      <c r="Z55" s="281"/>
      <c r="AA55" s="281"/>
      <c r="AB55" s="281"/>
      <c r="AC55" s="281"/>
      <c r="AD55" s="281"/>
      <c r="AE55" s="281"/>
      <c r="AF55" s="282"/>
      <c r="AG55" s="282"/>
      <c r="AH55" s="282"/>
      <c r="AI55" s="282"/>
      <c r="AJ55" s="282"/>
      <c r="AK55" s="282"/>
      <c r="AL55" s="282"/>
      <c r="AM55" s="282"/>
      <c r="AN55" s="282"/>
      <c r="AO55" s="282"/>
      <c r="AP55" s="282"/>
      <c r="AQ55" s="282"/>
      <c r="AR55" s="282"/>
      <c r="AS55" s="282"/>
      <c r="AT55" s="282"/>
      <c r="AU55" s="282"/>
      <c r="AV55" s="282"/>
      <c r="AW55" s="282"/>
      <c r="AX55" s="282"/>
      <c r="AY55" s="282"/>
      <c r="AZ55" s="282"/>
      <c r="BA55" s="282"/>
      <c r="BB55" s="282"/>
      <c r="BC55" s="282"/>
      <c r="BD55" s="282"/>
    </row>
    <row r="56" spans="1:56" ht="15">
      <c r="A56" s="277"/>
      <c r="B56" s="277"/>
      <c r="C56" s="277"/>
      <c r="D56" s="277"/>
      <c r="E56" s="278"/>
      <c r="F56" s="279"/>
      <c r="G56" s="280"/>
      <c r="H56" s="280"/>
      <c r="I56" s="158"/>
      <c r="J56" s="158"/>
      <c r="K56" s="281"/>
      <c r="L56" s="281"/>
      <c r="M56" s="281"/>
      <c r="N56" s="281"/>
      <c r="O56" s="281"/>
      <c r="P56" s="281"/>
      <c r="Q56" s="281"/>
      <c r="R56" s="281"/>
      <c r="S56" s="281"/>
      <c r="T56" s="281"/>
      <c r="U56" s="281"/>
      <c r="V56" s="281"/>
      <c r="W56" s="281"/>
      <c r="X56" s="281"/>
      <c r="Y56" s="281"/>
      <c r="Z56" s="281"/>
      <c r="AA56" s="281"/>
      <c r="AB56" s="281"/>
      <c r="AC56" s="281"/>
      <c r="AD56" s="281"/>
      <c r="AE56" s="281"/>
      <c r="AF56" s="282"/>
      <c r="AG56" s="282"/>
      <c r="AH56" s="282"/>
      <c r="AI56" s="282"/>
      <c r="AJ56" s="282"/>
      <c r="AK56" s="282"/>
      <c r="AL56" s="282"/>
      <c r="AM56" s="282"/>
      <c r="AN56" s="282"/>
      <c r="AO56" s="282"/>
      <c r="AP56" s="282"/>
      <c r="AQ56" s="282"/>
      <c r="AR56" s="282"/>
      <c r="AS56" s="282"/>
      <c r="AT56" s="282"/>
      <c r="AU56" s="282"/>
      <c r="AV56" s="282"/>
      <c r="AW56" s="282"/>
      <c r="AX56" s="282"/>
      <c r="AY56" s="282"/>
      <c r="AZ56" s="282"/>
      <c r="BA56" s="282"/>
      <c r="BB56" s="282"/>
      <c r="BC56" s="282"/>
      <c r="BD56" s="282"/>
    </row>
    <row r="57" spans="1:56" ht="15">
      <c r="A57" s="277"/>
      <c r="B57" s="277"/>
      <c r="C57" s="277"/>
      <c r="D57" s="277"/>
      <c r="E57" s="278"/>
      <c r="F57" s="279"/>
      <c r="G57" s="280"/>
      <c r="H57" s="280"/>
      <c r="I57" s="158"/>
      <c r="J57" s="158"/>
      <c r="K57" s="281"/>
      <c r="L57" s="281"/>
      <c r="M57" s="281"/>
      <c r="N57" s="281"/>
      <c r="O57" s="281"/>
      <c r="P57" s="281"/>
      <c r="Q57" s="281"/>
      <c r="R57" s="281"/>
      <c r="S57" s="281"/>
      <c r="T57" s="281"/>
      <c r="U57" s="281"/>
      <c r="V57" s="281"/>
      <c r="W57" s="281"/>
      <c r="X57" s="281"/>
      <c r="Y57" s="281"/>
      <c r="Z57" s="281"/>
      <c r="AA57" s="281"/>
      <c r="AB57" s="281"/>
      <c r="AC57" s="281"/>
      <c r="AD57" s="281"/>
      <c r="AE57" s="281"/>
      <c r="AF57" s="282"/>
      <c r="AG57" s="282"/>
      <c r="AH57" s="282"/>
      <c r="AI57" s="282"/>
      <c r="AJ57" s="282"/>
      <c r="AK57" s="282"/>
      <c r="AL57" s="282"/>
      <c r="AM57" s="282"/>
      <c r="AN57" s="282"/>
      <c r="AO57" s="282"/>
      <c r="AP57" s="282"/>
      <c r="AQ57" s="282"/>
      <c r="AR57" s="282"/>
      <c r="AS57" s="282"/>
      <c r="AT57" s="282"/>
      <c r="AU57" s="282"/>
      <c r="AV57" s="282"/>
      <c r="AW57" s="282"/>
      <c r="AX57" s="282"/>
      <c r="AY57" s="282"/>
      <c r="AZ57" s="282"/>
      <c r="BA57" s="282"/>
      <c r="BB57" s="282"/>
      <c r="BC57" s="282"/>
      <c r="BD57" s="282"/>
    </row>
    <row r="58" spans="1:56" ht="15">
      <c r="A58" s="277"/>
      <c r="B58" s="277"/>
      <c r="C58" s="277"/>
      <c r="D58" s="277"/>
      <c r="E58" s="278"/>
      <c r="F58" s="279"/>
      <c r="G58" s="280"/>
      <c r="H58" s="280"/>
      <c r="I58" s="158"/>
      <c r="J58" s="158"/>
      <c r="K58" s="281"/>
      <c r="L58" s="281"/>
      <c r="M58" s="281"/>
      <c r="N58" s="281"/>
      <c r="O58" s="281"/>
      <c r="P58" s="281"/>
      <c r="Q58" s="281"/>
      <c r="R58" s="281"/>
      <c r="S58" s="281"/>
      <c r="T58" s="281"/>
      <c r="U58" s="281"/>
      <c r="V58" s="281"/>
      <c r="W58" s="281"/>
      <c r="X58" s="281"/>
      <c r="Y58" s="281"/>
      <c r="Z58" s="281"/>
      <c r="AA58" s="281"/>
      <c r="AB58" s="281"/>
      <c r="AC58" s="281"/>
      <c r="AD58" s="281"/>
      <c r="AE58" s="281"/>
      <c r="AF58" s="282"/>
      <c r="AG58" s="282"/>
      <c r="AH58" s="282"/>
      <c r="AI58" s="282"/>
      <c r="AJ58" s="282"/>
      <c r="AK58" s="282"/>
      <c r="AL58" s="282"/>
      <c r="AM58" s="282"/>
      <c r="AN58" s="282"/>
      <c r="AO58" s="282"/>
      <c r="AP58" s="282"/>
      <c r="AQ58" s="282"/>
      <c r="AR58" s="282"/>
      <c r="AS58" s="282"/>
      <c r="AT58" s="282"/>
      <c r="AU58" s="282"/>
      <c r="AV58" s="282"/>
      <c r="AW58" s="282"/>
      <c r="AX58" s="282"/>
      <c r="AY58" s="282"/>
      <c r="AZ58" s="282"/>
      <c r="BA58" s="282"/>
      <c r="BB58" s="282"/>
      <c r="BC58" s="282"/>
      <c r="BD58" s="282"/>
    </row>
    <row r="59" spans="1:56" ht="15">
      <c r="A59" s="277"/>
      <c r="B59" s="277"/>
      <c r="C59" s="277"/>
      <c r="D59" s="277"/>
      <c r="E59" s="278"/>
      <c r="F59" s="279"/>
      <c r="G59" s="280"/>
      <c r="H59" s="280"/>
      <c r="I59" s="158"/>
      <c r="J59" s="158"/>
      <c r="K59" s="281"/>
      <c r="L59" s="281"/>
      <c r="M59" s="281"/>
      <c r="N59" s="281"/>
      <c r="O59" s="281"/>
      <c r="P59" s="281"/>
      <c r="Q59" s="281"/>
      <c r="R59" s="281"/>
      <c r="S59" s="281"/>
      <c r="T59" s="281"/>
      <c r="U59" s="281"/>
      <c r="V59" s="281"/>
      <c r="W59" s="281"/>
      <c r="X59" s="281"/>
      <c r="Y59" s="281"/>
      <c r="Z59" s="281"/>
      <c r="AA59" s="281"/>
      <c r="AB59" s="281"/>
      <c r="AC59" s="281"/>
      <c r="AD59" s="281"/>
      <c r="AE59" s="281"/>
      <c r="AF59" s="282"/>
      <c r="AG59" s="282"/>
      <c r="AH59" s="282"/>
      <c r="AI59" s="282"/>
      <c r="AJ59" s="282"/>
      <c r="AK59" s="282"/>
      <c r="AL59" s="282"/>
      <c r="AM59" s="282"/>
      <c r="AN59" s="282"/>
      <c r="AO59" s="282"/>
      <c r="AP59" s="282"/>
      <c r="AQ59" s="282"/>
      <c r="AR59" s="282"/>
      <c r="AS59" s="282"/>
      <c r="AT59" s="282"/>
      <c r="AU59" s="282"/>
      <c r="AV59" s="282"/>
      <c r="AW59" s="282"/>
      <c r="AX59" s="282"/>
      <c r="AY59" s="282"/>
      <c r="AZ59" s="282"/>
      <c r="BA59" s="282"/>
      <c r="BB59" s="282"/>
      <c r="BC59" s="282"/>
      <c r="BD59" s="282"/>
    </row>
    <row r="60" spans="1:56" ht="15">
      <c r="A60" s="277"/>
      <c r="B60" s="277"/>
      <c r="C60" s="277"/>
      <c r="D60" s="277"/>
      <c r="E60" s="278"/>
      <c r="F60" s="279"/>
      <c r="G60" s="280"/>
      <c r="H60" s="280"/>
      <c r="I60" s="158"/>
      <c r="J60" s="158"/>
      <c r="K60" s="281"/>
      <c r="L60" s="281"/>
      <c r="M60" s="281"/>
      <c r="N60" s="281"/>
      <c r="O60" s="281"/>
      <c r="P60" s="281"/>
      <c r="Q60" s="281"/>
      <c r="R60" s="281"/>
      <c r="S60" s="281"/>
      <c r="T60" s="281"/>
      <c r="U60" s="281"/>
      <c r="V60" s="281"/>
      <c r="W60" s="281"/>
      <c r="X60" s="281"/>
      <c r="Y60" s="281"/>
      <c r="Z60" s="281"/>
      <c r="AA60" s="281"/>
      <c r="AB60" s="281"/>
      <c r="AC60" s="281"/>
      <c r="AD60" s="281"/>
      <c r="AE60" s="281"/>
      <c r="AF60" s="282"/>
      <c r="AG60" s="282"/>
      <c r="AH60" s="282"/>
      <c r="AI60" s="282"/>
      <c r="AJ60" s="282"/>
      <c r="AK60" s="282"/>
      <c r="AL60" s="282"/>
      <c r="AM60" s="282"/>
      <c r="AN60" s="282"/>
      <c r="AO60" s="282"/>
      <c r="AP60" s="282"/>
      <c r="AQ60" s="282"/>
      <c r="AR60" s="282"/>
      <c r="AS60" s="282"/>
      <c r="AT60" s="282"/>
      <c r="AU60" s="282"/>
      <c r="AV60" s="282"/>
      <c r="AW60" s="282"/>
      <c r="AX60" s="282"/>
      <c r="AY60" s="282"/>
      <c r="AZ60" s="282"/>
      <c r="BA60" s="282"/>
      <c r="BB60" s="282"/>
      <c r="BC60" s="282"/>
      <c r="BD60" s="282"/>
    </row>
    <row r="61" spans="1:56" ht="15">
      <c r="A61" s="277"/>
      <c r="B61" s="277"/>
      <c r="C61" s="277"/>
      <c r="D61" s="277"/>
      <c r="E61" s="278"/>
      <c r="F61" s="279"/>
      <c r="G61" s="280"/>
      <c r="H61" s="280"/>
      <c r="I61" s="158"/>
      <c r="J61" s="158"/>
      <c r="K61" s="281"/>
      <c r="L61" s="281"/>
      <c r="M61" s="281"/>
      <c r="N61" s="281"/>
      <c r="O61" s="281"/>
      <c r="P61" s="281"/>
      <c r="Q61" s="281"/>
      <c r="R61" s="281"/>
      <c r="S61" s="281"/>
      <c r="T61" s="281"/>
      <c r="U61" s="281"/>
      <c r="V61" s="281"/>
      <c r="W61" s="281"/>
      <c r="X61" s="281"/>
      <c r="Y61" s="281"/>
      <c r="Z61" s="281"/>
      <c r="AA61" s="281"/>
      <c r="AB61" s="281"/>
      <c r="AC61" s="281"/>
      <c r="AD61" s="281"/>
      <c r="AE61" s="281"/>
      <c r="AF61" s="282"/>
      <c r="AG61" s="282"/>
      <c r="AH61" s="282"/>
      <c r="AI61" s="282"/>
      <c r="AJ61" s="282"/>
      <c r="AK61" s="282"/>
      <c r="AL61" s="282"/>
      <c r="AM61" s="282"/>
      <c r="AN61" s="282"/>
      <c r="AO61" s="282"/>
      <c r="AP61" s="282"/>
      <c r="AQ61" s="282"/>
      <c r="AR61" s="282"/>
      <c r="AS61" s="282"/>
      <c r="AT61" s="282"/>
      <c r="AU61" s="282"/>
      <c r="AV61" s="282"/>
      <c r="AW61" s="282"/>
      <c r="AX61" s="282"/>
      <c r="AY61" s="282"/>
      <c r="AZ61" s="282"/>
      <c r="BA61" s="282"/>
      <c r="BB61" s="282"/>
      <c r="BC61" s="282"/>
      <c r="BD61" s="282"/>
    </row>
    <row r="62" spans="1:56" ht="15">
      <c r="A62" s="277"/>
      <c r="B62" s="277"/>
      <c r="C62" s="277"/>
      <c r="D62" s="277"/>
      <c r="E62" s="278"/>
      <c r="F62" s="279"/>
      <c r="G62" s="280"/>
      <c r="H62" s="280"/>
      <c r="I62" s="158"/>
      <c r="J62" s="158"/>
      <c r="K62" s="281"/>
      <c r="L62" s="281"/>
      <c r="M62" s="281"/>
      <c r="N62" s="281"/>
      <c r="O62" s="281"/>
      <c r="P62" s="281"/>
      <c r="Q62" s="281"/>
      <c r="R62" s="281"/>
      <c r="S62" s="281"/>
      <c r="T62" s="281"/>
      <c r="U62" s="281"/>
      <c r="V62" s="281"/>
      <c r="W62" s="281"/>
      <c r="X62" s="281"/>
      <c r="Y62" s="281"/>
      <c r="Z62" s="281"/>
      <c r="AA62" s="281"/>
      <c r="AB62" s="281"/>
      <c r="AC62" s="281"/>
      <c r="AD62" s="281"/>
      <c r="AE62" s="281"/>
      <c r="AF62" s="282"/>
      <c r="AG62" s="282"/>
      <c r="AH62" s="282"/>
      <c r="AI62" s="282"/>
      <c r="AJ62" s="282"/>
      <c r="AK62" s="282"/>
      <c r="AL62" s="282"/>
      <c r="AM62" s="282"/>
      <c r="AN62" s="282"/>
      <c r="AO62" s="282"/>
      <c r="AP62" s="282"/>
      <c r="AQ62" s="282"/>
      <c r="AR62" s="282"/>
      <c r="AS62" s="282"/>
      <c r="AT62" s="282"/>
      <c r="AU62" s="282"/>
      <c r="AV62" s="282"/>
      <c r="AW62" s="282"/>
      <c r="AX62" s="282"/>
      <c r="AY62" s="282"/>
      <c r="AZ62" s="282"/>
      <c r="BA62" s="282"/>
      <c r="BB62" s="282"/>
      <c r="BC62" s="282"/>
      <c r="BD62" s="282"/>
    </row>
    <row r="63" spans="1:56" ht="15">
      <c r="A63" s="277"/>
      <c r="B63" s="277"/>
      <c r="C63" s="277"/>
      <c r="D63" s="277"/>
      <c r="E63" s="278"/>
      <c r="F63" s="279"/>
      <c r="G63" s="280"/>
      <c r="H63" s="280"/>
      <c r="I63" s="158"/>
      <c r="J63" s="158"/>
      <c r="K63" s="281"/>
      <c r="L63" s="281"/>
      <c r="M63" s="281"/>
      <c r="N63" s="281"/>
      <c r="O63" s="281"/>
      <c r="P63" s="281"/>
      <c r="Q63" s="281"/>
      <c r="R63" s="281"/>
      <c r="S63" s="281"/>
      <c r="T63" s="281"/>
      <c r="U63" s="281"/>
      <c r="V63" s="281"/>
      <c r="W63" s="281"/>
      <c r="X63" s="281"/>
      <c r="Y63" s="281"/>
      <c r="Z63" s="281"/>
      <c r="AA63" s="281"/>
      <c r="AB63" s="281"/>
      <c r="AC63" s="281"/>
      <c r="AD63" s="281"/>
      <c r="AE63" s="281"/>
      <c r="AF63" s="282"/>
      <c r="AG63" s="282"/>
      <c r="AH63" s="282"/>
      <c r="AI63" s="282"/>
      <c r="AJ63" s="282"/>
      <c r="AK63" s="282"/>
      <c r="AL63" s="282"/>
      <c r="AM63" s="282"/>
      <c r="AN63" s="282"/>
      <c r="AO63" s="282"/>
      <c r="AP63" s="282"/>
      <c r="AQ63" s="282"/>
      <c r="AR63" s="282"/>
      <c r="AS63" s="282"/>
      <c r="AT63" s="282"/>
      <c r="AU63" s="282"/>
      <c r="AV63" s="282"/>
      <c r="AW63" s="282"/>
      <c r="AX63" s="282"/>
      <c r="AY63" s="282"/>
      <c r="AZ63" s="282"/>
      <c r="BA63" s="282"/>
      <c r="BB63" s="282"/>
      <c r="BC63" s="282"/>
      <c r="BD63" s="282"/>
    </row>
    <row r="64" spans="1:56" ht="15">
      <c r="A64" s="277"/>
      <c r="B64" s="277"/>
      <c r="C64" s="277"/>
      <c r="D64" s="277"/>
      <c r="E64" s="278"/>
      <c r="F64" s="279"/>
      <c r="G64" s="280"/>
      <c r="H64" s="280"/>
      <c r="I64" s="158"/>
      <c r="J64" s="158"/>
      <c r="K64" s="281"/>
      <c r="L64" s="281"/>
      <c r="M64" s="281"/>
      <c r="N64" s="281"/>
      <c r="O64" s="281"/>
      <c r="P64" s="281"/>
      <c r="Q64" s="281"/>
      <c r="R64" s="281"/>
      <c r="S64" s="281"/>
      <c r="T64" s="281"/>
      <c r="U64" s="281"/>
      <c r="V64" s="281"/>
      <c r="W64" s="281"/>
      <c r="X64" s="281"/>
      <c r="Y64" s="281"/>
      <c r="Z64" s="281"/>
      <c r="AA64" s="281"/>
      <c r="AB64" s="281"/>
      <c r="AC64" s="281"/>
      <c r="AD64" s="281"/>
      <c r="AE64" s="281"/>
      <c r="AF64" s="282"/>
      <c r="AG64" s="282"/>
      <c r="AH64" s="282"/>
      <c r="AI64" s="282"/>
      <c r="AJ64" s="282"/>
      <c r="AK64" s="282"/>
      <c r="AL64" s="282"/>
      <c r="AM64" s="282"/>
      <c r="AN64" s="282"/>
      <c r="AO64" s="282"/>
      <c r="AP64" s="282"/>
      <c r="AQ64" s="282"/>
      <c r="AR64" s="282"/>
      <c r="AS64" s="282"/>
      <c r="AT64" s="282"/>
      <c r="AU64" s="282"/>
      <c r="AV64" s="282"/>
      <c r="AW64" s="282"/>
      <c r="AX64" s="282"/>
      <c r="AY64" s="282"/>
      <c r="AZ64" s="282"/>
      <c r="BA64" s="282"/>
      <c r="BB64" s="282"/>
      <c r="BC64" s="282"/>
      <c r="BD64" s="282"/>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59"/>
  <sheetViews>
    <sheetView zoomScale="85" zoomScaleNormal="85" workbookViewId="0">
      <selection activeCell="C11" sqref="C11"/>
    </sheetView>
  </sheetViews>
  <sheetFormatPr defaultRowHeight="12.75"/>
  <cols>
    <col min="1" max="1" width="22" style="21" customWidth="1"/>
    <col min="2" max="2" width="20.28515625" style="21" customWidth="1"/>
    <col min="3" max="3" width="22.85546875" style="21" customWidth="1"/>
    <col min="4" max="4" width="25.5703125" style="21" customWidth="1"/>
    <col min="5" max="5" width="11" style="21" customWidth="1"/>
    <col min="6" max="24" width="10.42578125" style="21" bestFit="1" customWidth="1"/>
    <col min="25" max="25" width="17.7109375" style="21" bestFit="1" customWidth="1"/>
    <col min="26" max="255" width="9.140625" style="21"/>
    <col min="256" max="256" width="35" style="21" customWidth="1"/>
    <col min="257" max="257" width="16" style="21" customWidth="1"/>
    <col min="258" max="258" width="29.140625" style="21" customWidth="1"/>
    <col min="259" max="259" width="12.85546875" style="21" bestFit="1" customWidth="1"/>
    <col min="260" max="260" width="9.42578125" style="21" customWidth="1"/>
    <col min="261" max="511" width="9.140625" style="21"/>
    <col min="512" max="512" width="35" style="21" customWidth="1"/>
    <col min="513" max="513" width="16" style="21" customWidth="1"/>
    <col min="514" max="514" width="29.140625" style="21" customWidth="1"/>
    <col min="515" max="515" width="12.85546875" style="21" bestFit="1" customWidth="1"/>
    <col min="516" max="516" width="9.42578125" style="21" customWidth="1"/>
    <col min="517" max="767" width="9.140625" style="21"/>
    <col min="768" max="768" width="35" style="21" customWidth="1"/>
    <col min="769" max="769" width="16" style="21" customWidth="1"/>
    <col min="770" max="770" width="29.140625" style="21" customWidth="1"/>
    <col min="771" max="771" width="12.85546875" style="21" bestFit="1" customWidth="1"/>
    <col min="772" max="772" width="9.42578125" style="21" customWidth="1"/>
    <col min="773" max="1023" width="9.140625" style="21"/>
    <col min="1024" max="1024" width="35" style="21" customWidth="1"/>
    <col min="1025" max="1025" width="16" style="21" customWidth="1"/>
    <col min="1026" max="1026" width="29.140625" style="21" customWidth="1"/>
    <col min="1027" max="1027" width="12.85546875" style="21" bestFit="1" customWidth="1"/>
    <col min="1028" max="1028" width="9.42578125" style="21" customWidth="1"/>
    <col min="1029" max="1279" width="9.140625" style="21"/>
    <col min="1280" max="1280" width="35" style="21" customWidth="1"/>
    <col min="1281" max="1281" width="16" style="21" customWidth="1"/>
    <col min="1282" max="1282" width="29.140625" style="21" customWidth="1"/>
    <col min="1283" max="1283" width="12.85546875" style="21" bestFit="1" customWidth="1"/>
    <col min="1284" max="1284" width="9.42578125" style="21" customWidth="1"/>
    <col min="1285" max="1535" width="9.140625" style="21"/>
    <col min="1536" max="1536" width="35" style="21" customWidth="1"/>
    <col min="1537" max="1537" width="16" style="21" customWidth="1"/>
    <col min="1538" max="1538" width="29.140625" style="21" customWidth="1"/>
    <col min="1539" max="1539" width="12.85546875" style="21" bestFit="1" customWidth="1"/>
    <col min="1540" max="1540" width="9.42578125" style="21" customWidth="1"/>
    <col min="1541" max="1791" width="9.140625" style="21"/>
    <col min="1792" max="1792" width="35" style="21" customWidth="1"/>
    <col min="1793" max="1793" width="16" style="21" customWidth="1"/>
    <col min="1794" max="1794" width="29.140625" style="21" customWidth="1"/>
    <col min="1795" max="1795" width="12.85546875" style="21" bestFit="1" customWidth="1"/>
    <col min="1796" max="1796" width="9.42578125" style="21" customWidth="1"/>
    <col min="1797" max="2047" width="9.140625" style="21"/>
    <col min="2048" max="2048" width="35" style="21" customWidth="1"/>
    <col min="2049" max="2049" width="16" style="21" customWidth="1"/>
    <col min="2050" max="2050" width="29.140625" style="21" customWidth="1"/>
    <col min="2051" max="2051" width="12.85546875" style="21" bestFit="1" customWidth="1"/>
    <col min="2052" max="2052" width="9.42578125" style="21" customWidth="1"/>
    <col min="2053" max="2303" width="9.140625" style="21"/>
    <col min="2304" max="2304" width="35" style="21" customWidth="1"/>
    <col min="2305" max="2305" width="16" style="21" customWidth="1"/>
    <col min="2306" max="2306" width="29.140625" style="21" customWidth="1"/>
    <col min="2307" max="2307" width="12.85546875" style="21" bestFit="1" customWidth="1"/>
    <col min="2308" max="2308" width="9.42578125" style="21" customWidth="1"/>
    <col min="2309" max="2559" width="9.140625" style="21"/>
    <col min="2560" max="2560" width="35" style="21" customWidth="1"/>
    <col min="2561" max="2561" width="16" style="21" customWidth="1"/>
    <col min="2562" max="2562" width="29.140625" style="21" customWidth="1"/>
    <col min="2563" max="2563" width="12.85546875" style="21" bestFit="1" customWidth="1"/>
    <col min="2564" max="2564" width="9.42578125" style="21" customWidth="1"/>
    <col min="2565" max="2815" width="9.140625" style="21"/>
    <col min="2816" max="2816" width="35" style="21" customWidth="1"/>
    <col min="2817" max="2817" width="16" style="21" customWidth="1"/>
    <col min="2818" max="2818" width="29.140625" style="21" customWidth="1"/>
    <col min="2819" max="2819" width="12.85546875" style="21" bestFit="1" customWidth="1"/>
    <col min="2820" max="2820" width="9.42578125" style="21" customWidth="1"/>
    <col min="2821" max="3071" width="9.140625" style="21"/>
    <col min="3072" max="3072" width="35" style="21" customWidth="1"/>
    <col min="3073" max="3073" width="16" style="21" customWidth="1"/>
    <col min="3074" max="3074" width="29.140625" style="21" customWidth="1"/>
    <col min="3075" max="3075" width="12.85546875" style="21" bestFit="1" customWidth="1"/>
    <col min="3076" max="3076" width="9.42578125" style="21" customWidth="1"/>
    <col min="3077" max="3327" width="9.140625" style="21"/>
    <col min="3328" max="3328" width="35" style="21" customWidth="1"/>
    <col min="3329" max="3329" width="16" style="21" customWidth="1"/>
    <col min="3330" max="3330" width="29.140625" style="21" customWidth="1"/>
    <col min="3331" max="3331" width="12.85546875" style="21" bestFit="1" customWidth="1"/>
    <col min="3332" max="3332" width="9.42578125" style="21" customWidth="1"/>
    <col min="3333" max="3583" width="9.140625" style="21"/>
    <col min="3584" max="3584" width="35" style="21" customWidth="1"/>
    <col min="3585" max="3585" width="16" style="21" customWidth="1"/>
    <col min="3586" max="3586" width="29.140625" style="21" customWidth="1"/>
    <col min="3587" max="3587" width="12.85546875" style="21" bestFit="1" customWidth="1"/>
    <col min="3588" max="3588" width="9.42578125" style="21" customWidth="1"/>
    <col min="3589" max="3839" width="9.140625" style="21"/>
    <col min="3840" max="3840" width="35" style="21" customWidth="1"/>
    <col min="3841" max="3841" width="16" style="21" customWidth="1"/>
    <col min="3842" max="3842" width="29.140625" style="21" customWidth="1"/>
    <col min="3843" max="3843" width="12.85546875" style="21" bestFit="1" customWidth="1"/>
    <col min="3844" max="3844" width="9.42578125" style="21" customWidth="1"/>
    <col min="3845" max="4095" width="9.140625" style="21"/>
    <col min="4096" max="4096" width="35" style="21" customWidth="1"/>
    <col min="4097" max="4097" width="16" style="21" customWidth="1"/>
    <col min="4098" max="4098" width="29.140625" style="21" customWidth="1"/>
    <col min="4099" max="4099" width="12.85546875" style="21" bestFit="1" customWidth="1"/>
    <col min="4100" max="4100" width="9.42578125" style="21" customWidth="1"/>
    <col min="4101" max="4351" width="9.140625" style="21"/>
    <col min="4352" max="4352" width="35" style="21" customWidth="1"/>
    <col min="4353" max="4353" width="16" style="21" customWidth="1"/>
    <col min="4354" max="4354" width="29.140625" style="21" customWidth="1"/>
    <col min="4355" max="4355" width="12.85546875" style="21" bestFit="1" customWidth="1"/>
    <col min="4356" max="4356" width="9.42578125" style="21" customWidth="1"/>
    <col min="4357" max="4607" width="9.140625" style="21"/>
    <col min="4608" max="4608" width="35" style="21" customWidth="1"/>
    <col min="4609" max="4609" width="16" style="21" customWidth="1"/>
    <col min="4610" max="4610" width="29.140625" style="21" customWidth="1"/>
    <col min="4611" max="4611" width="12.85546875" style="21" bestFit="1" customWidth="1"/>
    <col min="4612" max="4612" width="9.42578125" style="21" customWidth="1"/>
    <col min="4613" max="4863" width="9.140625" style="21"/>
    <col min="4864" max="4864" width="35" style="21" customWidth="1"/>
    <col min="4865" max="4865" width="16" style="21" customWidth="1"/>
    <col min="4866" max="4866" width="29.140625" style="21" customWidth="1"/>
    <col min="4867" max="4867" width="12.85546875" style="21" bestFit="1" customWidth="1"/>
    <col min="4868" max="4868" width="9.42578125" style="21" customWidth="1"/>
    <col min="4869" max="5119" width="9.140625" style="21"/>
    <col min="5120" max="5120" width="35" style="21" customWidth="1"/>
    <col min="5121" max="5121" width="16" style="21" customWidth="1"/>
    <col min="5122" max="5122" width="29.140625" style="21" customWidth="1"/>
    <col min="5123" max="5123" width="12.85546875" style="21" bestFit="1" customWidth="1"/>
    <col min="5124" max="5124" width="9.42578125" style="21" customWidth="1"/>
    <col min="5125" max="5375" width="9.140625" style="21"/>
    <col min="5376" max="5376" width="35" style="21" customWidth="1"/>
    <col min="5377" max="5377" width="16" style="21" customWidth="1"/>
    <col min="5378" max="5378" width="29.140625" style="21" customWidth="1"/>
    <col min="5379" max="5379" width="12.85546875" style="21" bestFit="1" customWidth="1"/>
    <col min="5380" max="5380" width="9.42578125" style="21" customWidth="1"/>
    <col min="5381" max="5631" width="9.140625" style="21"/>
    <col min="5632" max="5632" width="35" style="21" customWidth="1"/>
    <col min="5633" max="5633" width="16" style="21" customWidth="1"/>
    <col min="5634" max="5634" width="29.140625" style="21" customWidth="1"/>
    <col min="5635" max="5635" width="12.85546875" style="21" bestFit="1" customWidth="1"/>
    <col min="5636" max="5636" width="9.42578125" style="21" customWidth="1"/>
    <col min="5637" max="5887" width="9.140625" style="21"/>
    <col min="5888" max="5888" width="35" style="21" customWidth="1"/>
    <col min="5889" max="5889" width="16" style="21" customWidth="1"/>
    <col min="5890" max="5890" width="29.140625" style="21" customWidth="1"/>
    <col min="5891" max="5891" width="12.85546875" style="21" bestFit="1" customWidth="1"/>
    <col min="5892" max="5892" width="9.42578125" style="21" customWidth="1"/>
    <col min="5893" max="6143" width="9.140625" style="21"/>
    <col min="6144" max="6144" width="35" style="21" customWidth="1"/>
    <col min="6145" max="6145" width="16" style="21" customWidth="1"/>
    <col min="6146" max="6146" width="29.140625" style="21" customWidth="1"/>
    <col min="6147" max="6147" width="12.85546875" style="21" bestFit="1" customWidth="1"/>
    <col min="6148" max="6148" width="9.42578125" style="21" customWidth="1"/>
    <col min="6149" max="6399" width="9.140625" style="21"/>
    <col min="6400" max="6400" width="35" style="21" customWidth="1"/>
    <col min="6401" max="6401" width="16" style="21" customWidth="1"/>
    <col min="6402" max="6402" width="29.140625" style="21" customWidth="1"/>
    <col min="6403" max="6403" width="12.85546875" style="21" bestFit="1" customWidth="1"/>
    <col min="6404" max="6404" width="9.42578125" style="21" customWidth="1"/>
    <col min="6405" max="6655" width="9.140625" style="21"/>
    <col min="6656" max="6656" width="35" style="21" customWidth="1"/>
    <col min="6657" max="6657" width="16" style="21" customWidth="1"/>
    <col min="6658" max="6658" width="29.140625" style="21" customWidth="1"/>
    <col min="6659" max="6659" width="12.85546875" style="21" bestFit="1" customWidth="1"/>
    <col min="6660" max="6660" width="9.42578125" style="21" customWidth="1"/>
    <col min="6661" max="6911" width="9.140625" style="21"/>
    <col min="6912" max="6912" width="35" style="21" customWidth="1"/>
    <col min="6913" max="6913" width="16" style="21" customWidth="1"/>
    <col min="6914" max="6914" width="29.140625" style="21" customWidth="1"/>
    <col min="6915" max="6915" width="12.85546875" style="21" bestFit="1" customWidth="1"/>
    <col min="6916" max="6916" width="9.42578125" style="21" customWidth="1"/>
    <col min="6917" max="7167" width="9.140625" style="21"/>
    <col min="7168" max="7168" width="35" style="21" customWidth="1"/>
    <col min="7169" max="7169" width="16" style="21" customWidth="1"/>
    <col min="7170" max="7170" width="29.140625" style="21" customWidth="1"/>
    <col min="7171" max="7171" width="12.85546875" style="21" bestFit="1" customWidth="1"/>
    <col min="7172" max="7172" width="9.42578125" style="21" customWidth="1"/>
    <col min="7173" max="7423" width="9.140625" style="21"/>
    <col min="7424" max="7424" width="35" style="21" customWidth="1"/>
    <col min="7425" max="7425" width="16" style="21" customWidth="1"/>
    <col min="7426" max="7426" width="29.140625" style="21" customWidth="1"/>
    <col min="7427" max="7427" width="12.85546875" style="21" bestFit="1" customWidth="1"/>
    <col min="7428" max="7428" width="9.42578125" style="21" customWidth="1"/>
    <col min="7429" max="7679" width="9.140625" style="21"/>
    <col min="7680" max="7680" width="35" style="21" customWidth="1"/>
    <col min="7681" max="7681" width="16" style="21" customWidth="1"/>
    <col min="7682" max="7682" width="29.140625" style="21" customWidth="1"/>
    <col min="7683" max="7683" width="12.85546875" style="21" bestFit="1" customWidth="1"/>
    <col min="7684" max="7684" width="9.42578125" style="21" customWidth="1"/>
    <col min="7685" max="7935" width="9.140625" style="21"/>
    <col min="7936" max="7936" width="35" style="21" customWidth="1"/>
    <col min="7937" max="7937" width="16" style="21" customWidth="1"/>
    <col min="7938" max="7938" width="29.140625" style="21" customWidth="1"/>
    <col min="7939" max="7939" width="12.85546875" style="21" bestFit="1" customWidth="1"/>
    <col min="7940" max="7940" width="9.42578125" style="21" customWidth="1"/>
    <col min="7941" max="8191" width="9.140625" style="21"/>
    <col min="8192" max="8192" width="35" style="21" customWidth="1"/>
    <col min="8193" max="8193" width="16" style="21" customWidth="1"/>
    <col min="8194" max="8194" width="29.140625" style="21" customWidth="1"/>
    <col min="8195" max="8195" width="12.85546875" style="21" bestFit="1" customWidth="1"/>
    <col min="8196" max="8196" width="9.42578125" style="21" customWidth="1"/>
    <col min="8197" max="8447" width="9.140625" style="21"/>
    <col min="8448" max="8448" width="35" style="21" customWidth="1"/>
    <col min="8449" max="8449" width="16" style="21" customWidth="1"/>
    <col min="8450" max="8450" width="29.140625" style="21" customWidth="1"/>
    <col min="8451" max="8451" width="12.85546875" style="21" bestFit="1" customWidth="1"/>
    <col min="8452" max="8452" width="9.42578125" style="21" customWidth="1"/>
    <col min="8453" max="8703" width="9.140625" style="21"/>
    <col min="8704" max="8704" width="35" style="21" customWidth="1"/>
    <col min="8705" max="8705" width="16" style="21" customWidth="1"/>
    <col min="8706" max="8706" width="29.140625" style="21" customWidth="1"/>
    <col min="8707" max="8707" width="12.85546875" style="21" bestFit="1" customWidth="1"/>
    <col min="8708" max="8708" width="9.42578125" style="21" customWidth="1"/>
    <col min="8709" max="8959" width="9.140625" style="21"/>
    <col min="8960" max="8960" width="35" style="21" customWidth="1"/>
    <col min="8961" max="8961" width="16" style="21" customWidth="1"/>
    <col min="8962" max="8962" width="29.140625" style="21" customWidth="1"/>
    <col min="8963" max="8963" width="12.85546875" style="21" bestFit="1" customWidth="1"/>
    <col min="8964" max="8964" width="9.42578125" style="21" customWidth="1"/>
    <col min="8965" max="9215" width="9.140625" style="21"/>
    <col min="9216" max="9216" width="35" style="21" customWidth="1"/>
    <col min="9217" max="9217" width="16" style="21" customWidth="1"/>
    <col min="9218" max="9218" width="29.140625" style="21" customWidth="1"/>
    <col min="9219" max="9219" width="12.85546875" style="21" bestFit="1" customWidth="1"/>
    <col min="9220" max="9220" width="9.42578125" style="21" customWidth="1"/>
    <col min="9221" max="9471" width="9.140625" style="21"/>
    <col min="9472" max="9472" width="35" style="21" customWidth="1"/>
    <col min="9473" max="9473" width="16" style="21" customWidth="1"/>
    <col min="9474" max="9474" width="29.140625" style="21" customWidth="1"/>
    <col min="9475" max="9475" width="12.85546875" style="21" bestFit="1" customWidth="1"/>
    <col min="9476" max="9476" width="9.42578125" style="21" customWidth="1"/>
    <col min="9477" max="9727" width="9.140625" style="21"/>
    <col min="9728" max="9728" width="35" style="21" customWidth="1"/>
    <col min="9729" max="9729" width="16" style="21" customWidth="1"/>
    <col min="9730" max="9730" width="29.140625" style="21" customWidth="1"/>
    <col min="9731" max="9731" width="12.85546875" style="21" bestFit="1" customWidth="1"/>
    <col min="9732" max="9732" width="9.42578125" style="21" customWidth="1"/>
    <col min="9733" max="9983" width="9.140625" style="21"/>
    <col min="9984" max="9984" width="35" style="21" customWidth="1"/>
    <col min="9985" max="9985" width="16" style="21" customWidth="1"/>
    <col min="9986" max="9986" width="29.140625" style="21" customWidth="1"/>
    <col min="9987" max="9987" width="12.85546875" style="21" bestFit="1" customWidth="1"/>
    <col min="9988" max="9988" width="9.42578125" style="21" customWidth="1"/>
    <col min="9989" max="10239" width="9.140625" style="21"/>
    <col min="10240" max="10240" width="35" style="21" customWidth="1"/>
    <col min="10241" max="10241" width="16" style="21" customWidth="1"/>
    <col min="10242" max="10242" width="29.140625" style="21" customWidth="1"/>
    <col min="10243" max="10243" width="12.85546875" style="21" bestFit="1" customWidth="1"/>
    <col min="10244" max="10244" width="9.42578125" style="21" customWidth="1"/>
    <col min="10245" max="10495" width="9.140625" style="21"/>
    <col min="10496" max="10496" width="35" style="21" customWidth="1"/>
    <col min="10497" max="10497" width="16" style="21" customWidth="1"/>
    <col min="10498" max="10498" width="29.140625" style="21" customWidth="1"/>
    <col min="10499" max="10499" width="12.85546875" style="21" bestFit="1" customWidth="1"/>
    <col min="10500" max="10500" width="9.42578125" style="21" customWidth="1"/>
    <col min="10501" max="10751" width="9.140625" style="21"/>
    <col min="10752" max="10752" width="35" style="21" customWidth="1"/>
    <col min="10753" max="10753" width="16" style="21" customWidth="1"/>
    <col min="10754" max="10754" width="29.140625" style="21" customWidth="1"/>
    <col min="10755" max="10755" width="12.85546875" style="21" bestFit="1" customWidth="1"/>
    <col min="10756" max="10756" width="9.42578125" style="21" customWidth="1"/>
    <col min="10757" max="11007" width="9.140625" style="21"/>
    <col min="11008" max="11008" width="35" style="21" customWidth="1"/>
    <col min="11009" max="11009" width="16" style="21" customWidth="1"/>
    <col min="11010" max="11010" width="29.140625" style="21" customWidth="1"/>
    <col min="11011" max="11011" width="12.85546875" style="21" bestFit="1" customWidth="1"/>
    <col min="11012" max="11012" width="9.42578125" style="21" customWidth="1"/>
    <col min="11013" max="11263" width="9.140625" style="21"/>
    <col min="11264" max="11264" width="35" style="21" customWidth="1"/>
    <col min="11265" max="11265" width="16" style="21" customWidth="1"/>
    <col min="11266" max="11266" width="29.140625" style="21" customWidth="1"/>
    <col min="11267" max="11267" width="12.85546875" style="21" bestFit="1" customWidth="1"/>
    <col min="11268" max="11268" width="9.42578125" style="21" customWidth="1"/>
    <col min="11269" max="11519" width="9.140625" style="21"/>
    <col min="11520" max="11520" width="35" style="21" customWidth="1"/>
    <col min="11521" max="11521" width="16" style="21" customWidth="1"/>
    <col min="11522" max="11522" width="29.140625" style="21" customWidth="1"/>
    <col min="11523" max="11523" width="12.85546875" style="21" bestFit="1" customWidth="1"/>
    <col min="11524" max="11524" width="9.42578125" style="21" customWidth="1"/>
    <col min="11525" max="11775" width="9.140625" style="21"/>
    <col min="11776" max="11776" width="35" style="21" customWidth="1"/>
    <col min="11777" max="11777" width="16" style="21" customWidth="1"/>
    <col min="11778" max="11778" width="29.140625" style="21" customWidth="1"/>
    <col min="11779" max="11779" width="12.85546875" style="21" bestFit="1" customWidth="1"/>
    <col min="11780" max="11780" width="9.42578125" style="21" customWidth="1"/>
    <col min="11781" max="12031" width="9.140625" style="21"/>
    <col min="12032" max="12032" width="35" style="21" customWidth="1"/>
    <col min="12033" max="12033" width="16" style="21" customWidth="1"/>
    <col min="12034" max="12034" width="29.140625" style="21" customWidth="1"/>
    <col min="12035" max="12035" width="12.85546875" style="21" bestFit="1" customWidth="1"/>
    <col min="12036" max="12036" width="9.42578125" style="21" customWidth="1"/>
    <col min="12037" max="12287" width="9.140625" style="21"/>
    <col min="12288" max="12288" width="35" style="21" customWidth="1"/>
    <col min="12289" max="12289" width="16" style="21" customWidth="1"/>
    <col min="12290" max="12290" width="29.140625" style="21" customWidth="1"/>
    <col min="12291" max="12291" width="12.85546875" style="21" bestFit="1" customWidth="1"/>
    <col min="12292" max="12292" width="9.42578125" style="21" customWidth="1"/>
    <col min="12293" max="12543" width="9.140625" style="21"/>
    <col min="12544" max="12544" width="35" style="21" customWidth="1"/>
    <col min="12545" max="12545" width="16" style="21" customWidth="1"/>
    <col min="12546" max="12546" width="29.140625" style="21" customWidth="1"/>
    <col min="12547" max="12547" width="12.85546875" style="21" bestFit="1" customWidth="1"/>
    <col min="12548" max="12548" width="9.42578125" style="21" customWidth="1"/>
    <col min="12549" max="12799" width="9.140625" style="21"/>
    <col min="12800" max="12800" width="35" style="21" customWidth="1"/>
    <col min="12801" max="12801" width="16" style="21" customWidth="1"/>
    <col min="12802" max="12802" width="29.140625" style="21" customWidth="1"/>
    <col min="12803" max="12803" width="12.85546875" style="21" bestFit="1" customWidth="1"/>
    <col min="12804" max="12804" width="9.42578125" style="21" customWidth="1"/>
    <col min="12805" max="13055" width="9.140625" style="21"/>
    <col min="13056" max="13056" width="35" style="21" customWidth="1"/>
    <col min="13057" max="13057" width="16" style="21" customWidth="1"/>
    <col min="13058" max="13058" width="29.140625" style="21" customWidth="1"/>
    <col min="13059" max="13059" width="12.85546875" style="21" bestFit="1" customWidth="1"/>
    <col min="13060" max="13060" width="9.42578125" style="21" customWidth="1"/>
    <col min="13061" max="13311" width="9.140625" style="21"/>
    <col min="13312" max="13312" width="35" style="21" customWidth="1"/>
    <col min="13313" max="13313" width="16" style="21" customWidth="1"/>
    <col min="13314" max="13314" width="29.140625" style="21" customWidth="1"/>
    <col min="13315" max="13315" width="12.85546875" style="21" bestFit="1" customWidth="1"/>
    <col min="13316" max="13316" width="9.42578125" style="21" customWidth="1"/>
    <col min="13317" max="13567" width="9.140625" style="21"/>
    <col min="13568" max="13568" width="35" style="21" customWidth="1"/>
    <col min="13569" max="13569" width="16" style="21" customWidth="1"/>
    <col min="13570" max="13570" width="29.140625" style="21" customWidth="1"/>
    <col min="13571" max="13571" width="12.85546875" style="21" bestFit="1" customWidth="1"/>
    <col min="13572" max="13572" width="9.42578125" style="21" customWidth="1"/>
    <col min="13573" max="13823" width="9.140625" style="21"/>
    <col min="13824" max="13824" width="35" style="21" customWidth="1"/>
    <col min="13825" max="13825" width="16" style="21" customWidth="1"/>
    <col min="13826" max="13826" width="29.140625" style="21" customWidth="1"/>
    <col min="13827" max="13827" width="12.85546875" style="21" bestFit="1" customWidth="1"/>
    <col min="13828" max="13828" width="9.42578125" style="21" customWidth="1"/>
    <col min="13829" max="14079" width="9.140625" style="21"/>
    <col min="14080" max="14080" width="35" style="21" customWidth="1"/>
    <col min="14081" max="14081" width="16" style="21" customWidth="1"/>
    <col min="14082" max="14082" width="29.140625" style="21" customWidth="1"/>
    <col min="14083" max="14083" width="12.85546875" style="21" bestFit="1" customWidth="1"/>
    <col min="14084" max="14084" width="9.42578125" style="21" customWidth="1"/>
    <col min="14085" max="14335" width="9.140625" style="21"/>
    <col min="14336" max="14336" width="35" style="21" customWidth="1"/>
    <col min="14337" max="14337" width="16" style="21" customWidth="1"/>
    <col min="14338" max="14338" width="29.140625" style="21" customWidth="1"/>
    <col min="14339" max="14339" width="12.85546875" style="21" bestFit="1" customWidth="1"/>
    <col min="14340" max="14340" width="9.42578125" style="21" customWidth="1"/>
    <col min="14341" max="14591" width="9.140625" style="21"/>
    <col min="14592" max="14592" width="35" style="21" customWidth="1"/>
    <col min="14593" max="14593" width="16" style="21" customWidth="1"/>
    <col min="14594" max="14594" width="29.140625" style="21" customWidth="1"/>
    <col min="14595" max="14595" width="12.85546875" style="21" bestFit="1" customWidth="1"/>
    <col min="14596" max="14596" width="9.42578125" style="21" customWidth="1"/>
    <col min="14597" max="14847" width="9.140625" style="21"/>
    <col min="14848" max="14848" width="35" style="21" customWidth="1"/>
    <col min="14849" max="14849" width="16" style="21" customWidth="1"/>
    <col min="14850" max="14850" width="29.140625" style="21" customWidth="1"/>
    <col min="14851" max="14851" width="12.85546875" style="21" bestFit="1" customWidth="1"/>
    <col min="14852" max="14852" width="9.42578125" style="21" customWidth="1"/>
    <col min="14853" max="15103" width="9.140625" style="21"/>
    <col min="15104" max="15104" width="35" style="21" customWidth="1"/>
    <col min="15105" max="15105" width="16" style="21" customWidth="1"/>
    <col min="15106" max="15106" width="29.140625" style="21" customWidth="1"/>
    <col min="15107" max="15107" width="12.85546875" style="21" bestFit="1" customWidth="1"/>
    <col min="15108" max="15108" width="9.42578125" style="21" customWidth="1"/>
    <col min="15109" max="15359" width="9.140625" style="21"/>
    <col min="15360" max="15360" width="35" style="21" customWidth="1"/>
    <col min="15361" max="15361" width="16" style="21" customWidth="1"/>
    <col min="15362" max="15362" width="29.140625" style="21" customWidth="1"/>
    <col min="15363" max="15363" width="12.85546875" style="21" bestFit="1" customWidth="1"/>
    <col min="15364" max="15364" width="9.42578125" style="21" customWidth="1"/>
    <col min="15365" max="15615" width="9.140625" style="21"/>
    <col min="15616" max="15616" width="35" style="21" customWidth="1"/>
    <col min="15617" max="15617" width="16" style="21" customWidth="1"/>
    <col min="15618" max="15618" width="29.140625" style="21" customWidth="1"/>
    <col min="15619" max="15619" width="12.85546875" style="21" bestFit="1" customWidth="1"/>
    <col min="15620" max="15620" width="9.42578125" style="21" customWidth="1"/>
    <col min="15621" max="15871" width="9.140625" style="21"/>
    <col min="15872" max="15872" width="35" style="21" customWidth="1"/>
    <col min="15873" max="15873" width="16" style="21" customWidth="1"/>
    <col min="15874" max="15874" width="29.140625" style="21" customWidth="1"/>
    <col min="15875" max="15875" width="12.85546875" style="21" bestFit="1" customWidth="1"/>
    <col min="15876" max="15876" width="9.42578125" style="21" customWidth="1"/>
    <col min="15877" max="16127" width="9.140625" style="21"/>
    <col min="16128" max="16128" width="35" style="21" customWidth="1"/>
    <col min="16129" max="16129" width="16" style="21" customWidth="1"/>
    <col min="16130" max="16130" width="29.140625" style="21" customWidth="1"/>
    <col min="16131" max="16131" width="12.85546875" style="21" bestFit="1" customWidth="1"/>
    <col min="16132" max="16132" width="9.42578125" style="21" customWidth="1"/>
    <col min="16133" max="16384" width="9.140625" style="21"/>
  </cols>
  <sheetData>
    <row r="1" spans="1:25" ht="12.75" customHeight="1">
      <c r="A1" s="110" t="s">
        <v>45</v>
      </c>
      <c r="B1" s="314" t="s">
        <v>721</v>
      </c>
      <c r="C1" s="315"/>
      <c r="D1" s="315"/>
      <c r="E1" s="315"/>
      <c r="F1" s="315"/>
      <c r="G1" s="315"/>
      <c r="H1" s="315"/>
      <c r="I1" s="315"/>
      <c r="J1" s="315"/>
      <c r="K1" s="315"/>
      <c r="L1" s="315"/>
      <c r="M1" s="315"/>
      <c r="N1" s="315"/>
      <c r="O1" s="315"/>
      <c r="P1" s="315"/>
      <c r="Q1" s="315"/>
      <c r="R1" s="315"/>
      <c r="S1" s="316"/>
      <c r="T1" s="48"/>
      <c r="U1" s="48"/>
      <c r="V1" s="48"/>
      <c r="W1" s="48"/>
    </row>
    <row r="2" spans="1:25" ht="12.75" customHeight="1">
      <c r="A2" s="111"/>
      <c r="B2" s="317"/>
      <c r="C2" s="318"/>
      <c r="D2" s="318"/>
      <c r="E2" s="318"/>
      <c r="F2" s="318"/>
      <c r="G2" s="318"/>
      <c r="H2" s="318"/>
      <c r="I2" s="318"/>
      <c r="J2" s="318"/>
      <c r="K2" s="318"/>
      <c r="L2" s="318"/>
      <c r="M2" s="318"/>
      <c r="N2" s="318"/>
      <c r="O2" s="318"/>
      <c r="P2" s="318"/>
      <c r="Q2" s="318"/>
      <c r="R2" s="318"/>
      <c r="S2" s="319"/>
      <c r="T2" s="49"/>
      <c r="U2" s="49"/>
      <c r="V2" s="49"/>
      <c r="W2" s="49"/>
    </row>
    <row r="3" spans="1:25">
      <c r="A3" s="111"/>
      <c r="B3" s="317"/>
      <c r="C3" s="318"/>
      <c r="D3" s="318"/>
      <c r="E3" s="318"/>
      <c r="F3" s="318"/>
      <c r="G3" s="318"/>
      <c r="H3" s="318"/>
      <c r="I3" s="318"/>
      <c r="J3" s="318"/>
      <c r="K3" s="318"/>
      <c r="L3" s="318"/>
      <c r="M3" s="318"/>
      <c r="N3" s="318"/>
      <c r="O3" s="318"/>
      <c r="P3" s="318"/>
      <c r="Q3" s="318"/>
      <c r="R3" s="318"/>
      <c r="S3" s="319"/>
      <c r="T3" s="49"/>
      <c r="U3" s="49"/>
      <c r="V3" s="49"/>
      <c r="W3" s="49"/>
    </row>
    <row r="4" spans="1:25">
      <c r="A4" s="111"/>
      <c r="B4" s="317"/>
      <c r="C4" s="318"/>
      <c r="D4" s="318"/>
      <c r="E4" s="318"/>
      <c r="F4" s="318"/>
      <c r="G4" s="318"/>
      <c r="H4" s="318"/>
      <c r="I4" s="318"/>
      <c r="J4" s="318"/>
      <c r="K4" s="318"/>
      <c r="L4" s="318"/>
      <c r="M4" s="318"/>
      <c r="N4" s="318"/>
      <c r="O4" s="318"/>
      <c r="P4" s="318"/>
      <c r="Q4" s="318"/>
      <c r="R4" s="318"/>
      <c r="S4" s="319"/>
      <c r="T4" s="49"/>
      <c r="U4" s="49"/>
      <c r="V4" s="49"/>
      <c r="W4" s="49"/>
    </row>
    <row r="5" spans="1:25">
      <c r="A5" s="112"/>
      <c r="B5" s="317"/>
      <c r="C5" s="318"/>
      <c r="D5" s="320"/>
      <c r="E5" s="320"/>
      <c r="F5" s="320"/>
      <c r="G5" s="320"/>
      <c r="H5" s="320"/>
      <c r="I5" s="320"/>
      <c r="J5" s="320"/>
      <c r="K5" s="320"/>
      <c r="L5" s="320"/>
      <c r="M5" s="320"/>
      <c r="N5" s="320"/>
      <c r="O5" s="320"/>
      <c r="P5" s="320"/>
      <c r="Q5" s="320"/>
      <c r="R5" s="320"/>
      <c r="S5" s="321"/>
      <c r="T5" s="49"/>
      <c r="U5" s="49"/>
      <c r="V5" s="49"/>
      <c r="W5" s="49"/>
    </row>
    <row r="6" spans="1:25">
      <c r="A6" s="117"/>
      <c r="B6" s="116"/>
      <c r="C6" s="116"/>
      <c r="D6" s="115"/>
      <c r="E6" s="113"/>
      <c r="F6" s="113"/>
      <c r="G6" s="113"/>
      <c r="H6" s="113"/>
      <c r="I6" s="113"/>
      <c r="J6" s="113"/>
      <c r="K6" s="113"/>
      <c r="L6" s="113"/>
      <c r="M6" s="113"/>
      <c r="N6" s="113"/>
      <c r="O6" s="113"/>
      <c r="P6" s="113"/>
      <c r="Q6" s="113"/>
      <c r="R6" s="113"/>
      <c r="S6" s="114"/>
      <c r="T6" s="49"/>
      <c r="U6" s="49"/>
      <c r="V6" s="49"/>
      <c r="W6" s="49"/>
    </row>
    <row r="7" spans="1:25">
      <c r="A7" s="283"/>
      <c r="B7" s="286" t="s">
        <v>326</v>
      </c>
      <c r="C7" s="287" t="s">
        <v>384</v>
      </c>
      <c r="D7" s="288" t="s">
        <v>732</v>
      </c>
    </row>
    <row r="8" spans="1:25">
      <c r="A8" s="284" t="s">
        <v>708</v>
      </c>
      <c r="B8" s="289" t="s">
        <v>46</v>
      </c>
      <c r="C8" s="290" t="str">
        <f>[1]FILES!$B$13</f>
        <v>Compressed Air-NR</v>
      </c>
      <c r="D8" s="291" t="str">
        <f>[3]!switch_ForecastState</f>
        <v>Region</v>
      </c>
      <c r="E8" s="118"/>
      <c r="F8" s="104"/>
    </row>
    <row r="9" spans="1:25">
      <c r="A9" s="284" t="str">
        <f>INDEX([1]ACHIEV!$A$19:$B$100,MATCH(C8,[1]ACHIEV!$B$19:$B$100,0),1)</f>
        <v>Compressed Air</v>
      </c>
      <c r="B9" s="292" t="s">
        <v>47</v>
      </c>
      <c r="C9" s="290">
        <f>[1]FILES!$H$4</f>
        <v>2035</v>
      </c>
      <c r="D9" s="291" t="str">
        <f>[3]!switch_ForecastScenario</f>
        <v>Base</v>
      </c>
      <c r="E9" s="119"/>
    </row>
    <row r="10" spans="1:25">
      <c r="A10" s="285"/>
      <c r="B10" s="293" t="s">
        <v>327</v>
      </c>
      <c r="C10" s="294">
        <f>Y157</f>
        <v>1.0195557332307676</v>
      </c>
      <c r="D10" s="313"/>
      <c r="E10" s="21">
        <v>1</v>
      </c>
      <c r="F10" s="21">
        <f>E10+1</f>
        <v>2</v>
      </c>
      <c r="G10" s="21">
        <f t="shared" ref="G10:V11" si="0">F10+1</f>
        <v>3</v>
      </c>
      <c r="H10" s="21">
        <f t="shared" si="0"/>
        <v>4</v>
      </c>
      <c r="I10" s="21">
        <f t="shared" si="0"/>
        <v>5</v>
      </c>
      <c r="J10" s="21">
        <f t="shared" si="0"/>
        <v>6</v>
      </c>
      <c r="K10" s="21">
        <f t="shared" si="0"/>
        <v>7</v>
      </c>
      <c r="L10" s="21">
        <f t="shared" si="0"/>
        <v>8</v>
      </c>
      <c r="M10" s="21">
        <f t="shared" si="0"/>
        <v>9</v>
      </c>
      <c r="N10" s="21">
        <f t="shared" si="0"/>
        <v>10</v>
      </c>
      <c r="O10" s="21">
        <f t="shared" si="0"/>
        <v>11</v>
      </c>
      <c r="P10" s="21">
        <f t="shared" si="0"/>
        <v>12</v>
      </c>
      <c r="Q10" s="21">
        <f t="shared" si="0"/>
        <v>13</v>
      </c>
      <c r="R10" s="21">
        <f t="shared" si="0"/>
        <v>14</v>
      </c>
      <c r="S10" s="21">
        <f t="shared" si="0"/>
        <v>15</v>
      </c>
      <c r="T10" s="21">
        <f t="shared" si="0"/>
        <v>16</v>
      </c>
      <c r="U10" s="21">
        <f t="shared" si="0"/>
        <v>17</v>
      </c>
      <c r="V10" s="21">
        <f t="shared" si="0"/>
        <v>18</v>
      </c>
      <c r="W10" s="21">
        <f>V10+1</f>
        <v>19</v>
      </c>
      <c r="X10" s="21">
        <f>W10+1</f>
        <v>20</v>
      </c>
    </row>
    <row r="11" spans="1:25">
      <c r="A11" s="53" t="s">
        <v>48</v>
      </c>
      <c r="B11" s="53"/>
      <c r="C11" s="53"/>
      <c r="D11" s="53"/>
      <c r="E11" s="53">
        <f>C9-20+1</f>
        <v>2016</v>
      </c>
      <c r="F11" s="53">
        <f>E11+1</f>
        <v>2017</v>
      </c>
      <c r="G11" s="53">
        <f t="shared" si="0"/>
        <v>2018</v>
      </c>
      <c r="H11" s="53">
        <f t="shared" si="0"/>
        <v>2019</v>
      </c>
      <c r="I11" s="53">
        <f t="shared" si="0"/>
        <v>2020</v>
      </c>
      <c r="J11" s="53">
        <f t="shared" si="0"/>
        <v>2021</v>
      </c>
      <c r="K11" s="53">
        <f t="shared" si="0"/>
        <v>2022</v>
      </c>
      <c r="L11" s="53">
        <f t="shared" si="0"/>
        <v>2023</v>
      </c>
      <c r="M11" s="53">
        <f t="shared" si="0"/>
        <v>2024</v>
      </c>
      <c r="N11" s="53">
        <f t="shared" si="0"/>
        <v>2025</v>
      </c>
      <c r="O11" s="53">
        <f t="shared" si="0"/>
        <v>2026</v>
      </c>
      <c r="P11" s="53">
        <f t="shared" si="0"/>
        <v>2027</v>
      </c>
      <c r="Q11" s="53">
        <f t="shared" si="0"/>
        <v>2028</v>
      </c>
      <c r="R11" s="53">
        <f t="shared" si="0"/>
        <v>2029</v>
      </c>
      <c r="S11" s="53">
        <f t="shared" si="0"/>
        <v>2030</v>
      </c>
      <c r="T11" s="53">
        <f t="shared" si="0"/>
        <v>2031</v>
      </c>
      <c r="U11" s="53">
        <f t="shared" si="0"/>
        <v>2032</v>
      </c>
      <c r="V11" s="53">
        <f t="shared" si="0"/>
        <v>2033</v>
      </c>
      <c r="W11" s="53">
        <f>V11+1</f>
        <v>2034</v>
      </c>
      <c r="X11" s="53">
        <f>W11+1</f>
        <v>2035</v>
      </c>
    </row>
    <row r="12" spans="1:25">
      <c r="A12" s="53" t="s">
        <v>711</v>
      </c>
      <c r="B12" s="53"/>
      <c r="C12" s="53"/>
      <c r="D12" s="53"/>
      <c r="E12" s="53" t="str">
        <f>CONCATENATE("FLOOR_",E11)</f>
        <v>FLOOR_2016</v>
      </c>
      <c r="F12" s="53" t="str">
        <f t="shared" ref="F12:X12" si="1">CONCATENATE("FLOOR_",F11)</f>
        <v>FLOOR_2017</v>
      </c>
      <c r="G12" s="53" t="str">
        <f t="shared" si="1"/>
        <v>FLOOR_2018</v>
      </c>
      <c r="H12" s="53" t="str">
        <f t="shared" si="1"/>
        <v>FLOOR_2019</v>
      </c>
      <c r="I12" s="53" t="str">
        <f t="shared" si="1"/>
        <v>FLOOR_2020</v>
      </c>
      <c r="J12" s="53" t="str">
        <f t="shared" si="1"/>
        <v>FLOOR_2021</v>
      </c>
      <c r="K12" s="53" t="str">
        <f t="shared" si="1"/>
        <v>FLOOR_2022</v>
      </c>
      <c r="L12" s="53" t="str">
        <f t="shared" si="1"/>
        <v>FLOOR_2023</v>
      </c>
      <c r="M12" s="53" t="str">
        <f t="shared" si="1"/>
        <v>FLOOR_2024</v>
      </c>
      <c r="N12" s="53" t="str">
        <f t="shared" si="1"/>
        <v>FLOOR_2025</v>
      </c>
      <c r="O12" s="53" t="str">
        <f t="shared" si="1"/>
        <v>FLOOR_2026</v>
      </c>
      <c r="P12" s="53" t="str">
        <f t="shared" si="1"/>
        <v>FLOOR_2027</v>
      </c>
      <c r="Q12" s="53" t="str">
        <f t="shared" si="1"/>
        <v>FLOOR_2028</v>
      </c>
      <c r="R12" s="53" t="str">
        <f t="shared" si="1"/>
        <v>FLOOR_2029</v>
      </c>
      <c r="S12" s="53" t="str">
        <f t="shared" si="1"/>
        <v>FLOOR_2030</v>
      </c>
      <c r="T12" s="53" t="str">
        <f t="shared" si="1"/>
        <v>FLOOR_2031</v>
      </c>
      <c r="U12" s="53" t="str">
        <f t="shared" si="1"/>
        <v>FLOOR_2032</v>
      </c>
      <c r="V12" s="53" t="str">
        <f t="shared" si="1"/>
        <v>FLOOR_2033</v>
      </c>
      <c r="W12" s="53" t="str">
        <f t="shared" si="1"/>
        <v>FLOOR_2034</v>
      </c>
      <c r="X12" s="53" t="str">
        <f t="shared" si="1"/>
        <v>FLOOR_2035</v>
      </c>
    </row>
    <row r="13" spans="1:25">
      <c r="C13" s="21" t="s">
        <v>373</v>
      </c>
      <c r="E13" s="118">
        <f>INDEX([3]!tbl_Forecast,MATCH($D$8&amp;$C13&amp;$D$7,[3]!rng_ForecastRowLookup,0),MATCH(E$11,[3]!rng_ForecastColumnLookup,0))</f>
        <v>380.08828477966154</v>
      </c>
      <c r="F13" s="118">
        <f>INDEX([3]!tbl_Forecast,MATCH($D$8&amp;$C13&amp;$D$7,[3]!rng_ForecastRowLookup,0),MATCH(F$11,[3]!rng_ForecastColumnLookup,0))</f>
        <v>378.94801992532251</v>
      </c>
      <c r="G13" s="118">
        <f>INDEX([3]!tbl_Forecast,MATCH($D$8&amp;$C13&amp;$D$7,[3]!rng_ForecastRowLookup,0),MATCH(G$11,[3]!rng_ForecastColumnLookup,0))</f>
        <v>377.81117586554655</v>
      </c>
      <c r="H13" s="118">
        <f>INDEX([3]!tbl_Forecast,MATCH($D$8&amp;$C13&amp;$D$7,[3]!rng_ForecastRowLookup,0),MATCH(H$11,[3]!rng_ForecastColumnLookup,0))</f>
        <v>376.67774233794995</v>
      </c>
      <c r="I13" s="118">
        <f>INDEX([3]!tbl_Forecast,MATCH($D$8&amp;$C13&amp;$D$7,[3]!rng_ForecastRowLookup,0),MATCH(I$11,[3]!rng_ForecastColumnLookup,0))</f>
        <v>375.54770911093607</v>
      </c>
      <c r="J13" s="118">
        <f>INDEX([3]!tbl_Forecast,MATCH($D$8&amp;$C13&amp;$D$7,[3]!rng_ForecastRowLookup,0),MATCH(J$11,[3]!rng_ForecastColumnLookup,0))</f>
        <v>374.42106598360328</v>
      </c>
      <c r="K13" s="118">
        <f>INDEX([3]!tbl_Forecast,MATCH($D$8&amp;$C13&amp;$D$7,[3]!rng_ForecastRowLookup,0),MATCH(K$11,[3]!rng_ForecastColumnLookup,0))</f>
        <v>373.29780278565244</v>
      </c>
      <c r="L13" s="118">
        <f>INDEX([3]!tbl_Forecast,MATCH($D$8&amp;$C13&amp;$D$7,[3]!rng_ForecastRowLookup,0),MATCH(L$11,[3]!rng_ForecastColumnLookup,0))</f>
        <v>372.17790937729552</v>
      </c>
      <c r="M13" s="118">
        <f>INDEX([3]!tbl_Forecast,MATCH($D$8&amp;$C13&amp;$D$7,[3]!rng_ForecastRowLookup,0),MATCH(M$11,[3]!rng_ForecastColumnLookup,0))</f>
        <v>371.06137564916361</v>
      </c>
      <c r="N13" s="118">
        <f>INDEX([3]!tbl_Forecast,MATCH($D$8&amp;$C13&amp;$D$7,[3]!rng_ForecastRowLookup,0),MATCH(N$11,[3]!rng_ForecastColumnLookup,0))</f>
        <v>369.94819152221612</v>
      </c>
      <c r="O13" s="118">
        <f>INDEX([3]!tbl_Forecast,MATCH($D$8&amp;$C13&amp;$D$7,[3]!rng_ForecastRowLookup,0),MATCH(O$11,[3]!rng_ForecastColumnLookup,0))</f>
        <v>368.83834694764948</v>
      </c>
      <c r="P13" s="118">
        <f>INDEX([3]!tbl_Forecast,MATCH($D$8&amp;$C13&amp;$D$7,[3]!rng_ForecastRowLookup,0),MATCH(P$11,[3]!rng_ForecastColumnLookup,0))</f>
        <v>367.73183190680658</v>
      </c>
      <c r="Q13" s="118">
        <f>INDEX([3]!tbl_Forecast,MATCH($D$8&amp;$C13&amp;$D$7,[3]!rng_ForecastRowLookup,0),MATCH(Q$11,[3]!rng_ForecastColumnLookup,0))</f>
        <v>366.62863641108612</v>
      </c>
      <c r="R13" s="118">
        <f>INDEX([3]!tbl_Forecast,MATCH($D$8&amp;$C13&amp;$D$7,[3]!rng_ForecastRowLookup,0),MATCH(R$11,[3]!rng_ForecastColumnLookup,0))</f>
        <v>365.52875050185287</v>
      </c>
      <c r="S13" s="118">
        <f>INDEX([3]!tbl_Forecast,MATCH($D$8&amp;$C13&amp;$D$7,[3]!rng_ForecastRowLookup,0),MATCH(S$11,[3]!rng_ForecastColumnLookup,0))</f>
        <v>364.43216425034728</v>
      </c>
      <c r="T13" s="118">
        <f>INDEX([3]!tbl_Forecast,MATCH($D$8&amp;$C13&amp;$D$7,[3]!rng_ForecastRowLookup,0),MATCH(T$11,[3]!rng_ForecastColumnLookup,0))</f>
        <v>363.33886775759629</v>
      </c>
      <c r="U13" s="118">
        <f>INDEX([3]!tbl_Forecast,MATCH($D$8&amp;$C13&amp;$D$7,[3]!rng_ForecastRowLookup,0),MATCH(U$11,[3]!rng_ForecastColumnLookup,0))</f>
        <v>362.24885115432346</v>
      </c>
      <c r="V13" s="118">
        <f>INDEX([3]!tbl_Forecast,MATCH($D$8&amp;$C13&amp;$D$7,[3]!rng_ForecastRowLookup,0),MATCH(V$11,[3]!rng_ForecastColumnLookup,0))</f>
        <v>361.16210460086046</v>
      </c>
      <c r="W13" s="118">
        <f>INDEX([3]!tbl_Forecast,MATCH($D$8&amp;$C13&amp;$D$7,[3]!rng_ForecastRowLookup,0),MATCH(W$11,[3]!rng_ForecastColumnLookup,0))</f>
        <v>360.07861828705791</v>
      </c>
      <c r="X13" s="118">
        <f>INDEX([3]!tbl_Forecast,MATCH($D$8&amp;$C13&amp;$D$7,[3]!rng_ForecastRowLookup,0),MATCH(X$11,[3]!rng_ForecastColumnLookup,0))</f>
        <v>358.99838243219671</v>
      </c>
      <c r="Y13" s="51"/>
    </row>
    <row r="14" spans="1:25">
      <c r="C14" s="21" t="s">
        <v>374</v>
      </c>
      <c r="E14" s="118">
        <f>INDEX([3]!tbl_Forecast,MATCH($D$8&amp;$C14&amp;$D$7,[3]!rng_ForecastRowLookup,0),MATCH(E$11,[3]!rng_ForecastColumnLookup,0))</f>
        <v>190.73687138333023</v>
      </c>
      <c r="F14" s="118">
        <f>INDEX([3]!tbl_Forecast,MATCH($D$8&amp;$C14&amp;$D$7,[3]!rng_ForecastRowLookup,0),MATCH(F$11,[3]!rng_ForecastColumnLookup,0))</f>
        <v>190.16466076918024</v>
      </c>
      <c r="G14" s="118">
        <f>INDEX([3]!tbl_Forecast,MATCH($D$8&amp;$C14&amp;$D$7,[3]!rng_ForecastRowLookup,0),MATCH(G$11,[3]!rng_ForecastColumnLookup,0))</f>
        <v>189.59416678687271</v>
      </c>
      <c r="H14" s="118">
        <f>INDEX([3]!tbl_Forecast,MATCH($D$8&amp;$C14&amp;$D$7,[3]!rng_ForecastRowLookup,0),MATCH(H$11,[3]!rng_ForecastColumnLookup,0))</f>
        <v>189.02538428651209</v>
      </c>
      <c r="I14" s="118">
        <f>INDEX([3]!tbl_Forecast,MATCH($D$8&amp;$C14&amp;$D$7,[3]!rng_ForecastRowLookup,0),MATCH(I$11,[3]!rng_ForecastColumnLookup,0))</f>
        <v>188.45830813365254</v>
      </c>
      <c r="J14" s="118">
        <f>INDEX([3]!tbl_Forecast,MATCH($D$8&amp;$C14&amp;$D$7,[3]!rng_ForecastRowLookup,0),MATCH(J$11,[3]!rng_ForecastColumnLookup,0))</f>
        <v>187.89293320925157</v>
      </c>
      <c r="K14" s="118">
        <f>INDEX([3]!tbl_Forecast,MATCH($D$8&amp;$C14&amp;$D$7,[3]!rng_ForecastRowLookup,0),MATCH(K$11,[3]!rng_ForecastColumnLookup,0))</f>
        <v>187.32925440962381</v>
      </c>
      <c r="L14" s="118">
        <f>INDEX([3]!tbl_Forecast,MATCH($D$8&amp;$C14&amp;$D$7,[3]!rng_ForecastRowLookup,0),MATCH(L$11,[3]!rng_ForecastColumnLookup,0))</f>
        <v>186.76726664639497</v>
      </c>
      <c r="M14" s="118">
        <f>INDEX([3]!tbl_Forecast,MATCH($D$8&amp;$C14&amp;$D$7,[3]!rng_ForecastRowLookup,0),MATCH(M$11,[3]!rng_ForecastColumnLookup,0))</f>
        <v>186.20696484645578</v>
      </c>
      <c r="N14" s="118">
        <f>INDEX([3]!tbl_Forecast,MATCH($D$8&amp;$C14&amp;$D$7,[3]!rng_ForecastRowLookup,0),MATCH(N$11,[3]!rng_ForecastColumnLookup,0))</f>
        <v>185.64834395191642</v>
      </c>
      <c r="O14" s="118">
        <f>INDEX([3]!tbl_Forecast,MATCH($D$8&amp;$C14&amp;$D$7,[3]!rng_ForecastRowLookup,0),MATCH(O$11,[3]!rng_ForecastColumnLookup,0))</f>
        <v>185.09139892006067</v>
      </c>
      <c r="P14" s="118">
        <f>INDEX([3]!tbl_Forecast,MATCH($D$8&amp;$C14&amp;$D$7,[3]!rng_ForecastRowLookup,0),MATCH(P$11,[3]!rng_ForecastColumnLookup,0))</f>
        <v>184.5361247233005</v>
      </c>
      <c r="Q14" s="118">
        <f>INDEX([3]!tbl_Forecast,MATCH($D$8&amp;$C14&amp;$D$7,[3]!rng_ForecastRowLookup,0),MATCH(Q$11,[3]!rng_ForecastColumnLookup,0))</f>
        <v>183.98251634913058</v>
      </c>
      <c r="R14" s="118">
        <f>INDEX([3]!tbl_Forecast,MATCH($D$8&amp;$C14&amp;$D$7,[3]!rng_ForecastRowLookup,0),MATCH(R$11,[3]!rng_ForecastColumnLookup,0))</f>
        <v>183.43056880008319</v>
      </c>
      <c r="S14" s="118">
        <f>INDEX([3]!tbl_Forecast,MATCH($D$8&amp;$C14&amp;$D$7,[3]!rng_ForecastRowLookup,0),MATCH(S$11,[3]!rng_ForecastColumnLookup,0))</f>
        <v>182.88027709368296</v>
      </c>
      <c r="T14" s="118">
        <f>INDEX([3]!tbl_Forecast,MATCH($D$8&amp;$C14&amp;$D$7,[3]!rng_ForecastRowLookup,0),MATCH(T$11,[3]!rng_ForecastColumnLookup,0))</f>
        <v>182.33163626240187</v>
      </c>
      <c r="U14" s="118">
        <f>INDEX([3]!tbl_Forecast,MATCH($D$8&amp;$C14&amp;$D$7,[3]!rng_ForecastRowLookup,0),MATCH(U$11,[3]!rng_ForecastColumnLookup,0))</f>
        <v>181.78464135361469</v>
      </c>
      <c r="V14" s="118">
        <f>INDEX([3]!tbl_Forecast,MATCH($D$8&amp;$C14&amp;$D$7,[3]!rng_ForecastRowLookup,0),MATCH(V$11,[3]!rng_ForecastColumnLookup,0))</f>
        <v>181.23928742955383</v>
      </c>
      <c r="W14" s="118">
        <f>INDEX([3]!tbl_Forecast,MATCH($D$8&amp;$C14&amp;$D$7,[3]!rng_ForecastRowLookup,0),MATCH(W$11,[3]!rng_ForecastColumnLookup,0))</f>
        <v>180.69556956726515</v>
      </c>
      <c r="X14" s="118">
        <f>INDEX([3]!tbl_Forecast,MATCH($D$8&amp;$C14&amp;$D$7,[3]!rng_ForecastRowLookup,0),MATCH(X$11,[3]!rng_ForecastColumnLookup,0))</f>
        <v>180.15348285856339</v>
      </c>
      <c r="Y14" s="51"/>
    </row>
    <row r="15" spans="1:25">
      <c r="C15" s="21" t="s">
        <v>375</v>
      </c>
      <c r="E15" s="118">
        <f>INDEX([3]!tbl_Forecast,MATCH($D$8&amp;$C15&amp;$D$7,[3]!rng_ForecastRowLookup,0),MATCH(E$11,[3]!rng_ForecastColumnLookup,0))</f>
        <v>184.0913556049378</v>
      </c>
      <c r="F15" s="118">
        <f>INDEX([3]!tbl_Forecast,MATCH($D$8&amp;$C15&amp;$D$7,[3]!rng_ForecastRowLookup,0),MATCH(F$11,[3]!rng_ForecastColumnLookup,0))</f>
        <v>183.53908153812301</v>
      </c>
      <c r="G15" s="118">
        <f>INDEX([3]!tbl_Forecast,MATCH($D$8&amp;$C15&amp;$D$7,[3]!rng_ForecastRowLookup,0),MATCH(G$11,[3]!rng_ForecastColumnLookup,0))</f>
        <v>182.98846429350866</v>
      </c>
      <c r="H15" s="118">
        <f>INDEX([3]!tbl_Forecast,MATCH($D$8&amp;$C15&amp;$D$7,[3]!rng_ForecastRowLookup,0),MATCH(H$11,[3]!rng_ForecastColumnLookup,0))</f>
        <v>182.43949890062811</v>
      </c>
      <c r="I15" s="118">
        <f>INDEX([3]!tbl_Forecast,MATCH($D$8&amp;$C15&amp;$D$7,[3]!rng_ForecastRowLookup,0),MATCH(I$11,[3]!rng_ForecastColumnLookup,0))</f>
        <v>181.89218040392623</v>
      </c>
      <c r="J15" s="118">
        <f>INDEX([3]!tbl_Forecast,MATCH($D$8&amp;$C15&amp;$D$7,[3]!rng_ForecastRowLookup,0),MATCH(J$11,[3]!rng_ForecastColumnLookup,0))</f>
        <v>181.34650386271446</v>
      </c>
      <c r="K15" s="118">
        <f>INDEX([3]!tbl_Forecast,MATCH($D$8&amp;$C15&amp;$D$7,[3]!rng_ForecastRowLookup,0),MATCH(K$11,[3]!rng_ForecastColumnLookup,0))</f>
        <v>180.80246435112633</v>
      </c>
      <c r="L15" s="118">
        <f>INDEX([3]!tbl_Forecast,MATCH($D$8&amp;$C15&amp;$D$7,[3]!rng_ForecastRowLookup,0),MATCH(L$11,[3]!rng_ForecastColumnLookup,0))</f>
        <v>180.26005695807294</v>
      </c>
      <c r="M15" s="118">
        <f>INDEX([3]!tbl_Forecast,MATCH($D$8&amp;$C15&amp;$D$7,[3]!rng_ForecastRowLookup,0),MATCH(M$11,[3]!rng_ForecastColumnLookup,0))</f>
        <v>179.71927678719871</v>
      </c>
      <c r="N15" s="118">
        <f>INDEX([3]!tbl_Forecast,MATCH($D$8&amp;$C15&amp;$D$7,[3]!rng_ForecastRowLookup,0),MATCH(N$11,[3]!rng_ForecastColumnLookup,0))</f>
        <v>179.18011895683713</v>
      </c>
      <c r="O15" s="118">
        <f>INDEX([3]!tbl_Forecast,MATCH($D$8&amp;$C15&amp;$D$7,[3]!rng_ForecastRowLookup,0),MATCH(O$11,[3]!rng_ForecastColumnLookup,0))</f>
        <v>178.64257859996661</v>
      </c>
      <c r="P15" s="118">
        <f>INDEX([3]!tbl_Forecast,MATCH($D$8&amp;$C15&amp;$D$7,[3]!rng_ForecastRowLookup,0),MATCH(P$11,[3]!rng_ForecastColumnLookup,0))</f>
        <v>178.10665086416668</v>
      </c>
      <c r="Q15" s="118">
        <f>INDEX([3]!tbl_Forecast,MATCH($D$8&amp;$C15&amp;$D$7,[3]!rng_ForecastRowLookup,0),MATCH(Q$11,[3]!rng_ForecastColumnLookup,0))</f>
        <v>177.57233091157423</v>
      </c>
      <c r="R15" s="118">
        <f>INDEX([3]!tbl_Forecast,MATCH($D$8&amp;$C15&amp;$D$7,[3]!rng_ForecastRowLookup,0),MATCH(R$11,[3]!rng_ForecastColumnLookup,0))</f>
        <v>177.03961391883951</v>
      </c>
      <c r="S15" s="118">
        <f>INDEX([3]!tbl_Forecast,MATCH($D$8&amp;$C15&amp;$D$7,[3]!rng_ForecastRowLookup,0),MATCH(S$11,[3]!rng_ForecastColumnLookup,0))</f>
        <v>176.50849507708296</v>
      </c>
      <c r="T15" s="118">
        <f>INDEX([3]!tbl_Forecast,MATCH($D$8&amp;$C15&amp;$D$7,[3]!rng_ForecastRowLookup,0),MATCH(T$11,[3]!rng_ForecastColumnLookup,0))</f>
        <v>175.97896959185172</v>
      </c>
      <c r="U15" s="118">
        <f>INDEX([3]!tbl_Forecast,MATCH($D$8&amp;$C15&amp;$D$7,[3]!rng_ForecastRowLookup,0),MATCH(U$11,[3]!rng_ForecastColumnLookup,0))</f>
        <v>175.45103268307616</v>
      </c>
      <c r="V15" s="118">
        <f>INDEX([3]!tbl_Forecast,MATCH($D$8&amp;$C15&amp;$D$7,[3]!rng_ForecastRowLookup,0),MATCH(V$11,[3]!rng_ForecastColumnLookup,0))</f>
        <v>174.92467958502692</v>
      </c>
      <c r="W15" s="118">
        <f>INDEX([3]!tbl_Forecast,MATCH($D$8&amp;$C15&amp;$D$7,[3]!rng_ForecastRowLookup,0),MATCH(W$11,[3]!rng_ForecastColumnLookup,0))</f>
        <v>174.39990554627184</v>
      </c>
      <c r="X15" s="118">
        <f>INDEX([3]!tbl_Forecast,MATCH($D$8&amp;$C15&amp;$D$7,[3]!rng_ForecastRowLookup,0),MATCH(X$11,[3]!rng_ForecastColumnLookup,0))</f>
        <v>173.87670582963304</v>
      </c>
      <c r="Y15" s="51"/>
    </row>
    <row r="16" spans="1:25">
      <c r="C16" s="104" t="s">
        <v>401</v>
      </c>
      <c r="E16" s="118">
        <f>INDEX([3]!tbl_Forecast,MATCH($D$8&amp;$C16&amp;$D$7,[3]!rng_ForecastRowLookup,0),MATCH(E$11,[3]!rng_ForecastColumnLookup,0))</f>
        <v>138.35734062238015</v>
      </c>
      <c r="F16" s="118">
        <f>INDEX([3]!tbl_Forecast,MATCH($D$8&amp;$C16&amp;$D$7,[3]!rng_ForecastRowLookup,0),MATCH(F$11,[3]!rng_ForecastColumnLookup,0))</f>
        <v>137.7208968555172</v>
      </c>
      <c r="G16" s="118">
        <f>INDEX([3]!tbl_Forecast,MATCH($D$8&amp;$C16&amp;$D$7,[3]!rng_ForecastRowLookup,0),MATCH(G$11,[3]!rng_ForecastColumnLookup,0))</f>
        <v>137.08738072998179</v>
      </c>
      <c r="H16" s="118">
        <f>INDEX([3]!tbl_Forecast,MATCH($D$8&amp;$C16&amp;$D$7,[3]!rng_ForecastRowLookup,0),MATCH(H$11,[3]!rng_ForecastColumnLookup,0))</f>
        <v>136.45677877862389</v>
      </c>
      <c r="I16" s="118">
        <f>INDEX([3]!tbl_Forecast,MATCH($D$8&amp;$C16&amp;$D$7,[3]!rng_ForecastRowLookup,0),MATCH(I$11,[3]!rng_ForecastColumnLookup,0))</f>
        <v>135.8290775962422</v>
      </c>
      <c r="J16" s="118">
        <f>INDEX([3]!tbl_Forecast,MATCH($D$8&amp;$C16&amp;$D$7,[3]!rng_ForecastRowLookup,0),MATCH(J$11,[3]!rng_ForecastColumnLookup,0))</f>
        <v>135.20426383929947</v>
      </c>
      <c r="K16" s="118">
        <f>INDEX([3]!tbl_Forecast,MATCH($D$8&amp;$C16&amp;$D$7,[3]!rng_ForecastRowLookup,0),MATCH(K$11,[3]!rng_ForecastColumnLookup,0))</f>
        <v>134.5823242256387</v>
      </c>
      <c r="L16" s="118">
        <f>INDEX([3]!tbl_Forecast,MATCH($D$8&amp;$C16&amp;$D$7,[3]!rng_ForecastRowLookup,0),MATCH(L$11,[3]!rng_ForecastColumnLookup,0))</f>
        <v>133.96324553420075</v>
      </c>
      <c r="M16" s="118">
        <f>INDEX([3]!tbl_Forecast,MATCH($D$8&amp;$C16&amp;$D$7,[3]!rng_ForecastRowLookup,0),MATCH(M$11,[3]!rng_ForecastColumnLookup,0))</f>
        <v>133.34701460474344</v>
      </c>
      <c r="N16" s="118">
        <f>INDEX([3]!tbl_Forecast,MATCH($D$8&amp;$C16&amp;$D$7,[3]!rng_ForecastRowLookup,0),MATCH(N$11,[3]!rng_ForecastColumnLookup,0))</f>
        <v>132.73361833756161</v>
      </c>
      <c r="O16" s="118">
        <f>INDEX([3]!tbl_Forecast,MATCH($D$8&amp;$C16&amp;$D$7,[3]!rng_ForecastRowLookup,0),MATCH(O$11,[3]!rng_ForecastColumnLookup,0))</f>
        <v>132.12304369320884</v>
      </c>
      <c r="P16" s="118">
        <f>INDEX([3]!tbl_Forecast,MATCH($D$8&amp;$C16&amp;$D$7,[3]!rng_ForecastRowLookup,0),MATCH(P$11,[3]!rng_ForecastColumnLookup,0))</f>
        <v>131.51527769222005</v>
      </c>
      <c r="Q16" s="118">
        <f>INDEX([3]!tbl_Forecast,MATCH($D$8&amp;$C16&amp;$D$7,[3]!rng_ForecastRowLookup,0),MATCH(Q$11,[3]!rng_ForecastColumnLookup,0))</f>
        <v>130.91030741483584</v>
      </c>
      <c r="R16" s="118">
        <f>INDEX([3]!tbl_Forecast,MATCH($D$8&amp;$C16&amp;$D$7,[3]!rng_ForecastRowLookup,0),MATCH(R$11,[3]!rng_ForecastColumnLookup,0))</f>
        <v>130.3081200007276</v>
      </c>
      <c r="S16" s="118">
        <f>INDEX([3]!tbl_Forecast,MATCH($D$8&amp;$C16&amp;$D$7,[3]!rng_ForecastRowLookup,0),MATCH(S$11,[3]!rng_ForecastColumnLookup,0))</f>
        <v>129.70870264872423</v>
      </c>
      <c r="T16" s="118">
        <f>INDEX([3]!tbl_Forecast,MATCH($D$8&amp;$C16&amp;$D$7,[3]!rng_ForecastRowLookup,0),MATCH(T$11,[3]!rng_ForecastColumnLookup,0))</f>
        <v>129.11204261654012</v>
      </c>
      <c r="U16" s="118">
        <f>INDEX([3]!tbl_Forecast,MATCH($D$8&amp;$C16&amp;$D$7,[3]!rng_ForecastRowLookup,0),MATCH(U$11,[3]!rng_ForecastColumnLookup,0))</f>
        <v>128.51812722050403</v>
      </c>
      <c r="V16" s="118">
        <f>INDEX([3]!tbl_Forecast,MATCH($D$8&amp;$C16&amp;$D$7,[3]!rng_ForecastRowLookup,0),MATCH(V$11,[3]!rng_ForecastColumnLookup,0))</f>
        <v>127.92694383528971</v>
      </c>
      <c r="W16" s="118">
        <f>INDEX([3]!tbl_Forecast,MATCH($D$8&amp;$C16&amp;$D$7,[3]!rng_ForecastRowLookup,0),MATCH(W$11,[3]!rng_ForecastColumnLookup,0))</f>
        <v>127.33847989364737</v>
      </c>
      <c r="X16" s="118">
        <f>INDEX([3]!tbl_Forecast,MATCH($D$8&amp;$C16&amp;$D$7,[3]!rng_ForecastRowLookup,0),MATCH(X$11,[3]!rng_ForecastColumnLookup,0))</f>
        <v>126.75272288613657</v>
      </c>
      <c r="Y16" s="51"/>
    </row>
    <row r="17" spans="2:25">
      <c r="C17" s="104" t="s">
        <v>395</v>
      </c>
      <c r="E17" s="118">
        <f>INDEX([3]!tbl_Forecast,MATCH($D$8&amp;$C17&amp;$D$7,[3]!rng_ForecastRowLookup,0),MATCH(E$11,[3]!rng_ForecastColumnLookup,0))</f>
        <v>208.9574509880029</v>
      </c>
      <c r="F17" s="118">
        <f>INDEX([3]!tbl_Forecast,MATCH($D$8&amp;$C17&amp;$D$7,[3]!rng_ForecastRowLookup,0),MATCH(F$11,[3]!rng_ForecastColumnLookup,0))</f>
        <v>207.99624671345808</v>
      </c>
      <c r="G17" s="118">
        <f>INDEX([3]!tbl_Forecast,MATCH($D$8&amp;$C17&amp;$D$7,[3]!rng_ForecastRowLookup,0),MATCH(G$11,[3]!rng_ForecastColumnLookup,0))</f>
        <v>207.03946397857615</v>
      </c>
      <c r="H17" s="118">
        <f>INDEX([3]!tbl_Forecast,MATCH($D$8&amp;$C17&amp;$D$7,[3]!rng_ForecastRowLookup,0),MATCH(H$11,[3]!rng_ForecastColumnLookup,0))</f>
        <v>206.0870824442747</v>
      </c>
      <c r="I17" s="118">
        <f>INDEX([3]!tbl_Forecast,MATCH($D$8&amp;$C17&amp;$D$7,[3]!rng_ForecastRowLookup,0),MATCH(I$11,[3]!rng_ForecastColumnLookup,0))</f>
        <v>205.13908186503102</v>
      </c>
      <c r="J17" s="118">
        <f>INDEX([3]!tbl_Forecast,MATCH($D$8&amp;$C17&amp;$D$7,[3]!rng_ForecastRowLookup,0),MATCH(J$11,[3]!rng_ForecastColumnLookup,0))</f>
        <v>204.1954420884519</v>
      </c>
      <c r="K17" s="118">
        <f>INDEX([3]!tbl_Forecast,MATCH($D$8&amp;$C17&amp;$D$7,[3]!rng_ForecastRowLookup,0),MATCH(K$11,[3]!rng_ForecastColumnLookup,0))</f>
        <v>203.25614305484498</v>
      </c>
      <c r="L17" s="118">
        <f>INDEX([3]!tbl_Forecast,MATCH($D$8&amp;$C17&amp;$D$7,[3]!rng_ForecastRowLookup,0),MATCH(L$11,[3]!rng_ForecastColumnLookup,0))</f>
        <v>202.32116479679266</v>
      </c>
      <c r="M17" s="118">
        <f>INDEX([3]!tbl_Forecast,MATCH($D$8&amp;$C17&amp;$D$7,[3]!rng_ForecastRowLookup,0),MATCH(M$11,[3]!rng_ForecastColumnLookup,0))</f>
        <v>201.3904874387274</v>
      </c>
      <c r="N17" s="118">
        <f>INDEX([3]!tbl_Forecast,MATCH($D$8&amp;$C17&amp;$D$7,[3]!rng_ForecastRowLookup,0),MATCH(N$11,[3]!rng_ForecastColumnLookup,0))</f>
        <v>200.46409119650929</v>
      </c>
      <c r="O17" s="118">
        <f>INDEX([3]!tbl_Forecast,MATCH($D$8&amp;$C17&amp;$D$7,[3]!rng_ForecastRowLookup,0),MATCH(O$11,[3]!rng_ForecastColumnLookup,0))</f>
        <v>199.54195637700533</v>
      </c>
      <c r="P17" s="118">
        <f>INDEX([3]!tbl_Forecast,MATCH($D$8&amp;$C17&amp;$D$7,[3]!rng_ForecastRowLookup,0),MATCH(P$11,[3]!rng_ForecastColumnLookup,0))</f>
        <v>198.62406337767112</v>
      </c>
      <c r="Q17" s="118">
        <f>INDEX([3]!tbl_Forecast,MATCH($D$8&amp;$C17&amp;$D$7,[3]!rng_ForecastRowLookup,0),MATCH(Q$11,[3]!rng_ForecastColumnLookup,0))</f>
        <v>197.71039268613379</v>
      </c>
      <c r="R17" s="118">
        <f>INDEX([3]!tbl_Forecast,MATCH($D$8&amp;$C17&amp;$D$7,[3]!rng_ForecastRowLookup,0),MATCH(R$11,[3]!rng_ForecastColumnLookup,0))</f>
        <v>196.8009248797776</v>
      </c>
      <c r="S17" s="118">
        <f>INDEX([3]!tbl_Forecast,MATCH($D$8&amp;$C17&amp;$D$7,[3]!rng_ForecastRowLookup,0),MATCH(S$11,[3]!rng_ForecastColumnLookup,0))</f>
        <v>195.8956406253306</v>
      </c>
      <c r="T17" s="118">
        <f>INDEX([3]!tbl_Forecast,MATCH($D$8&amp;$C17&amp;$D$7,[3]!rng_ForecastRowLookup,0),MATCH(T$11,[3]!rng_ForecastColumnLookup,0))</f>
        <v>194.99452067845405</v>
      </c>
      <c r="U17" s="118">
        <f>INDEX([3]!tbl_Forecast,MATCH($D$8&amp;$C17&amp;$D$7,[3]!rng_ForecastRowLookup,0),MATCH(U$11,[3]!rng_ForecastColumnLookup,0))</f>
        <v>194.09754588333314</v>
      </c>
      <c r="V17" s="118">
        <f>INDEX([3]!tbl_Forecast,MATCH($D$8&amp;$C17&amp;$D$7,[3]!rng_ForecastRowLookup,0),MATCH(V$11,[3]!rng_ForecastColumnLookup,0))</f>
        <v>193.20469717226982</v>
      </c>
      <c r="W17" s="118">
        <f>INDEX([3]!tbl_Forecast,MATCH($D$8&amp;$C17&amp;$D$7,[3]!rng_ForecastRowLookup,0),MATCH(W$11,[3]!rng_ForecastColumnLookup,0))</f>
        <v>192.31595556527733</v>
      </c>
      <c r="X17" s="118">
        <f>INDEX([3]!tbl_Forecast,MATCH($D$8&amp;$C17&amp;$D$7,[3]!rng_ForecastRowLookup,0),MATCH(X$11,[3]!rng_ForecastColumnLookup,0))</f>
        <v>191.43130216967708</v>
      </c>
      <c r="Y17" s="51"/>
    </row>
    <row r="18" spans="2:25">
      <c r="C18" s="104" t="s">
        <v>396</v>
      </c>
      <c r="E18" s="118">
        <f>INDEX([3]!tbl_Forecast,MATCH($D$8&amp;$C18&amp;$D$7,[3]!rng_ForecastRowLookup,0),MATCH(E$11,[3]!rng_ForecastColumnLookup,0))</f>
        <v>97.115689913224898</v>
      </c>
      <c r="F18" s="118">
        <f>INDEX([3]!tbl_Forecast,MATCH($D$8&amp;$C18&amp;$D$7,[3]!rng_ForecastRowLookup,0),MATCH(F$11,[3]!rng_ForecastColumnLookup,0))</f>
        <v>96.668957739624062</v>
      </c>
      <c r="G18" s="118">
        <f>INDEX([3]!tbl_Forecast,MATCH($D$8&amp;$C18&amp;$D$7,[3]!rng_ForecastRowLookup,0),MATCH(G$11,[3]!rng_ForecastColumnLookup,0))</f>
        <v>96.224280534021787</v>
      </c>
      <c r="H18" s="118">
        <f>INDEX([3]!tbl_Forecast,MATCH($D$8&amp;$C18&amp;$D$7,[3]!rng_ForecastRowLookup,0),MATCH(H$11,[3]!rng_ForecastColumnLookup,0))</f>
        <v>95.781648843565293</v>
      </c>
      <c r="I18" s="118">
        <f>INDEX([3]!tbl_Forecast,MATCH($D$8&amp;$C18&amp;$D$7,[3]!rng_ForecastRowLookup,0),MATCH(I$11,[3]!rng_ForecastColumnLookup,0))</f>
        <v>95.34105325888487</v>
      </c>
      <c r="J18" s="118">
        <f>INDEX([3]!tbl_Forecast,MATCH($D$8&amp;$C18&amp;$D$7,[3]!rng_ForecastRowLookup,0),MATCH(J$11,[3]!rng_ForecastColumnLookup,0))</f>
        <v>94.902484413894001</v>
      </c>
      <c r="K18" s="118">
        <f>INDEX([3]!tbl_Forecast,MATCH($D$8&amp;$C18&amp;$D$7,[3]!rng_ForecastRowLookup,0),MATCH(K$11,[3]!rng_ForecastColumnLookup,0))</f>
        <v>94.465932985590086</v>
      </c>
      <c r="L18" s="118">
        <f>INDEX([3]!tbl_Forecast,MATCH($D$8&amp;$C18&amp;$D$7,[3]!rng_ForecastRowLookup,0),MATCH(L$11,[3]!rng_ForecastColumnLookup,0))</f>
        <v>94.031389693856369</v>
      </c>
      <c r="M18" s="118">
        <f>INDEX([3]!tbl_Forecast,MATCH($D$8&amp;$C18&amp;$D$7,[3]!rng_ForecastRowLookup,0),MATCH(M$11,[3]!rng_ForecastColumnLookup,0))</f>
        <v>93.598845301264618</v>
      </c>
      <c r="N18" s="118">
        <f>INDEX([3]!tbl_Forecast,MATCH($D$8&amp;$C18&amp;$D$7,[3]!rng_ForecastRowLookup,0),MATCH(N$11,[3]!rng_ForecastColumnLookup,0))</f>
        <v>93.168290612878806</v>
      </c>
      <c r="O18" s="118">
        <f>INDEX([3]!tbl_Forecast,MATCH($D$8&amp;$C18&amp;$D$7,[3]!rng_ForecastRowLookup,0),MATCH(O$11,[3]!rng_ForecastColumnLookup,0))</f>
        <v>92.739716476059556</v>
      </c>
      <c r="P18" s="118">
        <f>INDEX([3]!tbl_Forecast,MATCH($D$8&amp;$C18&amp;$D$7,[3]!rng_ForecastRowLookup,0),MATCH(P$11,[3]!rng_ForecastColumnLookup,0))</f>
        <v>92.313113780269674</v>
      </c>
      <c r="Q18" s="118">
        <f>INDEX([3]!tbl_Forecast,MATCH($D$8&amp;$C18&amp;$D$7,[3]!rng_ForecastRowLookup,0),MATCH(Q$11,[3]!rng_ForecastColumnLookup,0))</f>
        <v>91.888473456880433</v>
      </c>
      <c r="R18" s="118">
        <f>INDEX([3]!tbl_Forecast,MATCH($D$8&amp;$C18&amp;$D$7,[3]!rng_ForecastRowLookup,0),MATCH(R$11,[3]!rng_ForecastColumnLookup,0))</f>
        <v>91.465786478978771</v>
      </c>
      <c r="S18" s="118">
        <f>INDEX([3]!tbl_Forecast,MATCH($D$8&amp;$C18&amp;$D$7,[3]!rng_ForecastRowLookup,0),MATCH(S$11,[3]!rng_ForecastColumnLookup,0))</f>
        <v>91.045043861175472</v>
      </c>
      <c r="T18" s="118">
        <f>INDEX([3]!tbl_Forecast,MATCH($D$8&amp;$C18&amp;$D$7,[3]!rng_ForecastRowLookup,0),MATCH(T$11,[3]!rng_ForecastColumnLookup,0))</f>
        <v>90.626236659414062</v>
      </c>
      <c r="U18" s="118">
        <f>INDEX([3]!tbl_Forecast,MATCH($D$8&amp;$C18&amp;$D$7,[3]!rng_ForecastRowLookup,0),MATCH(U$11,[3]!rng_ForecastColumnLookup,0))</f>
        <v>90.209355970780734</v>
      </c>
      <c r="V18" s="118">
        <f>INDEX([3]!tbl_Forecast,MATCH($D$8&amp;$C18&amp;$D$7,[3]!rng_ForecastRowLookup,0),MATCH(V$11,[3]!rng_ForecastColumnLookup,0))</f>
        <v>89.794392933315152</v>
      </c>
      <c r="W18" s="118">
        <f>INDEX([3]!tbl_Forecast,MATCH($D$8&amp;$C18&amp;$D$7,[3]!rng_ForecastRowLookup,0),MATCH(W$11,[3]!rng_ForecastColumnLookup,0))</f>
        <v>89.381338725821905</v>
      </c>
      <c r="X18" s="118">
        <f>INDEX([3]!tbl_Forecast,MATCH($D$8&amp;$C18&amp;$D$7,[3]!rng_ForecastRowLookup,0),MATCH(X$11,[3]!rng_ForecastColumnLookup,0))</f>
        <v>88.97018456768312</v>
      </c>
      <c r="Y18" s="51"/>
    </row>
    <row r="19" spans="2:25">
      <c r="C19" s="104" t="s">
        <v>397</v>
      </c>
      <c r="E19" s="118">
        <f>INDEX([3]!tbl_Forecast,MATCH($D$8&amp;$C19&amp;$D$7,[3]!rng_ForecastRowLookup,0),MATCH(E$11,[3]!rng_ForecastColumnLookup,0))</f>
        <v>109.47966092768364</v>
      </c>
      <c r="F19" s="118">
        <f>INDEX([3]!tbl_Forecast,MATCH($D$8&amp;$C19&amp;$D$7,[3]!rng_ForecastRowLookup,0),MATCH(F$11,[3]!rng_ForecastColumnLookup,0))</f>
        <v>108.97605448741629</v>
      </c>
      <c r="G19" s="118">
        <f>INDEX([3]!tbl_Forecast,MATCH($D$8&amp;$C19&amp;$D$7,[3]!rng_ForecastRowLookup,0),MATCH(G$11,[3]!rng_ForecastColumnLookup,0))</f>
        <v>108.47476463677417</v>
      </c>
      <c r="H19" s="118">
        <f>INDEX([3]!tbl_Forecast,MATCH($D$8&amp;$C19&amp;$D$7,[3]!rng_ForecastRowLookup,0),MATCH(H$11,[3]!rng_ForecastColumnLookup,0))</f>
        <v>107.975780719445</v>
      </c>
      <c r="I19" s="118">
        <f>INDEX([3]!tbl_Forecast,MATCH($D$8&amp;$C19&amp;$D$7,[3]!rng_ForecastRowLookup,0),MATCH(I$11,[3]!rng_ForecastColumnLookup,0))</f>
        <v>107.47909212813555</v>
      </c>
      <c r="J19" s="118">
        <f>INDEX([3]!tbl_Forecast,MATCH($D$8&amp;$C19&amp;$D$7,[3]!rng_ForecastRowLookup,0),MATCH(J$11,[3]!rng_ForecastColumnLookup,0))</f>
        <v>106.98468830434612</v>
      </c>
      <c r="K19" s="118">
        <f>INDEX([3]!tbl_Forecast,MATCH($D$8&amp;$C19&amp;$D$7,[3]!rng_ForecastRowLookup,0),MATCH(K$11,[3]!rng_ForecastColumnLookup,0))</f>
        <v>106.49255873814613</v>
      </c>
      <c r="L19" s="118">
        <f>INDEX([3]!tbl_Forecast,MATCH($D$8&amp;$C19&amp;$D$7,[3]!rng_ForecastRowLookup,0),MATCH(L$11,[3]!rng_ForecastColumnLookup,0))</f>
        <v>106.00269296795065</v>
      </c>
      <c r="M19" s="118">
        <f>INDEX([3]!tbl_Forecast,MATCH($D$8&amp;$C19&amp;$D$7,[3]!rng_ForecastRowLookup,0),MATCH(M$11,[3]!rng_ForecastColumnLookup,0))</f>
        <v>105.51508058029808</v>
      </c>
      <c r="N19" s="118">
        <f>INDEX([3]!tbl_Forecast,MATCH($D$8&amp;$C19&amp;$D$7,[3]!rng_ForecastRowLookup,0),MATCH(N$11,[3]!rng_ForecastColumnLookup,0))</f>
        <v>105.0297112096287</v>
      </c>
      <c r="O19" s="118">
        <f>INDEX([3]!tbl_Forecast,MATCH($D$8&amp;$C19&amp;$D$7,[3]!rng_ForecastRowLookup,0),MATCH(O$11,[3]!rng_ForecastColumnLookup,0))</f>
        <v>104.54657453806439</v>
      </c>
      <c r="P19" s="118">
        <f>INDEX([3]!tbl_Forecast,MATCH($D$8&amp;$C19&amp;$D$7,[3]!rng_ForecastRowLookup,0),MATCH(P$11,[3]!rng_ForecastColumnLookup,0))</f>
        <v>104.0656602951893</v>
      </c>
      <c r="Q19" s="118">
        <f>INDEX([3]!tbl_Forecast,MATCH($D$8&amp;$C19&amp;$D$7,[3]!rng_ForecastRowLookup,0),MATCH(Q$11,[3]!rng_ForecastColumnLookup,0))</f>
        <v>103.58695825783141</v>
      </c>
      <c r="R19" s="118">
        <f>INDEX([3]!tbl_Forecast,MATCH($D$8&amp;$C19&amp;$D$7,[3]!rng_ForecastRowLookup,0),MATCH(R$11,[3]!rng_ForecastColumnLookup,0))</f>
        <v>103.11045824984539</v>
      </c>
      <c r="S19" s="118">
        <f>INDEX([3]!tbl_Forecast,MATCH($D$8&amp;$C19&amp;$D$7,[3]!rng_ForecastRowLookup,0),MATCH(S$11,[3]!rng_ForecastColumnLookup,0))</f>
        <v>102.6361501418961</v>
      </c>
      <c r="T19" s="118">
        <f>INDEX([3]!tbl_Forecast,MATCH($D$8&amp;$C19&amp;$D$7,[3]!rng_ForecastRowLookup,0),MATCH(T$11,[3]!rng_ForecastColumnLookup,0))</f>
        <v>102.16402385124337</v>
      </c>
      <c r="U19" s="118">
        <f>INDEX([3]!tbl_Forecast,MATCH($D$8&amp;$C19&amp;$D$7,[3]!rng_ForecastRowLookup,0),MATCH(U$11,[3]!rng_ForecastColumnLookup,0))</f>
        <v>101.69406934152764</v>
      </c>
      <c r="V19" s="118">
        <f>INDEX([3]!tbl_Forecast,MATCH($D$8&amp;$C19&amp;$D$7,[3]!rng_ForecastRowLookup,0),MATCH(V$11,[3]!rng_ForecastColumnLookup,0))</f>
        <v>101.2262766225566</v>
      </c>
      <c r="W19" s="118">
        <f>INDEX([3]!tbl_Forecast,MATCH($D$8&amp;$C19&amp;$D$7,[3]!rng_ForecastRowLookup,0),MATCH(W$11,[3]!rng_ForecastColumnLookup,0))</f>
        <v>100.76063575009285</v>
      </c>
      <c r="X19" s="118">
        <f>INDEX([3]!tbl_Forecast,MATCH($D$8&amp;$C19&amp;$D$7,[3]!rng_ForecastRowLookup,0),MATCH(X$11,[3]!rng_ForecastColumnLookup,0))</f>
        <v>100.29713682564241</v>
      </c>
      <c r="Y19" s="51"/>
    </row>
    <row r="20" spans="2:25">
      <c r="C20" s="21" t="s">
        <v>398</v>
      </c>
      <c r="E20" s="118">
        <f>INDEX([3]!tbl_Forecast,MATCH($D$8&amp;$C20&amp;$D$7,[3]!rng_ForecastRowLookup,0),MATCH(E$11,[3]!rng_ForecastColumnLookup,0))</f>
        <v>241.11763975818661</v>
      </c>
      <c r="F20" s="118">
        <f>INDEX([3]!tbl_Forecast,MATCH($D$8&amp;$C20&amp;$D$7,[3]!rng_ForecastRowLookup,0),MATCH(F$11,[3]!rng_ForecastColumnLookup,0))</f>
        <v>240.12905743517803</v>
      </c>
      <c r="G20" s="118">
        <f>INDEX([3]!tbl_Forecast,MATCH($D$8&amp;$C20&amp;$D$7,[3]!rng_ForecastRowLookup,0),MATCH(G$11,[3]!rng_ForecastColumnLookup,0))</f>
        <v>239.14452829969383</v>
      </c>
      <c r="H20" s="118">
        <f>INDEX([3]!tbl_Forecast,MATCH($D$8&amp;$C20&amp;$D$7,[3]!rng_ForecastRowLookup,0),MATCH(H$11,[3]!rng_ForecastColumnLookup,0))</f>
        <v>238.16403573366509</v>
      </c>
      <c r="I20" s="118">
        <f>INDEX([3]!tbl_Forecast,MATCH($D$8&amp;$C20&amp;$D$7,[3]!rng_ForecastRowLookup,0),MATCH(I$11,[3]!rng_ForecastColumnLookup,0))</f>
        <v>237.18756318715711</v>
      </c>
      <c r="J20" s="118">
        <f>INDEX([3]!tbl_Forecast,MATCH($D$8&amp;$C20&amp;$D$7,[3]!rng_ForecastRowLookup,0),MATCH(J$11,[3]!rng_ForecastColumnLookup,0))</f>
        <v>236.21509417808971</v>
      </c>
      <c r="K20" s="118">
        <f>INDEX([3]!tbl_Forecast,MATCH($D$8&amp;$C20&amp;$D$7,[3]!rng_ForecastRowLookup,0),MATCH(K$11,[3]!rng_ForecastColumnLookup,0))</f>
        <v>235.24661229195956</v>
      </c>
      <c r="L20" s="118">
        <f>INDEX([3]!tbl_Forecast,MATCH($D$8&amp;$C20&amp;$D$7,[3]!rng_ForecastRowLookup,0),MATCH(L$11,[3]!rng_ForecastColumnLookup,0))</f>
        <v>234.28210118156252</v>
      </c>
      <c r="M20" s="118">
        <f>INDEX([3]!tbl_Forecast,MATCH($D$8&amp;$C20&amp;$D$7,[3]!rng_ForecastRowLookup,0),MATCH(M$11,[3]!rng_ForecastColumnLookup,0))</f>
        <v>233.32154456671807</v>
      </c>
      <c r="N20" s="118">
        <f>INDEX([3]!tbl_Forecast,MATCH($D$8&amp;$C20&amp;$D$7,[3]!rng_ForecastRowLookup,0),MATCH(N$11,[3]!rng_ForecastColumnLookup,0))</f>
        <v>232.36492623399457</v>
      </c>
      <c r="O20" s="118">
        <f>INDEX([3]!tbl_Forecast,MATCH($D$8&amp;$C20&amp;$D$7,[3]!rng_ForecastRowLookup,0),MATCH(O$11,[3]!rng_ForecastColumnLookup,0))</f>
        <v>231.41223003643518</v>
      </c>
      <c r="P20" s="118">
        <f>INDEX([3]!tbl_Forecast,MATCH($D$8&amp;$C20&amp;$D$7,[3]!rng_ForecastRowLookup,0),MATCH(P$11,[3]!rng_ForecastColumnLookup,0))</f>
        <v>230.46343989328579</v>
      </c>
      <c r="Q20" s="118">
        <f>INDEX([3]!tbl_Forecast,MATCH($D$8&amp;$C20&amp;$D$7,[3]!rng_ForecastRowLookup,0),MATCH(Q$11,[3]!rng_ForecastColumnLookup,0))</f>
        <v>229.51853978972335</v>
      </c>
      <c r="R20" s="118">
        <f>INDEX([3]!tbl_Forecast,MATCH($D$8&amp;$C20&amp;$D$7,[3]!rng_ForecastRowLookup,0),MATCH(R$11,[3]!rng_ForecastColumnLookup,0))</f>
        <v>228.57751377658545</v>
      </c>
      <c r="S20" s="118">
        <f>INDEX([3]!tbl_Forecast,MATCH($D$8&amp;$C20&amp;$D$7,[3]!rng_ForecastRowLookup,0),MATCH(S$11,[3]!rng_ForecastColumnLookup,0))</f>
        <v>227.64034597010144</v>
      </c>
      <c r="T20" s="118">
        <f>INDEX([3]!tbl_Forecast,MATCH($D$8&amp;$C20&amp;$D$7,[3]!rng_ForecastRowLookup,0),MATCH(T$11,[3]!rng_ForecastColumnLookup,0))</f>
        <v>226.70702055162403</v>
      </c>
      <c r="U20" s="118">
        <f>INDEX([3]!tbl_Forecast,MATCH($D$8&amp;$C20&amp;$D$7,[3]!rng_ForecastRowLookup,0),MATCH(U$11,[3]!rng_ForecastColumnLookup,0))</f>
        <v>225.77752176736234</v>
      </c>
      <c r="V20" s="118">
        <f>INDEX([3]!tbl_Forecast,MATCH($D$8&amp;$C20&amp;$D$7,[3]!rng_ForecastRowLookup,0),MATCH(V$11,[3]!rng_ForecastColumnLookup,0))</f>
        <v>224.85183392811618</v>
      </c>
      <c r="W20" s="118">
        <f>INDEX([3]!tbl_Forecast,MATCH($D$8&amp;$C20&amp;$D$7,[3]!rng_ForecastRowLookup,0),MATCH(W$11,[3]!rng_ForecastColumnLookup,0))</f>
        <v>223.92994140901092</v>
      </c>
      <c r="X20" s="118">
        <f>INDEX([3]!tbl_Forecast,MATCH($D$8&amp;$C20&amp;$D$7,[3]!rng_ForecastRowLookup,0),MATCH(X$11,[3]!rng_ForecastColumnLookup,0))</f>
        <v>223.01182864923393</v>
      </c>
      <c r="Y20" s="51"/>
    </row>
    <row r="21" spans="2:25">
      <c r="C21" s="21" t="s">
        <v>376</v>
      </c>
      <c r="E21" s="118">
        <f>INDEX([3]!tbl_Forecast,MATCH($D$8&amp;$C21&amp;$D$7,[3]!rng_ForecastRowLookup,0),MATCH(E$11,[3]!rng_ForecastColumnLookup,0))</f>
        <v>122.15340627232256</v>
      </c>
      <c r="F21" s="118">
        <f>INDEX([3]!tbl_Forecast,MATCH($D$8&amp;$C21&amp;$D$7,[3]!rng_ForecastRowLookup,0),MATCH(F$11,[3]!rng_ForecastColumnLookup,0))</f>
        <v>121.65257730660603</v>
      </c>
      <c r="G21" s="118">
        <f>INDEX([3]!tbl_Forecast,MATCH($D$8&amp;$C21&amp;$D$7,[3]!rng_ForecastRowLookup,0),MATCH(G$11,[3]!rng_ForecastColumnLookup,0))</f>
        <v>121.15380173964894</v>
      </c>
      <c r="H21" s="118">
        <f>INDEX([3]!tbl_Forecast,MATCH($D$8&amp;$C21&amp;$D$7,[3]!rng_ForecastRowLookup,0),MATCH(H$11,[3]!rng_ForecastColumnLookup,0))</f>
        <v>120.65707115251638</v>
      </c>
      <c r="I21" s="118">
        <f>INDEX([3]!tbl_Forecast,MATCH($D$8&amp;$C21&amp;$D$7,[3]!rng_ForecastRowLookup,0),MATCH(I$11,[3]!rng_ForecastColumnLookup,0))</f>
        <v>120.16237716079107</v>
      </c>
      <c r="J21" s="118">
        <f>INDEX([3]!tbl_Forecast,MATCH($D$8&amp;$C21&amp;$D$7,[3]!rng_ForecastRowLookup,0),MATCH(J$11,[3]!rng_ForecastColumnLookup,0))</f>
        <v>119.66971141443182</v>
      </c>
      <c r="K21" s="118">
        <f>INDEX([3]!tbl_Forecast,MATCH($D$8&amp;$C21&amp;$D$7,[3]!rng_ForecastRowLookup,0),MATCH(K$11,[3]!rng_ForecastColumnLookup,0))</f>
        <v>119.17906559763266</v>
      </c>
      <c r="L21" s="118">
        <f>INDEX([3]!tbl_Forecast,MATCH($D$8&amp;$C21&amp;$D$7,[3]!rng_ForecastRowLookup,0),MATCH(L$11,[3]!rng_ForecastColumnLookup,0))</f>
        <v>118.69043142868237</v>
      </c>
      <c r="M21" s="118">
        <f>INDEX([3]!tbl_Forecast,MATCH($D$8&amp;$C21&amp;$D$7,[3]!rng_ForecastRowLookup,0),MATCH(M$11,[3]!rng_ForecastColumnLookup,0))</f>
        <v>118.20380065982476</v>
      </c>
      <c r="N21" s="118">
        <f>INDEX([3]!tbl_Forecast,MATCH($D$8&amp;$C21&amp;$D$7,[3]!rng_ForecastRowLookup,0),MATCH(N$11,[3]!rng_ForecastColumnLookup,0))</f>
        <v>117.71916507711948</v>
      </c>
      <c r="O21" s="118">
        <f>INDEX([3]!tbl_Forecast,MATCH($D$8&amp;$C21&amp;$D$7,[3]!rng_ForecastRowLookup,0),MATCH(O$11,[3]!rng_ForecastColumnLookup,0))</f>
        <v>117.23651650030328</v>
      </c>
      <c r="P21" s="118">
        <f>INDEX([3]!tbl_Forecast,MATCH($D$8&amp;$C21&amp;$D$7,[3]!rng_ForecastRowLookup,0),MATCH(P$11,[3]!rng_ForecastColumnLookup,0))</f>
        <v>116.75584678265207</v>
      </c>
      <c r="Q21" s="118">
        <f>INDEX([3]!tbl_Forecast,MATCH($D$8&amp;$C21&amp;$D$7,[3]!rng_ForecastRowLookup,0),MATCH(Q$11,[3]!rng_ForecastColumnLookup,0))</f>
        <v>116.27714781084319</v>
      </c>
      <c r="R21" s="118">
        <f>INDEX([3]!tbl_Forecast,MATCH($D$8&amp;$C21&amp;$D$7,[3]!rng_ForecastRowLookup,0),MATCH(R$11,[3]!rng_ForecastColumnLookup,0))</f>
        <v>115.80041150481873</v>
      </c>
      <c r="S21" s="118">
        <f>INDEX([3]!tbl_Forecast,MATCH($D$8&amp;$C21&amp;$D$7,[3]!rng_ForecastRowLookup,0),MATCH(S$11,[3]!rng_ForecastColumnLookup,0))</f>
        <v>115.32562981764897</v>
      </c>
      <c r="T21" s="118">
        <f>INDEX([3]!tbl_Forecast,MATCH($D$8&amp;$C21&amp;$D$7,[3]!rng_ForecastRowLookup,0),MATCH(T$11,[3]!rng_ForecastColumnLookup,0))</f>
        <v>114.8527947353966</v>
      </c>
      <c r="U21" s="118">
        <f>INDEX([3]!tbl_Forecast,MATCH($D$8&amp;$C21&amp;$D$7,[3]!rng_ForecastRowLookup,0),MATCH(U$11,[3]!rng_ForecastColumnLookup,0))</f>
        <v>114.38189827698147</v>
      </c>
      <c r="V21" s="118">
        <f>INDEX([3]!tbl_Forecast,MATCH($D$8&amp;$C21&amp;$D$7,[3]!rng_ForecastRowLookup,0),MATCH(V$11,[3]!rng_ForecastColumnLookup,0))</f>
        <v>113.91293249404585</v>
      </c>
      <c r="W21" s="118">
        <f>INDEX([3]!tbl_Forecast,MATCH($D$8&amp;$C21&amp;$D$7,[3]!rng_ForecastRowLookup,0),MATCH(W$11,[3]!rng_ForecastColumnLookup,0))</f>
        <v>113.44588947082025</v>
      </c>
      <c r="X21" s="118">
        <f>INDEX([3]!tbl_Forecast,MATCH($D$8&amp;$C21&amp;$D$7,[3]!rng_ForecastRowLookup,0),MATCH(X$11,[3]!rng_ForecastColumnLookup,0))</f>
        <v>112.98076132398991</v>
      </c>
      <c r="Y21" s="51"/>
    </row>
    <row r="22" spans="2:25">
      <c r="C22" s="21" t="s">
        <v>377</v>
      </c>
      <c r="E22" s="118">
        <f>INDEX([3]!tbl_Forecast,MATCH($D$8&amp;$C22&amp;$D$7,[3]!rng_ForecastRowLookup,0),MATCH(E$11,[3]!rng_ForecastColumnLookup,0))</f>
        <v>448.69829599576161</v>
      </c>
      <c r="F22" s="118">
        <f>INDEX([3]!tbl_Forecast,MATCH($D$8&amp;$C22&amp;$D$7,[3]!rng_ForecastRowLookup,0),MATCH(F$11,[3]!rng_ForecastColumnLookup,0))</f>
        <v>447.03811230057732</v>
      </c>
      <c r="G22" s="118">
        <f>INDEX([3]!tbl_Forecast,MATCH($D$8&amp;$C22&amp;$D$7,[3]!rng_ForecastRowLookup,0),MATCH(G$11,[3]!rng_ForecastColumnLookup,0))</f>
        <v>445.3840712850652</v>
      </c>
      <c r="H22" s="118">
        <f>INDEX([3]!tbl_Forecast,MATCH($D$8&amp;$C22&amp;$D$7,[3]!rng_ForecastRowLookup,0),MATCH(H$11,[3]!rng_ForecastColumnLookup,0))</f>
        <v>443.73615022131042</v>
      </c>
      <c r="I22" s="118">
        <f>INDEX([3]!tbl_Forecast,MATCH($D$8&amp;$C22&amp;$D$7,[3]!rng_ForecastRowLookup,0),MATCH(I$11,[3]!rng_ForecastColumnLookup,0))</f>
        <v>442.09432646549152</v>
      </c>
      <c r="J22" s="118">
        <f>INDEX([3]!tbl_Forecast,MATCH($D$8&amp;$C22&amp;$D$7,[3]!rng_ForecastRowLookup,0),MATCH(J$11,[3]!rng_ForecastColumnLookup,0))</f>
        <v>440.45857745756916</v>
      </c>
      <c r="K22" s="118">
        <f>INDEX([3]!tbl_Forecast,MATCH($D$8&amp;$C22&amp;$D$7,[3]!rng_ForecastRowLookup,0),MATCH(K$11,[3]!rng_ForecastColumnLookup,0))</f>
        <v>438.82888072097626</v>
      </c>
      <c r="L22" s="118">
        <f>INDEX([3]!tbl_Forecast,MATCH($D$8&amp;$C22&amp;$D$7,[3]!rng_ForecastRowLookup,0),MATCH(L$11,[3]!rng_ForecastColumnLookup,0))</f>
        <v>437.2052138623086</v>
      </c>
      <c r="M22" s="118">
        <f>INDEX([3]!tbl_Forecast,MATCH($D$8&amp;$C22&amp;$D$7,[3]!rng_ForecastRowLookup,0),MATCH(M$11,[3]!rng_ForecastColumnLookup,0))</f>
        <v>435.58755457101802</v>
      </c>
      <c r="N22" s="118">
        <f>INDEX([3]!tbl_Forecast,MATCH($D$8&amp;$C22&amp;$D$7,[3]!rng_ForecastRowLookup,0),MATCH(N$11,[3]!rng_ForecastColumnLookup,0))</f>
        <v>433.97588061910528</v>
      </c>
      <c r="O22" s="118">
        <f>INDEX([3]!tbl_Forecast,MATCH($D$8&amp;$C22&amp;$D$7,[3]!rng_ForecastRowLookup,0),MATCH(O$11,[3]!rng_ForecastColumnLookup,0))</f>
        <v>432.37016986081449</v>
      </c>
      <c r="P22" s="118">
        <f>INDEX([3]!tbl_Forecast,MATCH($D$8&amp;$C22&amp;$D$7,[3]!rng_ForecastRowLookup,0),MATCH(P$11,[3]!rng_ForecastColumnLookup,0))</f>
        <v>430.77040023232951</v>
      </c>
      <c r="Q22" s="118">
        <f>INDEX([3]!tbl_Forecast,MATCH($D$8&amp;$C22&amp;$D$7,[3]!rng_ForecastRowLookup,0),MATCH(Q$11,[3]!rng_ForecastColumnLookup,0))</f>
        <v>429.17654975146979</v>
      </c>
      <c r="R22" s="118">
        <f>INDEX([3]!tbl_Forecast,MATCH($D$8&amp;$C22&amp;$D$7,[3]!rng_ForecastRowLookup,0),MATCH(R$11,[3]!rng_ForecastColumnLookup,0))</f>
        <v>427.58859651738936</v>
      </c>
      <c r="S22" s="118">
        <f>INDEX([3]!tbl_Forecast,MATCH($D$8&amp;$C22&amp;$D$7,[3]!rng_ForecastRowLookup,0),MATCH(S$11,[3]!rng_ForecastColumnLookup,0))</f>
        <v>426.00651871027503</v>
      </c>
      <c r="T22" s="118">
        <f>INDEX([3]!tbl_Forecast,MATCH($D$8&amp;$C22&amp;$D$7,[3]!rng_ForecastRowLookup,0),MATCH(T$11,[3]!rng_ForecastColumnLookup,0))</f>
        <v>424.43029459104702</v>
      </c>
      <c r="U22" s="118">
        <f>INDEX([3]!tbl_Forecast,MATCH($D$8&amp;$C22&amp;$D$7,[3]!rng_ForecastRowLookup,0),MATCH(U$11,[3]!rng_ForecastColumnLookup,0))</f>
        <v>422.85990250106011</v>
      </c>
      <c r="V22" s="118">
        <f>INDEX([3]!tbl_Forecast,MATCH($D$8&amp;$C22&amp;$D$7,[3]!rng_ForecastRowLookup,0),MATCH(V$11,[3]!rng_ForecastColumnLookup,0))</f>
        <v>421.2953208618062</v>
      </c>
      <c r="W22" s="118">
        <f>INDEX([3]!tbl_Forecast,MATCH($D$8&amp;$C22&amp;$D$7,[3]!rng_ForecastRowLookup,0),MATCH(W$11,[3]!rng_ForecastColumnLookup,0))</f>
        <v>419.73652817461749</v>
      </c>
      <c r="X22" s="118">
        <f>INDEX([3]!tbl_Forecast,MATCH($D$8&amp;$C22&amp;$D$7,[3]!rng_ForecastRowLookup,0),MATCH(X$11,[3]!rng_ForecastColumnLookup,0))</f>
        <v>418.18350302037135</v>
      </c>
      <c r="Y22" s="51"/>
    </row>
    <row r="23" spans="2:25">
      <c r="C23" s="21" t="s">
        <v>378</v>
      </c>
      <c r="E23" s="118">
        <f>INDEX([3]!tbl_Forecast,MATCH($D$8&amp;$C23&amp;$D$7,[3]!rng_ForecastRowLookup,0),MATCH(E$11,[3]!rng_ForecastColumnLookup,0))</f>
        <v>53.720939527021244</v>
      </c>
      <c r="F23" s="118">
        <f>INDEX([3]!tbl_Forecast,MATCH($D$8&amp;$C23&amp;$D$7,[3]!rng_ForecastRowLookup,0),MATCH(F$11,[3]!rng_ForecastColumnLookup,0))</f>
        <v>53.237451071278059</v>
      </c>
      <c r="G23" s="118">
        <f>INDEX([3]!tbl_Forecast,MATCH($D$8&amp;$C23&amp;$D$7,[3]!rng_ForecastRowLookup,0),MATCH(G$11,[3]!rng_ForecastColumnLookup,0))</f>
        <v>52.758314011636557</v>
      </c>
      <c r="H23" s="118">
        <f>INDEX([3]!tbl_Forecast,MATCH($D$8&amp;$C23&amp;$D$7,[3]!rng_ForecastRowLookup,0),MATCH(H$11,[3]!rng_ForecastColumnLookup,0))</f>
        <v>52.283489185531828</v>
      </c>
      <c r="I23" s="118">
        <f>INDEX([3]!tbl_Forecast,MATCH($D$8&amp;$C23&amp;$D$7,[3]!rng_ForecastRowLookup,0),MATCH(I$11,[3]!rng_ForecastColumnLookup,0))</f>
        <v>51.812937782862043</v>
      </c>
      <c r="J23" s="118">
        <f>INDEX([3]!tbl_Forecast,MATCH($D$8&amp;$C23&amp;$D$7,[3]!rng_ForecastRowLookup,0),MATCH(J$11,[3]!rng_ForecastColumnLookup,0))</f>
        <v>51.346621342816277</v>
      </c>
      <c r="K23" s="118">
        <f>INDEX([3]!tbl_Forecast,MATCH($D$8&amp;$C23&amp;$D$7,[3]!rng_ForecastRowLookup,0),MATCH(K$11,[3]!rng_ForecastColumnLookup,0))</f>
        <v>50.884501750730934</v>
      </c>
      <c r="L23" s="118">
        <f>INDEX([3]!tbl_Forecast,MATCH($D$8&amp;$C23&amp;$D$7,[3]!rng_ForecastRowLookup,0),MATCH(L$11,[3]!rng_ForecastColumnLookup,0))</f>
        <v>50.426541234974358</v>
      </c>
      <c r="M23" s="118">
        <f>INDEX([3]!tbl_Forecast,MATCH($D$8&amp;$C23&amp;$D$7,[3]!rng_ForecastRowLookup,0),MATCH(M$11,[3]!rng_ForecastColumnLookup,0))</f>
        <v>49.97270236385959</v>
      </c>
      <c r="N23" s="118">
        <f>INDEX([3]!tbl_Forecast,MATCH($D$8&amp;$C23&amp;$D$7,[3]!rng_ForecastRowLookup,0),MATCH(N$11,[3]!rng_ForecastColumnLookup,0))</f>
        <v>49.522948042584851</v>
      </c>
      <c r="O23" s="118">
        <f>INDEX([3]!tbl_Forecast,MATCH($D$8&amp;$C23&amp;$D$7,[3]!rng_ForecastRowLookup,0),MATCH(O$11,[3]!rng_ForecastColumnLookup,0))</f>
        <v>49.077241510201581</v>
      </c>
      <c r="P23" s="118">
        <f>INDEX([3]!tbl_Forecast,MATCH($D$8&amp;$C23&amp;$D$7,[3]!rng_ForecastRowLookup,0),MATCH(P$11,[3]!rng_ForecastColumnLookup,0))</f>
        <v>48.635546336609778</v>
      </c>
      <c r="Q23" s="118">
        <f>INDEX([3]!tbl_Forecast,MATCH($D$8&amp;$C23&amp;$D$7,[3]!rng_ForecastRowLookup,0),MATCH(Q$11,[3]!rng_ForecastColumnLookup,0))</f>
        <v>48.197826419580288</v>
      </c>
      <c r="R23" s="118">
        <f>INDEX([3]!tbl_Forecast,MATCH($D$8&amp;$C23&amp;$D$7,[3]!rng_ForecastRowLookup,0),MATCH(R$11,[3]!rng_ForecastColumnLookup,0))</f>
        <v>47.76404598180406</v>
      </c>
      <c r="S23" s="118">
        <f>INDEX([3]!tbl_Forecast,MATCH($D$8&amp;$C23&amp;$D$7,[3]!rng_ForecastRowLookup,0),MATCH(S$11,[3]!rng_ForecastColumnLookup,0))</f>
        <v>47.33416956796782</v>
      </c>
      <c r="T23" s="118">
        <f>INDEX([3]!tbl_Forecast,MATCH($D$8&amp;$C23&amp;$D$7,[3]!rng_ForecastRowLookup,0),MATCH(T$11,[3]!rng_ForecastColumnLookup,0))</f>
        <v>46.908162041856116</v>
      </c>
      <c r="U23" s="118">
        <f>INDEX([3]!tbl_Forecast,MATCH($D$8&amp;$C23&amp;$D$7,[3]!rng_ForecastRowLookup,0),MATCH(U$11,[3]!rng_ForecastColumnLookup,0))</f>
        <v>46.485988583479411</v>
      </c>
      <c r="V23" s="118">
        <f>INDEX([3]!tbl_Forecast,MATCH($D$8&amp;$C23&amp;$D$7,[3]!rng_ForecastRowLookup,0),MATCH(V$11,[3]!rng_ForecastColumnLookup,0))</f>
        <v>46.067614686228097</v>
      </c>
      <c r="W23" s="118">
        <f>INDEX([3]!tbl_Forecast,MATCH($D$8&amp;$C23&amp;$D$7,[3]!rng_ForecastRowLookup,0),MATCH(W$11,[3]!rng_ForecastColumnLookup,0))</f>
        <v>45.653006154052044</v>
      </c>
      <c r="X23" s="118">
        <f>INDEX([3]!tbl_Forecast,MATCH($D$8&amp;$C23&amp;$D$7,[3]!rng_ForecastRowLookup,0),MATCH(X$11,[3]!rng_ForecastColumnLookup,0))</f>
        <v>45.242129098665572</v>
      </c>
      <c r="Y23" s="51"/>
    </row>
    <row r="24" spans="2:25">
      <c r="C24" s="21" t="s">
        <v>399</v>
      </c>
      <c r="E24" s="118">
        <f>INDEX([3]!tbl_Forecast,MATCH($D$8&amp;$C24&amp;$D$7,[3]!rng_ForecastRowLookup,0),MATCH(E$11,[3]!rng_ForecastColumnLookup,0))</f>
        <v>22.491017060912501</v>
      </c>
      <c r="F24" s="118">
        <f>INDEX([3]!tbl_Forecast,MATCH($D$8&amp;$C24&amp;$D$7,[3]!rng_ForecastRowLookup,0),MATCH(F$11,[3]!rng_ForecastColumnLookup,0))</f>
        <v>22.384859460384995</v>
      </c>
      <c r="G24" s="118">
        <f>INDEX([3]!tbl_Forecast,MATCH($D$8&amp;$C24&amp;$D$7,[3]!rng_ForecastRowLookup,0),MATCH(G$11,[3]!rng_ForecastColumnLookup,0))</f>
        <v>22.279202923731983</v>
      </c>
      <c r="H24" s="118">
        <f>INDEX([3]!tbl_Forecast,MATCH($D$8&amp;$C24&amp;$D$7,[3]!rng_ForecastRowLookup,0),MATCH(H$11,[3]!rng_ForecastColumnLookup,0))</f>
        <v>22.174045085931969</v>
      </c>
      <c r="I24" s="118">
        <f>INDEX([3]!tbl_Forecast,MATCH($D$8&amp;$C24&amp;$D$7,[3]!rng_ForecastRowLookup,0),MATCH(I$11,[3]!rng_ForecastColumnLookup,0))</f>
        <v>22.069383593126368</v>
      </c>
      <c r="J24" s="118">
        <f>INDEX([3]!tbl_Forecast,MATCH($D$8&amp;$C24&amp;$D$7,[3]!rng_ForecastRowLookup,0),MATCH(J$11,[3]!rng_ForecastColumnLookup,0))</f>
        <v>21.965216102566814</v>
      </c>
      <c r="K24" s="118">
        <f>INDEX([3]!tbl_Forecast,MATCH($D$8&amp;$C24&amp;$D$7,[3]!rng_ForecastRowLookup,0),MATCH(K$11,[3]!rng_ForecastColumnLookup,0))</f>
        <v>21.8615402825627</v>
      </c>
      <c r="L24" s="118">
        <f>INDEX([3]!tbl_Forecast,MATCH($D$8&amp;$C24&amp;$D$7,[3]!rng_ForecastRowLookup,0),MATCH(L$11,[3]!rng_ForecastColumnLookup,0))</f>
        <v>21.758353812429004</v>
      </c>
      <c r="M24" s="118">
        <f>INDEX([3]!tbl_Forecast,MATCH($D$8&amp;$C24&amp;$D$7,[3]!rng_ForecastRowLookup,0),MATCH(M$11,[3]!rng_ForecastColumnLookup,0))</f>
        <v>21.655654382434342</v>
      </c>
      <c r="N24" s="118">
        <f>INDEX([3]!tbl_Forecast,MATCH($D$8&amp;$C24&amp;$D$7,[3]!rng_ForecastRowLookup,0),MATCH(N$11,[3]!rng_ForecastColumnLookup,0))</f>
        <v>21.553439693749251</v>
      </c>
      <c r="O24" s="118">
        <f>INDEX([3]!tbl_Forecast,MATCH($D$8&amp;$C24&amp;$D$7,[3]!rng_ForecastRowLookup,0),MATCH(O$11,[3]!rng_ForecastColumnLookup,0))</f>
        <v>21.451707458394754</v>
      </c>
      <c r="P24" s="118">
        <f>INDEX([3]!tbl_Forecast,MATCH($D$8&amp;$C24&amp;$D$7,[3]!rng_ForecastRowLookup,0),MATCH(P$11,[3]!rng_ForecastColumnLookup,0))</f>
        <v>21.350455399191134</v>
      </c>
      <c r="Q24" s="118">
        <f>INDEX([3]!tbl_Forecast,MATCH($D$8&amp;$C24&amp;$D$7,[3]!rng_ForecastRowLookup,0),MATCH(Q$11,[3]!rng_ForecastColumnLookup,0))</f>
        <v>21.249681249706953</v>
      </c>
      <c r="R24" s="118">
        <f>INDEX([3]!tbl_Forecast,MATCH($D$8&amp;$C24&amp;$D$7,[3]!rng_ForecastRowLookup,0),MATCH(R$11,[3]!rng_ForecastColumnLookup,0))</f>
        <v>21.149382754208336</v>
      </c>
      <c r="S24" s="118">
        <f>INDEX([3]!tbl_Forecast,MATCH($D$8&amp;$C24&amp;$D$7,[3]!rng_ForecastRowLookup,0),MATCH(S$11,[3]!rng_ForecastColumnLookup,0))</f>
        <v>21.049557667608472</v>
      </c>
      <c r="T24" s="118">
        <f>INDEX([3]!tbl_Forecast,MATCH($D$8&amp;$C24&amp;$D$7,[3]!rng_ForecastRowLookup,0),MATCH(T$11,[3]!rng_ForecastColumnLookup,0))</f>
        <v>20.950203755417366</v>
      </c>
      <c r="U24" s="118">
        <f>INDEX([3]!tbl_Forecast,MATCH($D$8&amp;$C24&amp;$D$7,[3]!rng_ForecastRowLookup,0),MATCH(U$11,[3]!rng_ForecastColumnLookup,0))</f>
        <v>20.851318793691796</v>
      </c>
      <c r="V24" s="118">
        <f>INDEX([3]!tbl_Forecast,MATCH($D$8&amp;$C24&amp;$D$7,[3]!rng_ForecastRowLookup,0),MATCH(V$11,[3]!rng_ForecastColumnLookup,0))</f>
        <v>20.75290056898557</v>
      </c>
      <c r="W24" s="118">
        <f>INDEX([3]!tbl_Forecast,MATCH($D$8&amp;$C24&amp;$D$7,[3]!rng_ForecastRowLookup,0),MATCH(W$11,[3]!rng_ForecastColumnLookup,0))</f>
        <v>20.654946878299963</v>
      </c>
      <c r="X24" s="118">
        <f>INDEX([3]!tbl_Forecast,MATCH($D$8&amp;$C24&amp;$D$7,[3]!rng_ForecastRowLookup,0),MATCH(X$11,[3]!rng_ForecastColumnLookup,0))</f>
        <v>20.557455529034385</v>
      </c>
      <c r="Y24" s="51"/>
    </row>
    <row r="25" spans="2:25">
      <c r="C25" s="21" t="s">
        <v>379</v>
      </c>
      <c r="E25" s="118">
        <f>INDEX([3]!tbl_Forecast,MATCH($D$8&amp;$C25&amp;$D$7,[3]!rng_ForecastRowLookup,0),MATCH(E$11,[3]!rng_ForecastColumnLookup,0))</f>
        <v>51.550857208753726</v>
      </c>
      <c r="F25" s="118">
        <f>INDEX([3]!tbl_Forecast,MATCH($D$8&amp;$C25&amp;$D$7,[3]!rng_ForecastRowLookup,0),MATCH(F$11,[3]!rng_ForecastColumnLookup,0))</f>
        <v>51.307537162728408</v>
      </c>
      <c r="G25" s="118">
        <f>INDEX([3]!tbl_Forecast,MATCH($D$8&amp;$C25&amp;$D$7,[3]!rng_ForecastRowLookup,0),MATCH(G$11,[3]!rng_ForecastColumnLookup,0))</f>
        <v>51.065365587320336</v>
      </c>
      <c r="H25" s="118">
        <f>INDEX([3]!tbl_Forecast,MATCH($D$8&amp;$C25&amp;$D$7,[3]!rng_ForecastRowLookup,0),MATCH(H$11,[3]!rng_ForecastColumnLookup,0))</f>
        <v>50.824337061748189</v>
      </c>
      <c r="I25" s="118">
        <f>INDEX([3]!tbl_Forecast,MATCH($D$8&amp;$C25&amp;$D$7,[3]!rng_ForecastRowLookup,0),MATCH(I$11,[3]!rng_ForecastColumnLookup,0))</f>
        <v>50.584446190816735</v>
      </c>
      <c r="J25" s="118">
        <f>INDEX([3]!tbl_Forecast,MATCH($D$8&amp;$C25&amp;$D$7,[3]!rng_ForecastRowLookup,0),MATCH(J$11,[3]!rng_ForecastColumnLookup,0))</f>
        <v>50.345687604796083</v>
      </c>
      <c r="K25" s="118">
        <f>INDEX([3]!tbl_Forecast,MATCH($D$8&amp;$C25&amp;$D$7,[3]!rng_ForecastRowLookup,0),MATCH(K$11,[3]!rng_ForecastColumnLookup,0))</f>
        <v>50.108055959301453</v>
      </c>
      <c r="L25" s="118">
        <f>INDEX([3]!tbl_Forecast,MATCH($D$8&amp;$C25&amp;$D$7,[3]!rng_ForecastRowLookup,0),MATCH(L$11,[3]!rng_ForecastColumnLookup,0))</f>
        <v>49.871545935173543</v>
      </c>
      <c r="M25" s="118">
        <f>INDEX([3]!tbl_Forecast,MATCH($D$8&amp;$C25&amp;$D$7,[3]!rng_ForecastRowLookup,0),MATCH(M$11,[3]!rng_ForecastColumnLookup,0))</f>
        <v>49.636152238359529</v>
      </c>
      <c r="N25" s="118">
        <f>INDEX([3]!tbl_Forecast,MATCH($D$8&amp;$C25&amp;$D$7,[3]!rng_ForecastRowLookup,0),MATCH(N$11,[3]!rng_ForecastColumnLookup,0))</f>
        <v>49.40186959979448</v>
      </c>
      <c r="O25" s="118">
        <f>INDEX([3]!tbl_Forecast,MATCH($D$8&amp;$C25&amp;$D$7,[3]!rng_ForecastRowLookup,0),MATCH(O$11,[3]!rng_ForecastColumnLookup,0))</f>
        <v>49.168692775283453</v>
      </c>
      <c r="P25" s="118">
        <f>INDEX([3]!tbl_Forecast,MATCH($D$8&amp;$C25&amp;$D$7,[3]!rng_ForecastRowLookup,0),MATCH(P$11,[3]!rng_ForecastColumnLookup,0))</f>
        <v>48.936616545384119</v>
      </c>
      <c r="Q25" s="118">
        <f>INDEX([3]!tbl_Forecast,MATCH($D$8&amp;$C25&amp;$D$7,[3]!rng_ForecastRowLookup,0),MATCH(Q$11,[3]!rng_ForecastColumnLookup,0))</f>
        <v>48.705635715289908</v>
      </c>
      <c r="R25" s="118">
        <f>INDEX([3]!tbl_Forecast,MATCH($D$8&amp;$C25&amp;$D$7,[3]!rng_ForecastRowLookup,0),MATCH(R$11,[3]!rng_ForecastColumnLookup,0))</f>
        <v>48.475745114713739</v>
      </c>
      <c r="S25" s="118">
        <f>INDEX([3]!tbl_Forecast,MATCH($D$8&amp;$C25&amp;$D$7,[3]!rng_ForecastRowLookup,0),MATCH(S$11,[3]!rng_ForecastColumnLookup,0))</f>
        <v>48.246939597772297</v>
      </c>
      <c r="T25" s="118">
        <f>INDEX([3]!tbl_Forecast,MATCH($D$8&amp;$C25&amp;$D$7,[3]!rng_ForecastRowLookup,0),MATCH(T$11,[3]!rng_ForecastColumnLookup,0))</f>
        <v>48.019214042870807</v>
      </c>
      <c r="U25" s="118">
        <f>INDEX([3]!tbl_Forecast,MATCH($D$8&amp;$C25&amp;$D$7,[3]!rng_ForecastRowLookup,0),MATCH(U$11,[3]!rng_ForecastColumnLookup,0))</f>
        <v>47.792563352588466</v>
      </c>
      <c r="V25" s="118">
        <f>INDEX([3]!tbl_Forecast,MATCH($D$8&amp;$C25&amp;$D$7,[3]!rng_ForecastRowLookup,0),MATCH(V$11,[3]!rng_ForecastColumnLookup,0))</f>
        <v>47.56698245356425</v>
      </c>
      <c r="W25" s="118">
        <f>INDEX([3]!tbl_Forecast,MATCH($D$8&amp;$C25&amp;$D$7,[3]!rng_ForecastRowLookup,0),MATCH(W$11,[3]!rng_ForecastColumnLookup,0))</f>
        <v>47.342466296383435</v>
      </c>
      <c r="X25" s="118">
        <f>INDEX([3]!tbl_Forecast,MATCH($D$8&amp;$C25&amp;$D$7,[3]!rng_ForecastRowLookup,0),MATCH(X$11,[3]!rng_ForecastColumnLookup,0))</f>
        <v>47.119009855464505</v>
      </c>
      <c r="Y25" s="51"/>
    </row>
    <row r="26" spans="2:25">
      <c r="C26" s="21" t="s">
        <v>380</v>
      </c>
      <c r="E26" s="118">
        <f>INDEX([3]!tbl_Forecast,MATCH($D$8&amp;$C26&amp;$D$7,[3]!rng_ForecastRowLookup,0),MATCH(E$11,[3]!rng_ForecastColumnLookup,0))</f>
        <v>170.15189589049527</v>
      </c>
      <c r="F26" s="118">
        <f>INDEX([3]!tbl_Forecast,MATCH($D$8&amp;$C26&amp;$D$7,[3]!rng_ForecastRowLookup,0),MATCH(F$11,[3]!rng_ForecastColumnLookup,0))</f>
        <v>169.74353134035809</v>
      </c>
      <c r="G26" s="118">
        <f>INDEX([3]!tbl_Forecast,MATCH($D$8&amp;$C26&amp;$D$7,[3]!rng_ForecastRowLookup,0),MATCH(G$11,[3]!rng_ForecastColumnLookup,0))</f>
        <v>169.33614686514122</v>
      </c>
      <c r="H26" s="118">
        <f>INDEX([3]!tbl_Forecast,MATCH($D$8&amp;$C26&amp;$D$7,[3]!rng_ForecastRowLookup,0),MATCH(H$11,[3]!rng_ForecastColumnLookup,0))</f>
        <v>168.92974011266489</v>
      </c>
      <c r="I26" s="118">
        <f>INDEX([3]!tbl_Forecast,MATCH($D$8&amp;$C26&amp;$D$7,[3]!rng_ForecastRowLookup,0),MATCH(I$11,[3]!rng_ForecastColumnLookup,0))</f>
        <v>168.52430873639449</v>
      </c>
      <c r="J26" s="118">
        <f>INDEX([3]!tbl_Forecast,MATCH($D$8&amp;$C26&amp;$D$7,[3]!rng_ForecastRowLookup,0),MATCH(J$11,[3]!rng_ForecastColumnLookup,0))</f>
        <v>168.11985039542716</v>
      </c>
      <c r="K26" s="118">
        <f>INDEX([3]!tbl_Forecast,MATCH($D$8&amp;$C26&amp;$D$7,[3]!rng_ForecastRowLookup,0),MATCH(K$11,[3]!rng_ForecastColumnLookup,0))</f>
        <v>167.71636275447813</v>
      </c>
      <c r="L26" s="118">
        <f>INDEX([3]!tbl_Forecast,MATCH($D$8&amp;$C26&amp;$D$7,[3]!rng_ForecastRowLookup,0),MATCH(L$11,[3]!rng_ForecastColumnLookup,0))</f>
        <v>167.31384348386743</v>
      </c>
      <c r="M26" s="118">
        <f>INDEX([3]!tbl_Forecast,MATCH($D$8&amp;$C26&amp;$D$7,[3]!rng_ForecastRowLookup,0),MATCH(M$11,[3]!rng_ForecastColumnLookup,0))</f>
        <v>166.91229025950614</v>
      </c>
      <c r="N26" s="118">
        <f>INDEX([3]!tbl_Forecast,MATCH($D$8&amp;$C26&amp;$D$7,[3]!rng_ForecastRowLookup,0),MATCH(N$11,[3]!rng_ForecastColumnLookup,0))</f>
        <v>166.51170076288332</v>
      </c>
      <c r="O26" s="118">
        <f>INDEX([3]!tbl_Forecast,MATCH($D$8&amp;$C26&amp;$D$7,[3]!rng_ForecastRowLookup,0),MATCH(O$11,[3]!rng_ForecastColumnLookup,0))</f>
        <v>166.11207268105238</v>
      </c>
      <c r="P26" s="118">
        <f>INDEX([3]!tbl_Forecast,MATCH($D$8&amp;$C26&amp;$D$7,[3]!rng_ForecastRowLookup,0),MATCH(P$11,[3]!rng_ForecastColumnLookup,0))</f>
        <v>165.7134037066179</v>
      </c>
      <c r="Q26" s="118">
        <f>INDEX([3]!tbl_Forecast,MATCH($D$8&amp;$C26&amp;$D$7,[3]!rng_ForecastRowLookup,0),MATCH(Q$11,[3]!rng_ForecastColumnLookup,0))</f>
        <v>165.31569153772202</v>
      </c>
      <c r="R26" s="118">
        <f>INDEX([3]!tbl_Forecast,MATCH($D$8&amp;$C26&amp;$D$7,[3]!rng_ForecastRowLookup,0),MATCH(R$11,[3]!rng_ForecastColumnLookup,0))</f>
        <v>164.91893387803151</v>
      </c>
      <c r="S26" s="118">
        <f>INDEX([3]!tbl_Forecast,MATCH($D$8&amp;$C26&amp;$D$7,[3]!rng_ForecastRowLookup,0),MATCH(S$11,[3]!rng_ForecastColumnLookup,0))</f>
        <v>164.52312843672422</v>
      </c>
      <c r="T26" s="118">
        <f>INDEX([3]!tbl_Forecast,MATCH($D$8&amp;$C26&amp;$D$7,[3]!rng_ForecastRowLookup,0),MATCH(T$11,[3]!rng_ForecastColumnLookup,0))</f>
        <v>164.12827292847609</v>
      </c>
      <c r="U26" s="118">
        <f>INDEX([3]!tbl_Forecast,MATCH($D$8&amp;$C26&amp;$D$7,[3]!rng_ForecastRowLookup,0),MATCH(U$11,[3]!rng_ForecastColumnLookup,0))</f>
        <v>163.73436507344778</v>
      </c>
      <c r="V26" s="118">
        <f>INDEX([3]!tbl_Forecast,MATCH($D$8&amp;$C26&amp;$D$7,[3]!rng_ForecastRowLookup,0),MATCH(V$11,[3]!rng_ForecastColumnLookup,0))</f>
        <v>163.3414025972715</v>
      </c>
      <c r="W26" s="118">
        <f>INDEX([3]!tbl_Forecast,MATCH($D$8&amp;$C26&amp;$D$7,[3]!rng_ForecastRowLookup,0),MATCH(W$11,[3]!rng_ForecastColumnLookup,0))</f>
        <v>162.94938323103807</v>
      </c>
      <c r="X26" s="118">
        <f>INDEX([3]!tbl_Forecast,MATCH($D$8&amp;$C26&amp;$D$7,[3]!rng_ForecastRowLookup,0),MATCH(X$11,[3]!rng_ForecastColumnLookup,0))</f>
        <v>162.55830471128357</v>
      </c>
      <c r="Y26" s="51"/>
    </row>
    <row r="27" spans="2:25">
      <c r="C27" s="21" t="s">
        <v>381</v>
      </c>
      <c r="E27" s="118">
        <f>INDEX([3]!tbl_Forecast,MATCH($D$8&amp;$C27&amp;$D$7,[3]!rng_ForecastRowLookup,0),MATCH(E$11,[3]!rng_ForecastColumnLookup,0))</f>
        <v>105.02947953487826</v>
      </c>
      <c r="F27" s="118">
        <f>INDEX([3]!tbl_Forecast,MATCH($D$8&amp;$C27&amp;$D$7,[3]!rng_ForecastRowLookup,0),MATCH(F$11,[3]!rng_ForecastColumnLookup,0))</f>
        <v>104.80891762785501</v>
      </c>
      <c r="G27" s="118">
        <f>INDEX([3]!tbl_Forecast,MATCH($D$8&amp;$C27&amp;$D$7,[3]!rng_ForecastRowLookup,0),MATCH(G$11,[3]!rng_ForecastColumnLookup,0))</f>
        <v>104.58881890083651</v>
      </c>
      <c r="H27" s="118">
        <f>INDEX([3]!tbl_Forecast,MATCH($D$8&amp;$C27&amp;$D$7,[3]!rng_ForecastRowLookup,0),MATCH(H$11,[3]!rng_ForecastColumnLookup,0))</f>
        <v>104.36918238114475</v>
      </c>
      <c r="I27" s="118">
        <f>INDEX([3]!tbl_Forecast,MATCH($D$8&amp;$C27&amp;$D$7,[3]!rng_ForecastRowLookup,0),MATCH(I$11,[3]!rng_ForecastColumnLookup,0))</f>
        <v>104.15000709814436</v>
      </c>
      <c r="J27" s="118">
        <f>INDEX([3]!tbl_Forecast,MATCH($D$8&amp;$C27&amp;$D$7,[3]!rng_ForecastRowLookup,0),MATCH(J$11,[3]!rng_ForecastColumnLookup,0))</f>
        <v>103.93129208323826</v>
      </c>
      <c r="K27" s="118">
        <f>INDEX([3]!tbl_Forecast,MATCH($D$8&amp;$C27&amp;$D$7,[3]!rng_ForecastRowLookup,0),MATCH(K$11,[3]!rng_ForecastColumnLookup,0))</f>
        <v>103.71303636986346</v>
      </c>
      <c r="L27" s="118">
        <f>INDEX([3]!tbl_Forecast,MATCH($D$8&amp;$C27&amp;$D$7,[3]!rng_ForecastRowLookup,0),MATCH(L$11,[3]!rng_ForecastColumnLookup,0))</f>
        <v>103.49523899348674</v>
      </c>
      <c r="M27" s="118">
        <f>INDEX([3]!tbl_Forecast,MATCH($D$8&amp;$C27&amp;$D$7,[3]!rng_ForecastRowLookup,0),MATCH(M$11,[3]!rng_ForecastColumnLookup,0))</f>
        <v>103.27789899160042</v>
      </c>
      <c r="N27" s="118">
        <f>INDEX([3]!tbl_Forecast,MATCH($D$8&amp;$C27&amp;$D$7,[3]!rng_ForecastRowLookup,0),MATCH(N$11,[3]!rng_ForecastColumnLookup,0))</f>
        <v>103.06101540371807</v>
      </c>
      <c r="O27" s="118">
        <f>INDEX([3]!tbl_Forecast,MATCH($D$8&amp;$C27&amp;$D$7,[3]!rng_ForecastRowLookup,0),MATCH(O$11,[3]!rng_ForecastColumnLookup,0))</f>
        <v>102.84458727137024</v>
      </c>
      <c r="P27" s="118">
        <f>INDEX([3]!tbl_Forecast,MATCH($D$8&amp;$C27&amp;$D$7,[3]!rng_ForecastRowLookup,0),MATCH(P$11,[3]!rng_ForecastColumnLookup,0))</f>
        <v>102.62861363810038</v>
      </c>
      <c r="Q27" s="118">
        <f>INDEX([3]!tbl_Forecast,MATCH($D$8&amp;$C27&amp;$D$7,[3]!rng_ForecastRowLookup,0),MATCH(Q$11,[3]!rng_ForecastColumnLookup,0))</f>
        <v>102.41309354946036</v>
      </c>
      <c r="R27" s="118">
        <f>INDEX([3]!tbl_Forecast,MATCH($D$8&amp;$C27&amp;$D$7,[3]!rng_ForecastRowLookup,0),MATCH(R$11,[3]!rng_ForecastColumnLookup,0))</f>
        <v>102.19802605300649</v>
      </c>
      <c r="S27" s="118">
        <f>INDEX([3]!tbl_Forecast,MATCH($D$8&amp;$C27&amp;$D$7,[3]!rng_ForecastRowLookup,0),MATCH(S$11,[3]!rng_ForecastColumnLookup,0))</f>
        <v>101.98341019829519</v>
      </c>
      <c r="T27" s="118">
        <f>INDEX([3]!tbl_Forecast,MATCH($D$8&amp;$C27&amp;$D$7,[3]!rng_ForecastRowLookup,0),MATCH(T$11,[3]!rng_ForecastColumnLookup,0))</f>
        <v>101.76924503687877</v>
      </c>
      <c r="U27" s="118">
        <f>INDEX([3]!tbl_Forecast,MATCH($D$8&amp;$C27&amp;$D$7,[3]!rng_ForecastRowLookup,0),MATCH(U$11,[3]!rng_ForecastColumnLookup,0))</f>
        <v>101.55552962230132</v>
      </c>
      <c r="V27" s="118">
        <f>INDEX([3]!tbl_Forecast,MATCH($D$8&amp;$C27&amp;$D$7,[3]!rng_ForecastRowLookup,0),MATCH(V$11,[3]!rng_ForecastColumnLookup,0))</f>
        <v>101.3422630100945</v>
      </c>
      <c r="W27" s="118">
        <f>INDEX([3]!tbl_Forecast,MATCH($D$8&amp;$C27&amp;$D$7,[3]!rng_ForecastRowLookup,0),MATCH(W$11,[3]!rng_ForecastColumnLookup,0))</f>
        <v>101.1294442577733</v>
      </c>
      <c r="X27" s="118">
        <f>INDEX([3]!tbl_Forecast,MATCH($D$8&amp;$C27&amp;$D$7,[3]!rng_ForecastRowLookup,0),MATCH(X$11,[3]!rng_ForecastColumnLookup,0))</f>
        <v>100.91707242483197</v>
      </c>
      <c r="Y27" s="51"/>
    </row>
    <row r="28" spans="2:25">
      <c r="C28" s="104" t="s">
        <v>400</v>
      </c>
      <c r="E28" s="118">
        <f>INDEX([3]!tbl_Forecast,MATCH($D$8&amp;$C28&amp;$D$7,[3]!rng_ForecastRowLookup,0),MATCH(E$11,[3]!rng_ForecastColumnLookup,0))</f>
        <v>128.74820917277606</v>
      </c>
      <c r="F28" s="118">
        <f>INDEX([3]!tbl_Forecast,MATCH($D$8&amp;$C28&amp;$D$7,[3]!rng_ForecastRowLookup,0),MATCH(F$11,[3]!rng_ForecastColumnLookup,0))</f>
        <v>128.43921347076139</v>
      </c>
      <c r="G28" s="118">
        <f>INDEX([3]!tbl_Forecast,MATCH($D$8&amp;$C28&amp;$D$7,[3]!rng_ForecastRowLookup,0),MATCH(G$11,[3]!rng_ForecastColumnLookup,0))</f>
        <v>128.1309593584316</v>
      </c>
      <c r="H28" s="118">
        <f>INDEX([3]!tbl_Forecast,MATCH($D$8&amp;$C28&amp;$D$7,[3]!rng_ForecastRowLookup,0),MATCH(H$11,[3]!rng_ForecastColumnLookup,0))</f>
        <v>127.82344505597135</v>
      </c>
      <c r="I28" s="118">
        <f>INDEX([3]!tbl_Forecast,MATCH($D$8&amp;$C28&amp;$D$7,[3]!rng_ForecastRowLookup,0),MATCH(I$11,[3]!rng_ForecastColumnLookup,0))</f>
        <v>127.51666878783702</v>
      </c>
      <c r="J28" s="118">
        <f>INDEX([3]!tbl_Forecast,MATCH($D$8&amp;$C28&amp;$D$7,[3]!rng_ForecastRowLookup,0),MATCH(J$11,[3]!rng_ForecastColumnLookup,0))</f>
        <v>127.21062878274621</v>
      </c>
      <c r="K28" s="118">
        <f>INDEX([3]!tbl_Forecast,MATCH($D$8&amp;$C28&amp;$D$7,[3]!rng_ForecastRowLookup,0),MATCH(K$11,[3]!rng_ForecastColumnLookup,0))</f>
        <v>126.90532327366765</v>
      </c>
      <c r="L28" s="118">
        <f>INDEX([3]!tbl_Forecast,MATCH($D$8&amp;$C28&amp;$D$7,[3]!rng_ForecastRowLookup,0),MATCH(L$11,[3]!rng_ForecastColumnLookup,0))</f>
        <v>126.60075049781085</v>
      </c>
      <c r="M28" s="118">
        <f>INDEX([3]!tbl_Forecast,MATCH($D$8&amp;$C28&amp;$D$7,[3]!rng_ForecastRowLookup,0),MATCH(M$11,[3]!rng_ForecastColumnLookup,0))</f>
        <v>126.29690869661611</v>
      </c>
      <c r="N28" s="118">
        <f>INDEX([3]!tbl_Forecast,MATCH($D$8&amp;$C28&amp;$D$7,[3]!rng_ForecastRowLookup,0),MATCH(N$11,[3]!rng_ForecastColumnLookup,0))</f>
        <v>125.99379611574425</v>
      </c>
      <c r="O28" s="118">
        <f>INDEX([3]!tbl_Forecast,MATCH($D$8&amp;$C28&amp;$D$7,[3]!rng_ForecastRowLookup,0),MATCH(O$11,[3]!rng_ForecastColumnLookup,0))</f>
        <v>125.69141100506647</v>
      </c>
      <c r="P28" s="118">
        <f>INDEX([3]!tbl_Forecast,MATCH($D$8&amp;$C28&amp;$D$7,[3]!rng_ForecastRowLookup,0),MATCH(P$11,[3]!rng_ForecastColumnLookup,0))</f>
        <v>125.3897516186543</v>
      </c>
      <c r="Q28" s="118">
        <f>INDEX([3]!tbl_Forecast,MATCH($D$8&amp;$C28&amp;$D$7,[3]!rng_ForecastRowLookup,0),MATCH(Q$11,[3]!rng_ForecastColumnLookup,0))</f>
        <v>125.08881621476955</v>
      </c>
      <c r="R28" s="118">
        <f>INDEX([3]!tbl_Forecast,MATCH($D$8&amp;$C28&amp;$D$7,[3]!rng_ForecastRowLookup,0),MATCH(R$11,[3]!rng_ForecastColumnLookup,0))</f>
        <v>124.78860305585408</v>
      </c>
      <c r="S28" s="118">
        <f>INDEX([3]!tbl_Forecast,MATCH($D$8&amp;$C28&amp;$D$7,[3]!rng_ForecastRowLookup,0),MATCH(S$11,[3]!rng_ForecastColumnLookup,0))</f>
        <v>124.48911040852005</v>
      </c>
      <c r="T28" s="118">
        <f>INDEX([3]!tbl_Forecast,MATCH($D$8&amp;$C28&amp;$D$7,[3]!rng_ForecastRowLookup,0),MATCH(T$11,[3]!rng_ForecastColumnLookup,0))</f>
        <v>124.1903365435396</v>
      </c>
      <c r="U28" s="118">
        <f>INDEX([3]!tbl_Forecast,MATCH($D$8&amp;$C28&amp;$D$7,[3]!rng_ForecastRowLookup,0),MATCH(U$11,[3]!rng_ForecastColumnLookup,0))</f>
        <v>123.8922797358351</v>
      </c>
      <c r="V28" s="118">
        <f>INDEX([3]!tbl_Forecast,MATCH($D$8&amp;$C28&amp;$D$7,[3]!rng_ForecastRowLookup,0),MATCH(V$11,[3]!rng_ForecastColumnLookup,0))</f>
        <v>123.59493826446912</v>
      </c>
      <c r="W28" s="118">
        <f>INDEX([3]!tbl_Forecast,MATCH($D$8&amp;$C28&amp;$D$7,[3]!rng_ForecastRowLookup,0),MATCH(W$11,[3]!rng_ForecastColumnLookup,0))</f>
        <v>123.29831041263438</v>
      </c>
      <c r="X28" s="118">
        <f>INDEX([3]!tbl_Forecast,MATCH($D$8&amp;$C28&amp;$D$7,[3]!rng_ForecastRowLookup,0),MATCH(X$11,[3]!rng_ForecastColumnLookup,0))</f>
        <v>123.00239446764408</v>
      </c>
      <c r="Y28" s="51"/>
    </row>
    <row r="29" spans="2:25">
      <c r="C29" s="21" t="s">
        <v>382</v>
      </c>
      <c r="E29" s="118">
        <f>INDEX([3]!tbl_Forecast,MATCH($D$8&amp;$C29&amp;$D$7,[3]!rng_ForecastRowLookup,0),MATCH(E$11,[3]!rng_ForecastColumnLookup,0))</f>
        <v>375.90224900649127</v>
      </c>
      <c r="F29" s="118">
        <f>INDEX([3]!tbl_Forecast,MATCH($D$8&amp;$C29&amp;$D$7,[3]!rng_ForecastRowLookup,0),MATCH(F$11,[3]!rng_ForecastColumnLookup,0))</f>
        <v>374.21570091594884</v>
      </c>
      <c r="G29" s="118">
        <f>INDEX([3]!tbl_Forecast,MATCH($D$8&amp;$C29&amp;$D$7,[3]!rng_ForecastRowLookup,0),MATCH(G$11,[3]!rng_ForecastColumnLookup,0))</f>
        <v>372.53671980450594</v>
      </c>
      <c r="H29" s="118">
        <f>INDEX([3]!tbl_Forecast,MATCH($D$8&amp;$C29&amp;$D$7,[3]!rng_ForecastRowLookup,0),MATCH(H$11,[3]!rng_ForecastColumnLookup,0))</f>
        <v>370.86527172164978</v>
      </c>
      <c r="I29" s="118">
        <f>INDEX([3]!tbl_Forecast,MATCH($D$8&amp;$C29&amp;$D$7,[3]!rng_ForecastRowLookup,0),MATCH(I$11,[3]!rng_ForecastColumnLookup,0))</f>
        <v>369.20132286919198</v>
      </c>
      <c r="J29" s="118">
        <f>INDEX([3]!tbl_Forecast,MATCH($D$8&amp;$C29&amp;$D$7,[3]!rng_ForecastRowLookup,0),MATCH(J$11,[3]!rng_ForecastColumnLookup,0))</f>
        <v>367.54483960058553</v>
      </c>
      <c r="K29" s="118">
        <f>INDEX([3]!tbl_Forecast,MATCH($D$8&amp;$C29&amp;$D$7,[3]!rng_ForecastRowLookup,0),MATCH(K$11,[3]!rng_ForecastColumnLookup,0))</f>
        <v>365.89578842024423</v>
      </c>
      <c r="L29" s="118">
        <f>INDEX([3]!tbl_Forecast,MATCH($D$8&amp;$C29&amp;$D$7,[3]!rng_ForecastRowLookup,0),MATCH(L$11,[3]!rng_ForecastColumnLookup,0))</f>
        <v>364.25413598286536</v>
      </c>
      <c r="M29" s="118">
        <f>INDEX([3]!tbl_Forecast,MATCH($D$8&amp;$C29&amp;$D$7,[3]!rng_ForecastRowLookup,0),MATCH(M$11,[3]!rng_ForecastColumnLookup,0))</f>
        <v>362.6198490927556</v>
      </c>
      <c r="N29" s="118">
        <f>INDEX([3]!tbl_Forecast,MATCH($D$8&amp;$C29&amp;$D$7,[3]!rng_ForecastRowLookup,0),MATCH(N$11,[3]!rng_ForecastColumnLookup,0))</f>
        <v>360.99289470315949</v>
      </c>
      <c r="O29" s="118">
        <f>INDEX([3]!tbl_Forecast,MATCH($D$8&amp;$C29&amp;$D$7,[3]!rng_ForecastRowLookup,0),MATCH(O$11,[3]!rng_ForecastColumnLookup,0))</f>
        <v>359.37323991559134</v>
      </c>
      <c r="P29" s="118">
        <f>INDEX([3]!tbl_Forecast,MATCH($D$8&amp;$C29&amp;$D$7,[3]!rng_ForecastRowLookup,0),MATCH(P$11,[3]!rng_ForecastColumnLookup,0))</f>
        <v>357.76085197917007</v>
      </c>
      <c r="Q29" s="118">
        <f>INDEX([3]!tbl_Forecast,MATCH($D$8&amp;$C29&amp;$D$7,[3]!rng_ForecastRowLookup,0),MATCH(Q$11,[3]!rng_ForecastColumnLookup,0))</f>
        <v>356.15569828995689</v>
      </c>
      <c r="R29" s="118">
        <f>INDEX([3]!tbl_Forecast,MATCH($D$8&amp;$C29&amp;$D$7,[3]!rng_ForecastRowLookup,0),MATCH(R$11,[3]!rng_ForecastColumnLookup,0))</f>
        <v>354.55774639029596</v>
      </c>
      <c r="S29" s="118">
        <f>INDEX([3]!tbl_Forecast,MATCH($D$8&amp;$C29&amp;$D$7,[3]!rng_ForecastRowLookup,0),MATCH(S$11,[3]!rng_ForecastColumnLookup,0))</f>
        <v>352.96696396815821</v>
      </c>
      <c r="T29" s="118">
        <f>INDEX([3]!tbl_Forecast,MATCH($D$8&amp;$C29&amp;$D$7,[3]!rng_ForecastRowLookup,0),MATCH(T$11,[3]!rng_ForecastColumnLookup,0))</f>
        <v>351.38331885648773</v>
      </c>
      <c r="U29" s="118">
        <f>INDEX([3]!tbl_Forecast,MATCH($D$8&amp;$C29&amp;$D$7,[3]!rng_ForecastRowLookup,0),MATCH(U$11,[3]!rng_ForecastColumnLookup,0))</f>
        <v>349.80677903255156</v>
      </c>
      <c r="V29" s="118">
        <f>INDEX([3]!tbl_Forecast,MATCH($D$8&amp;$C29&amp;$D$7,[3]!rng_ForecastRowLookup,0),MATCH(V$11,[3]!rng_ForecastColumnLookup,0))</f>
        <v>348.23731261729228</v>
      </c>
      <c r="W29" s="118">
        <f>INDEX([3]!tbl_Forecast,MATCH($D$8&amp;$C29&amp;$D$7,[3]!rng_ForecastRowLookup,0),MATCH(W$11,[3]!rng_ForecastColumnLookup,0))</f>
        <v>346.67488787468267</v>
      </c>
      <c r="X29" s="118">
        <f>INDEX([3]!tbl_Forecast,MATCH($D$8&amp;$C29&amp;$D$7,[3]!rng_ForecastRowLookup,0),MATCH(X$11,[3]!rng_ForecastColumnLookup,0))</f>
        <v>345.11947321108494</v>
      </c>
      <c r="Y29" s="51"/>
    </row>
    <row r="30" spans="2:25">
      <c r="C30" s="21" t="s">
        <v>383</v>
      </c>
      <c r="E30" s="118">
        <f>INDEX([3]!tbl_Forecast,MATCH($D$8&amp;$C30&amp;$D$7,[3]!rng_ForecastRowLookup,0),MATCH(E$11,[3]!rng_ForecastColumnLookup,0))</f>
        <v>342.64988330108076</v>
      </c>
      <c r="F30" s="118">
        <f>INDEX([3]!tbl_Forecast,MATCH($D$8&amp;$C30&amp;$D$7,[3]!rng_ForecastRowLookup,0),MATCH(F$11,[3]!rng_ForecastColumnLookup,0))</f>
        <v>339.56603435137106</v>
      </c>
      <c r="G30" s="118">
        <f>INDEX([3]!tbl_Forecast,MATCH($D$8&amp;$C30&amp;$D$7,[3]!rng_ForecastRowLookup,0),MATCH(G$11,[3]!rng_ForecastColumnLookup,0))</f>
        <v>336.50994004220871</v>
      </c>
      <c r="H30" s="118">
        <f>INDEX([3]!tbl_Forecast,MATCH($D$8&amp;$C30&amp;$D$7,[3]!rng_ForecastRowLookup,0),MATCH(H$11,[3]!rng_ForecastColumnLookup,0))</f>
        <v>333.48135058182885</v>
      </c>
      <c r="I30" s="118">
        <f>INDEX([3]!tbl_Forecast,MATCH($D$8&amp;$C30&amp;$D$7,[3]!rng_ForecastRowLookup,0),MATCH(I$11,[3]!rng_ForecastColumnLookup,0))</f>
        <v>330.48001842659238</v>
      </c>
      <c r="J30" s="118">
        <f>INDEX([3]!tbl_Forecast,MATCH($D$8&amp;$C30&amp;$D$7,[3]!rng_ForecastRowLookup,0),MATCH(J$11,[3]!rng_ForecastColumnLookup,0))</f>
        <v>327.50569826075304</v>
      </c>
      <c r="K30" s="118">
        <f>INDEX([3]!tbl_Forecast,MATCH($D$8&amp;$C30&amp;$D$7,[3]!rng_ForecastRowLookup,0),MATCH(K$11,[3]!rng_ForecastColumnLookup,0))</f>
        <v>324.55814697640625</v>
      </c>
      <c r="L30" s="118">
        <f>INDEX([3]!tbl_Forecast,MATCH($D$8&amp;$C30&amp;$D$7,[3]!rng_ForecastRowLookup,0),MATCH(L$11,[3]!rng_ForecastColumnLookup,0))</f>
        <v>321.63712365361863</v>
      </c>
      <c r="M30" s="118">
        <f>INDEX([3]!tbl_Forecast,MATCH($D$8&amp;$C30&amp;$D$7,[3]!rng_ForecastRowLookup,0),MATCH(M$11,[3]!rng_ForecastColumnLookup,0))</f>
        <v>318.7423895407361</v>
      </c>
      <c r="N30" s="118">
        <f>INDEX([3]!tbl_Forecast,MATCH($D$8&amp;$C30&amp;$D$7,[3]!rng_ForecastRowLookup,0),MATCH(N$11,[3]!rng_ForecastColumnLookup,0))</f>
        <v>315.87370803486942</v>
      </c>
      <c r="O30" s="118">
        <f>INDEX([3]!tbl_Forecast,MATCH($D$8&amp;$C30&amp;$D$7,[3]!rng_ForecastRowLookup,0),MATCH(O$11,[3]!rng_ForecastColumnLookup,0))</f>
        <v>313.03084466255564</v>
      </c>
      <c r="P30" s="118">
        <f>INDEX([3]!tbl_Forecast,MATCH($D$8&amp;$C30&amp;$D$7,[3]!rng_ForecastRowLookup,0),MATCH(P$11,[3]!rng_ForecastColumnLookup,0))</f>
        <v>310.21356706059254</v>
      </c>
      <c r="Q30" s="118">
        <f>INDEX([3]!tbl_Forecast,MATCH($D$8&amp;$C30&amp;$D$7,[3]!rng_ForecastRowLookup,0),MATCH(Q$11,[3]!rng_ForecastColumnLookup,0))</f>
        <v>307.42164495704725</v>
      </c>
      <c r="R30" s="118">
        <f>INDEX([3]!tbl_Forecast,MATCH($D$8&amp;$C30&amp;$D$7,[3]!rng_ForecastRowLookup,0),MATCH(R$11,[3]!rng_ForecastColumnLookup,0))</f>
        <v>304.65485015243382</v>
      </c>
      <c r="S30" s="118">
        <f>INDEX([3]!tbl_Forecast,MATCH($D$8&amp;$C30&amp;$D$7,[3]!rng_ForecastRowLookup,0),MATCH(S$11,[3]!rng_ForecastColumnLookup,0))</f>
        <v>301.9129565010619</v>
      </c>
      <c r="T30" s="118">
        <f>INDEX([3]!tbl_Forecast,MATCH($D$8&amp;$C30&amp;$D$7,[3]!rng_ForecastRowLookup,0),MATCH(T$11,[3]!rng_ForecastColumnLookup,0))</f>
        <v>299.19573989255235</v>
      </c>
      <c r="U30" s="118">
        <f>INDEX([3]!tbl_Forecast,MATCH($D$8&amp;$C30&amp;$D$7,[3]!rng_ForecastRowLookup,0),MATCH(U$11,[3]!rng_ForecastColumnLookup,0))</f>
        <v>296.50297823351934</v>
      </c>
      <c r="V30" s="118">
        <f>INDEX([3]!tbl_Forecast,MATCH($D$8&amp;$C30&amp;$D$7,[3]!rng_ForecastRowLookup,0),MATCH(V$11,[3]!rng_ForecastColumnLookup,0))</f>
        <v>293.83445142941764</v>
      </c>
      <c r="W30" s="118">
        <f>INDEX([3]!tbl_Forecast,MATCH($D$8&amp;$C30&amp;$D$7,[3]!rng_ForecastRowLookup,0),MATCH(W$11,[3]!rng_ForecastColumnLookup,0))</f>
        <v>291.18994136655289</v>
      </c>
      <c r="X30" s="118">
        <f>INDEX([3]!tbl_Forecast,MATCH($D$8&amp;$C30&amp;$D$7,[3]!rng_ForecastRowLookup,0),MATCH(X$11,[3]!rng_ForecastColumnLookup,0))</f>
        <v>288.5692318942539</v>
      </c>
      <c r="Y30" s="51"/>
    </row>
    <row r="31" spans="2:25">
      <c r="B31" s="149"/>
      <c r="E31" s="124">
        <f>SUM(E13:E30)</f>
        <v>3371.0405269479006</v>
      </c>
      <c r="F31" s="124">
        <f t="shared" ref="F31:X31" si="2">SUM(F13:F30)</f>
        <v>3356.5369104716883</v>
      </c>
      <c r="G31" s="124">
        <f t="shared" si="2"/>
        <v>3342.1075656435023</v>
      </c>
      <c r="H31" s="124">
        <f t="shared" si="2"/>
        <v>3327.7520346049623</v>
      </c>
      <c r="I31" s="124">
        <f t="shared" si="2"/>
        <v>3313.4698627952139</v>
      </c>
      <c r="J31" s="124">
        <f t="shared" si="2"/>
        <v>3299.2605989245808</v>
      </c>
      <c r="K31" s="124">
        <f t="shared" si="2"/>
        <v>3285.1237949484457</v>
      </c>
      <c r="L31" s="124">
        <f t="shared" si="2"/>
        <v>3271.0590060413433</v>
      </c>
      <c r="M31" s="124">
        <f t="shared" si="2"/>
        <v>3257.0657905712806</v>
      </c>
      <c r="N31" s="124">
        <f t="shared" si="2"/>
        <v>3243.1437100742696</v>
      </c>
      <c r="O31" s="124">
        <f t="shared" si="2"/>
        <v>3229.2923292290834</v>
      </c>
      <c r="P31" s="124">
        <f t="shared" si="2"/>
        <v>3215.5112158322117</v>
      </c>
      <c r="Q31" s="124">
        <f t="shared" si="2"/>
        <v>3201.7999407730422</v>
      </c>
      <c r="R31" s="124">
        <f t="shared" si="2"/>
        <v>3188.1580780092468</v>
      </c>
      <c r="S31" s="124">
        <f t="shared" si="2"/>
        <v>3174.5852045423726</v>
      </c>
      <c r="T31" s="124">
        <f t="shared" si="2"/>
        <v>3161.0809003936483</v>
      </c>
      <c r="U31" s="124">
        <f t="shared" si="2"/>
        <v>3147.644748579979</v>
      </c>
      <c r="V31" s="124">
        <f t="shared" si="2"/>
        <v>3134.2763350901637</v>
      </c>
      <c r="W31" s="124">
        <f t="shared" si="2"/>
        <v>3120.9752488612994</v>
      </c>
      <c r="X31" s="124">
        <f t="shared" si="2"/>
        <v>3107.74108175539</v>
      </c>
      <c r="Y31" s="123"/>
    </row>
    <row r="32" spans="2:25">
      <c r="E32" s="120"/>
      <c r="F32" s="120"/>
      <c r="G32" s="120"/>
      <c r="H32" s="120"/>
      <c r="I32" s="120"/>
      <c r="J32" s="120"/>
      <c r="K32" s="120"/>
      <c r="L32" s="120"/>
      <c r="M32" s="120"/>
      <c r="N32" s="120"/>
      <c r="O32" s="120"/>
      <c r="P32" s="120"/>
      <c r="Q32" s="120"/>
      <c r="R32" s="120"/>
      <c r="S32" s="120"/>
      <c r="T32" s="120"/>
      <c r="U32" s="120"/>
      <c r="V32" s="120"/>
      <c r="W32" s="120"/>
      <c r="X32" s="120"/>
      <c r="Y32" s="51"/>
    </row>
    <row r="33" spans="1:25">
      <c r="A33" s="48"/>
      <c r="B33" s="48"/>
      <c r="D33" s="167" t="s">
        <v>720</v>
      </c>
      <c r="E33" s="124"/>
      <c r="F33" s="124"/>
      <c r="G33" s="124"/>
      <c r="H33" s="124"/>
      <c r="I33" s="124"/>
      <c r="J33" s="124"/>
      <c r="K33" s="124"/>
      <c r="L33" s="124"/>
      <c r="M33" s="124"/>
      <c r="N33" s="124"/>
      <c r="O33" s="124"/>
      <c r="P33" s="124"/>
      <c r="Q33" s="124"/>
      <c r="R33" s="124"/>
      <c r="S33" s="124"/>
      <c r="T33" s="124"/>
      <c r="U33" s="124"/>
      <c r="V33" s="124"/>
      <c r="W33" s="124"/>
      <c r="X33" s="124"/>
      <c r="Y33" s="48"/>
    </row>
    <row r="34" spans="1:25">
      <c r="A34" s="53" t="s">
        <v>402</v>
      </c>
      <c r="B34" s="53"/>
      <c r="C34" s="53"/>
      <c r="D34" s="150" t="s">
        <v>50</v>
      </c>
      <c r="E34" s="53">
        <f>E11</f>
        <v>2016</v>
      </c>
      <c r="F34" s="53">
        <f t="shared" ref="F34:X34" si="3">F11</f>
        <v>2017</v>
      </c>
      <c r="G34" s="53">
        <f t="shared" si="3"/>
        <v>2018</v>
      </c>
      <c r="H34" s="53">
        <f t="shared" si="3"/>
        <v>2019</v>
      </c>
      <c r="I34" s="53">
        <f t="shared" si="3"/>
        <v>2020</v>
      </c>
      <c r="J34" s="53">
        <f t="shared" si="3"/>
        <v>2021</v>
      </c>
      <c r="K34" s="53">
        <f t="shared" si="3"/>
        <v>2022</v>
      </c>
      <c r="L34" s="53">
        <f t="shared" si="3"/>
        <v>2023</v>
      </c>
      <c r="M34" s="53">
        <f t="shared" si="3"/>
        <v>2024</v>
      </c>
      <c r="N34" s="53">
        <f t="shared" si="3"/>
        <v>2025</v>
      </c>
      <c r="O34" s="53">
        <f t="shared" si="3"/>
        <v>2026</v>
      </c>
      <c r="P34" s="53">
        <f t="shared" si="3"/>
        <v>2027</v>
      </c>
      <c r="Q34" s="53">
        <f t="shared" si="3"/>
        <v>2028</v>
      </c>
      <c r="R34" s="53">
        <f t="shared" si="3"/>
        <v>2029</v>
      </c>
      <c r="S34" s="53">
        <f t="shared" si="3"/>
        <v>2030</v>
      </c>
      <c r="T34" s="53">
        <f t="shared" si="3"/>
        <v>2031</v>
      </c>
      <c r="U34" s="53">
        <f t="shared" si="3"/>
        <v>2032</v>
      </c>
      <c r="V34" s="53">
        <f t="shared" si="3"/>
        <v>2033</v>
      </c>
      <c r="W34" s="53">
        <f t="shared" si="3"/>
        <v>2034</v>
      </c>
      <c r="X34" s="53">
        <f t="shared" si="3"/>
        <v>2035</v>
      </c>
      <c r="Y34" s="151">
        <v>0.85</v>
      </c>
    </row>
    <row r="35" spans="1:25">
      <c r="A35" s="121" t="s">
        <v>408</v>
      </c>
      <c r="B35" s="121" t="s">
        <v>712</v>
      </c>
      <c r="C35" s="53" t="str">
        <f>C8</f>
        <v>Compressed Air-NR</v>
      </c>
      <c r="D35" s="150" t="str">
        <f>VLOOKUP(C35,[1]ACHIEV!$B$13:$C$95,2,FALSE)</f>
        <v>LOEven20</v>
      </c>
      <c r="E35" s="54">
        <f>VLOOKUP($C$35,[1]!ACHIEV,MATCH(E$11,$E$11:$X$11,0)+2,FALSE)</f>
        <v>0.05</v>
      </c>
      <c r="F35" s="54">
        <f>VLOOKUP($C$35,[1]!ACHIEV,MATCH(F$11,$E$11:$X$11,0)+2,FALSE)</f>
        <v>0.1</v>
      </c>
      <c r="G35" s="54">
        <f>VLOOKUP($C$35,[1]!ACHIEV,MATCH(G$11,$E$11:$X$11,0)+2,FALSE)</f>
        <v>0.15000000000000002</v>
      </c>
      <c r="H35" s="54">
        <f>VLOOKUP($C$35,[1]!ACHIEV,MATCH(H$11,$E$11:$X$11,0)+2,FALSE)</f>
        <v>0.2</v>
      </c>
      <c r="I35" s="54">
        <f>VLOOKUP($C$35,[1]!ACHIEV,MATCH(I$11,$E$11:$X$11,0)+2,FALSE)</f>
        <v>0.25</v>
      </c>
      <c r="J35" s="54">
        <f>VLOOKUP($C$35,[1]!ACHIEV,MATCH(J$11,$E$11:$X$11,0)+2,FALSE)</f>
        <v>0.3</v>
      </c>
      <c r="K35" s="54">
        <f>VLOOKUP($C$35,[1]!ACHIEV,MATCH(K$11,$E$11:$X$11,0)+2,FALSE)</f>
        <v>0.35</v>
      </c>
      <c r="L35" s="54">
        <f>VLOOKUP($C$35,[1]!ACHIEV,MATCH(L$11,$E$11:$X$11,0)+2,FALSE)</f>
        <v>0.39999999999999997</v>
      </c>
      <c r="M35" s="54">
        <f>VLOOKUP($C$35,[1]!ACHIEV,MATCH(M$11,$E$11:$X$11,0)+2,FALSE)</f>
        <v>0.44999999999999996</v>
      </c>
      <c r="N35" s="54">
        <f>VLOOKUP($C$35,[1]!ACHIEV,MATCH(N$11,$E$11:$X$11,0)+2,FALSE)</f>
        <v>0.49999999999999994</v>
      </c>
      <c r="O35" s="54">
        <f>VLOOKUP($C$35,[1]!ACHIEV,MATCH(O$11,$E$11:$X$11,0)+2,FALSE)</f>
        <v>0.54999999999999993</v>
      </c>
      <c r="P35" s="54">
        <f>VLOOKUP($C$35,[1]!ACHIEV,MATCH(P$11,$E$11:$X$11,0)+2,FALSE)</f>
        <v>0.6</v>
      </c>
      <c r="Q35" s="54">
        <f>VLOOKUP($C$35,[1]!ACHIEV,MATCH(Q$11,$E$11:$X$11,0)+2,FALSE)</f>
        <v>0.65</v>
      </c>
      <c r="R35" s="54">
        <f>VLOOKUP($C$35,[1]!ACHIEV,MATCH(R$11,$E$11:$X$11,0)+2,FALSE)</f>
        <v>0.70000000000000007</v>
      </c>
      <c r="S35" s="54">
        <f>VLOOKUP($C$35,[1]!ACHIEV,MATCH(S$11,$E$11:$X$11,0)+2,FALSE)</f>
        <v>0.75000000000000011</v>
      </c>
      <c r="T35" s="54">
        <f>VLOOKUP($C$35,[1]!ACHIEV,MATCH(T$11,$E$11:$X$11,0)+2,FALSE)</f>
        <v>0.80000000000000016</v>
      </c>
      <c r="U35" s="54">
        <f>VLOOKUP($C$35,[1]!ACHIEV,MATCH(U$11,$E$11:$X$11,0)+2,FALSE)</f>
        <v>0.8500000000000002</v>
      </c>
      <c r="V35" s="54">
        <f>VLOOKUP($C$35,[1]!ACHIEV,MATCH(V$11,$E$11:$X$11,0)+2,FALSE)</f>
        <v>0.90000000000000024</v>
      </c>
      <c r="W35" s="54">
        <f>VLOOKUP($C$35,[1]!ACHIEV,MATCH(W$11,$E$11:$X$11,0)+2,FALSE)</f>
        <v>0.95000000000000029</v>
      </c>
      <c r="X35" s="54">
        <f>VLOOKUP($C$35,[1]!ACHIEV,MATCH(X$11,$E$11:$X$11,0)+2,FALSE)</f>
        <v>1.0000000000000002</v>
      </c>
      <c r="Y35" s="48"/>
    </row>
    <row r="36" spans="1:25">
      <c r="A36" s="165"/>
      <c r="B36" s="311">
        <f>1/10</f>
        <v>0.1</v>
      </c>
      <c r="C36" s="21" t="str">
        <f>C13</f>
        <v>Large Off</v>
      </c>
      <c r="E36" s="312">
        <f>E13*E$35*$Y$34*$B36/$E13</f>
        <v>4.2500000000000003E-3</v>
      </c>
      <c r="F36" s="312">
        <f>F13*F$35*$Y$34*$B36/E13</f>
        <v>8.4744999999999994E-3</v>
      </c>
      <c r="G36" s="312">
        <f t="shared" ref="G36:X36" si="4">G13*G$35*$Y$34*$B36/F13</f>
        <v>1.2711750000000004E-2</v>
      </c>
      <c r="H36" s="312">
        <f t="shared" si="4"/>
        <v>1.6949000000000002E-2</v>
      </c>
      <c r="I36" s="312">
        <f t="shared" si="4"/>
        <v>2.118625E-2</v>
      </c>
      <c r="J36" s="312">
        <f t="shared" si="4"/>
        <v>2.5423499999999995E-2</v>
      </c>
      <c r="K36" s="312">
        <f t="shared" si="4"/>
        <v>2.9660749999999996E-2</v>
      </c>
      <c r="L36" s="312">
        <f t="shared" si="4"/>
        <v>3.3897999999999998E-2</v>
      </c>
      <c r="M36" s="312">
        <f t="shared" si="4"/>
        <v>3.8135249999999996E-2</v>
      </c>
      <c r="N36" s="312">
        <f t="shared" si="4"/>
        <v>4.23725E-2</v>
      </c>
      <c r="O36" s="312">
        <f t="shared" si="4"/>
        <v>4.6609749999999991E-2</v>
      </c>
      <c r="P36" s="312">
        <f t="shared" si="4"/>
        <v>5.0846999999999996E-2</v>
      </c>
      <c r="Q36" s="312">
        <f t="shared" si="4"/>
        <v>5.5084249999999994E-2</v>
      </c>
      <c r="R36" s="312">
        <f t="shared" si="4"/>
        <v>5.9321500000000006E-2</v>
      </c>
      <c r="S36" s="312">
        <f t="shared" si="4"/>
        <v>6.3558750000000011E-2</v>
      </c>
      <c r="T36" s="312">
        <f t="shared" si="4"/>
        <v>6.7796000000000023E-2</v>
      </c>
      <c r="U36" s="312">
        <f t="shared" si="4"/>
        <v>7.2033250000000021E-2</v>
      </c>
      <c r="V36" s="312">
        <f t="shared" si="4"/>
        <v>7.6270500000000019E-2</v>
      </c>
      <c r="W36" s="312">
        <f t="shared" si="4"/>
        <v>8.0507750000000045E-2</v>
      </c>
      <c r="X36" s="312">
        <f t="shared" si="4"/>
        <v>8.4745000000000001E-2</v>
      </c>
      <c r="Y36" s="123">
        <f>X13*$Y$34</f>
        <v>305.14862506736722</v>
      </c>
    </row>
    <row r="37" spans="1:25">
      <c r="A37" s="165"/>
      <c r="B37" s="311">
        <f t="shared" ref="B37:B53" si="5">1/10</f>
        <v>0.1</v>
      </c>
      <c r="C37" s="21" t="str">
        <f t="shared" ref="C37:C53" si="6">C14</f>
        <v>Medium Off</v>
      </c>
      <c r="E37" s="312">
        <f t="shared" ref="E37:E53" si="7">E14*E$35*$Y$34*$B37/$E14</f>
        <v>4.2500000000000003E-3</v>
      </c>
      <c r="F37" s="312">
        <f t="shared" ref="F37:X37" si="8">F14*F$35*$Y$34*$B37/E14</f>
        <v>8.4745000000000011E-3</v>
      </c>
      <c r="G37" s="312">
        <f t="shared" si="8"/>
        <v>1.2711750000000003E-2</v>
      </c>
      <c r="H37" s="312">
        <f t="shared" si="8"/>
        <v>1.6949000000000002E-2</v>
      </c>
      <c r="I37" s="312">
        <f t="shared" si="8"/>
        <v>2.118625E-2</v>
      </c>
      <c r="J37" s="312">
        <f t="shared" si="8"/>
        <v>2.5423499999999998E-2</v>
      </c>
      <c r="K37" s="312">
        <f t="shared" si="8"/>
        <v>2.9660750000000003E-2</v>
      </c>
      <c r="L37" s="312">
        <f t="shared" si="8"/>
        <v>3.3898000000000005E-2</v>
      </c>
      <c r="M37" s="312">
        <f t="shared" si="8"/>
        <v>3.8135249999999989E-2</v>
      </c>
      <c r="N37" s="312">
        <f t="shared" si="8"/>
        <v>4.2372499999999994E-2</v>
      </c>
      <c r="O37" s="312">
        <f t="shared" si="8"/>
        <v>4.6609749999999991E-2</v>
      </c>
      <c r="P37" s="312">
        <f t="shared" si="8"/>
        <v>5.0847000000000003E-2</v>
      </c>
      <c r="Q37" s="312">
        <f t="shared" si="8"/>
        <v>5.5084250000000001E-2</v>
      </c>
      <c r="R37" s="312">
        <f t="shared" si="8"/>
        <v>5.9321500000000013E-2</v>
      </c>
      <c r="S37" s="312">
        <f t="shared" si="8"/>
        <v>6.3558750000000011E-2</v>
      </c>
      <c r="T37" s="312">
        <f t="shared" si="8"/>
        <v>6.7796000000000009E-2</v>
      </c>
      <c r="U37" s="312">
        <f t="shared" si="8"/>
        <v>7.2033250000000035E-2</v>
      </c>
      <c r="V37" s="312">
        <f t="shared" si="8"/>
        <v>7.6270500000000005E-2</v>
      </c>
      <c r="W37" s="312">
        <f t="shared" si="8"/>
        <v>8.0507750000000017E-2</v>
      </c>
      <c r="X37" s="312">
        <f t="shared" si="8"/>
        <v>8.4745000000000029E-2</v>
      </c>
      <c r="Y37" s="123">
        <f t="shared" ref="Y37:Y53" si="9">X14*$Y$34</f>
        <v>153.13046042977888</v>
      </c>
    </row>
    <row r="38" spans="1:25">
      <c r="A38" s="165"/>
      <c r="B38" s="311">
        <f t="shared" si="5"/>
        <v>0.1</v>
      </c>
      <c r="C38" s="21" t="str">
        <f t="shared" si="6"/>
        <v>Small Off</v>
      </c>
      <c r="E38" s="312">
        <f t="shared" si="7"/>
        <v>4.2500000000000003E-3</v>
      </c>
      <c r="F38" s="312">
        <f t="shared" ref="F38:X38" si="10">F15*F$35*$Y$34*$B38/E15</f>
        <v>8.4745000000000029E-3</v>
      </c>
      <c r="G38" s="312">
        <f t="shared" si="10"/>
        <v>1.2711750000000004E-2</v>
      </c>
      <c r="H38" s="312">
        <f t="shared" si="10"/>
        <v>1.6948999999999999E-2</v>
      </c>
      <c r="I38" s="312">
        <f t="shared" si="10"/>
        <v>2.118625E-2</v>
      </c>
      <c r="J38" s="312">
        <f t="shared" si="10"/>
        <v>2.5423500000000002E-2</v>
      </c>
      <c r="K38" s="312">
        <f t="shared" si="10"/>
        <v>2.966075E-2</v>
      </c>
      <c r="L38" s="312">
        <f t="shared" si="10"/>
        <v>3.3897999999999998E-2</v>
      </c>
      <c r="M38" s="312">
        <f t="shared" si="10"/>
        <v>3.8135250000000002E-2</v>
      </c>
      <c r="N38" s="312">
        <f t="shared" si="10"/>
        <v>4.2372499999999994E-2</v>
      </c>
      <c r="O38" s="312">
        <f t="shared" si="10"/>
        <v>4.6609749999999985E-2</v>
      </c>
      <c r="P38" s="312">
        <f t="shared" si="10"/>
        <v>5.0846999999999989E-2</v>
      </c>
      <c r="Q38" s="312">
        <f t="shared" si="10"/>
        <v>5.5084250000000022E-2</v>
      </c>
      <c r="R38" s="312">
        <f t="shared" si="10"/>
        <v>5.9321500000000013E-2</v>
      </c>
      <c r="S38" s="312">
        <f t="shared" si="10"/>
        <v>6.3558749999999997E-2</v>
      </c>
      <c r="T38" s="312">
        <f t="shared" si="10"/>
        <v>6.7796000000000009E-2</v>
      </c>
      <c r="U38" s="312">
        <f t="shared" si="10"/>
        <v>7.2033250000000021E-2</v>
      </c>
      <c r="V38" s="312">
        <f t="shared" si="10"/>
        <v>7.6270500000000019E-2</v>
      </c>
      <c r="W38" s="312">
        <f t="shared" si="10"/>
        <v>8.0507750000000031E-2</v>
      </c>
      <c r="X38" s="312">
        <f t="shared" si="10"/>
        <v>8.4745000000000029E-2</v>
      </c>
      <c r="Y38" s="123">
        <f t="shared" si="9"/>
        <v>147.79519995518808</v>
      </c>
    </row>
    <row r="39" spans="1:25">
      <c r="A39" s="165"/>
      <c r="B39" s="311">
        <f t="shared" si="5"/>
        <v>0.1</v>
      </c>
      <c r="C39" s="21" t="str">
        <f t="shared" si="6"/>
        <v>XLarge Ret</v>
      </c>
      <c r="E39" s="312">
        <f>E16*E$35*$Y$34*$B39/$E16</f>
        <v>4.2500000000000003E-3</v>
      </c>
      <c r="F39" s="312">
        <f t="shared" ref="F39:X39" si="11">F16*F$35*$Y$34*$B39/E16</f>
        <v>8.4609000000000004E-3</v>
      </c>
      <c r="G39" s="312">
        <f t="shared" si="11"/>
        <v>1.2691350000000001E-2</v>
      </c>
      <c r="H39" s="312">
        <f t="shared" si="11"/>
        <v>1.6921800000000004E-2</v>
      </c>
      <c r="I39" s="312">
        <f t="shared" si="11"/>
        <v>2.1152250000000001E-2</v>
      </c>
      <c r="J39" s="312">
        <f t="shared" si="11"/>
        <v>2.5382699999999994E-2</v>
      </c>
      <c r="K39" s="312">
        <f t="shared" si="11"/>
        <v>2.9613149999999998E-2</v>
      </c>
      <c r="L39" s="312">
        <f t="shared" si="11"/>
        <v>3.3843599999999995E-2</v>
      </c>
      <c r="M39" s="312">
        <f t="shared" si="11"/>
        <v>3.8074050000000005E-2</v>
      </c>
      <c r="N39" s="312">
        <f t="shared" si="11"/>
        <v>4.2304499999999988E-2</v>
      </c>
      <c r="O39" s="312">
        <f t="shared" si="11"/>
        <v>4.6534950000000005E-2</v>
      </c>
      <c r="P39" s="312">
        <f t="shared" si="11"/>
        <v>5.0765399999999988E-2</v>
      </c>
      <c r="Q39" s="312">
        <f t="shared" si="11"/>
        <v>5.4995849999999999E-2</v>
      </c>
      <c r="R39" s="312">
        <f t="shared" si="11"/>
        <v>5.9226300000000009E-2</v>
      </c>
      <c r="S39" s="312">
        <f t="shared" si="11"/>
        <v>6.3456750000000006E-2</v>
      </c>
      <c r="T39" s="312">
        <f t="shared" si="11"/>
        <v>6.7687200000000031E-2</v>
      </c>
      <c r="U39" s="312">
        <f t="shared" si="11"/>
        <v>7.1917650000000014E-2</v>
      </c>
      <c r="V39" s="312">
        <f t="shared" si="11"/>
        <v>7.6148100000000024E-2</v>
      </c>
      <c r="W39" s="312">
        <f t="shared" si="11"/>
        <v>8.0378550000000021E-2</v>
      </c>
      <c r="X39" s="312">
        <f t="shared" si="11"/>
        <v>8.460899999999999E-2</v>
      </c>
      <c r="Y39" s="123">
        <f t="shared" si="9"/>
        <v>107.73981445321608</v>
      </c>
    </row>
    <row r="40" spans="1:25">
      <c r="A40" s="165"/>
      <c r="B40" s="311">
        <f t="shared" si="5"/>
        <v>0.1</v>
      </c>
      <c r="C40" s="21" t="str">
        <f t="shared" si="6"/>
        <v>Large Ret</v>
      </c>
      <c r="E40" s="312">
        <f t="shared" si="7"/>
        <v>4.2499999999999994E-3</v>
      </c>
      <c r="F40" s="312">
        <f t="shared" ref="F40:X40" si="12">F17*F$35*$Y$34*$B40/E17</f>
        <v>8.4609000000000021E-3</v>
      </c>
      <c r="G40" s="312">
        <f t="shared" si="12"/>
        <v>1.2691350000000001E-2</v>
      </c>
      <c r="H40" s="312">
        <f t="shared" si="12"/>
        <v>1.6921800000000001E-2</v>
      </c>
      <c r="I40" s="312">
        <f t="shared" si="12"/>
        <v>2.1152250000000001E-2</v>
      </c>
      <c r="J40" s="312">
        <f t="shared" si="12"/>
        <v>2.5382700000000001E-2</v>
      </c>
      <c r="K40" s="312">
        <f t="shared" si="12"/>
        <v>2.9613149999999994E-2</v>
      </c>
      <c r="L40" s="312">
        <f t="shared" si="12"/>
        <v>3.3843599999999988E-2</v>
      </c>
      <c r="M40" s="312">
        <f t="shared" si="12"/>
        <v>3.8074049999999998E-2</v>
      </c>
      <c r="N40" s="312">
        <f t="shared" si="12"/>
        <v>4.2304500000000002E-2</v>
      </c>
      <c r="O40" s="312">
        <f t="shared" si="12"/>
        <v>4.6534949999999999E-2</v>
      </c>
      <c r="P40" s="312">
        <f t="shared" si="12"/>
        <v>5.0765400000000002E-2</v>
      </c>
      <c r="Q40" s="312">
        <f t="shared" si="12"/>
        <v>5.4995849999999992E-2</v>
      </c>
      <c r="R40" s="312">
        <f t="shared" si="12"/>
        <v>5.9226300000000003E-2</v>
      </c>
      <c r="S40" s="312">
        <f t="shared" si="12"/>
        <v>6.3456750000000006E-2</v>
      </c>
      <c r="T40" s="312">
        <f t="shared" si="12"/>
        <v>6.7687200000000003E-2</v>
      </c>
      <c r="U40" s="312">
        <f t="shared" si="12"/>
        <v>7.1917650000000014E-2</v>
      </c>
      <c r="V40" s="312">
        <f t="shared" si="12"/>
        <v>7.6148100000000038E-2</v>
      </c>
      <c r="W40" s="312">
        <f t="shared" si="12"/>
        <v>8.0378550000000007E-2</v>
      </c>
      <c r="X40" s="312">
        <f t="shared" si="12"/>
        <v>8.4609000000000018E-2</v>
      </c>
      <c r="Y40" s="123">
        <f t="shared" si="9"/>
        <v>162.71660684422551</v>
      </c>
    </row>
    <row r="41" spans="1:25">
      <c r="A41" s="165"/>
      <c r="B41" s="311">
        <f t="shared" si="5"/>
        <v>0.1</v>
      </c>
      <c r="C41" s="21" t="str">
        <f t="shared" si="6"/>
        <v>Medium Ret</v>
      </c>
      <c r="E41" s="312">
        <f t="shared" si="7"/>
        <v>4.2500000000000003E-3</v>
      </c>
      <c r="F41" s="312">
        <f t="shared" ref="F41:X41" si="13">F18*F$35*$Y$34*$B41/E18</f>
        <v>8.4609000000000021E-3</v>
      </c>
      <c r="G41" s="312">
        <f t="shared" si="13"/>
        <v>1.2691350000000002E-2</v>
      </c>
      <c r="H41" s="312">
        <f t="shared" si="13"/>
        <v>1.6921800000000004E-2</v>
      </c>
      <c r="I41" s="312">
        <f t="shared" si="13"/>
        <v>2.1152249999999997E-2</v>
      </c>
      <c r="J41" s="312">
        <f t="shared" si="13"/>
        <v>2.5382700000000005E-2</v>
      </c>
      <c r="K41" s="312">
        <f t="shared" si="13"/>
        <v>2.9613150000000001E-2</v>
      </c>
      <c r="L41" s="312">
        <f t="shared" si="13"/>
        <v>3.3843599999999995E-2</v>
      </c>
      <c r="M41" s="312">
        <f t="shared" si="13"/>
        <v>3.8074049999999991E-2</v>
      </c>
      <c r="N41" s="312">
        <f t="shared" si="13"/>
        <v>4.2304500000000002E-2</v>
      </c>
      <c r="O41" s="312">
        <f t="shared" si="13"/>
        <v>4.6534949999999992E-2</v>
      </c>
      <c r="P41" s="312">
        <f t="shared" si="13"/>
        <v>5.0765399999999995E-2</v>
      </c>
      <c r="Q41" s="312">
        <f t="shared" si="13"/>
        <v>5.4995850000000013E-2</v>
      </c>
      <c r="R41" s="312">
        <f t="shared" si="13"/>
        <v>5.9226299999999996E-2</v>
      </c>
      <c r="S41" s="312">
        <f t="shared" si="13"/>
        <v>6.3456750000000006E-2</v>
      </c>
      <c r="T41" s="312">
        <f t="shared" si="13"/>
        <v>6.7687200000000003E-2</v>
      </c>
      <c r="U41" s="312">
        <f t="shared" si="13"/>
        <v>7.191765E-2</v>
      </c>
      <c r="V41" s="312">
        <f t="shared" si="13"/>
        <v>7.6148100000000024E-2</v>
      </c>
      <c r="W41" s="312">
        <f t="shared" si="13"/>
        <v>8.0378550000000021E-2</v>
      </c>
      <c r="X41" s="312">
        <f t="shared" si="13"/>
        <v>8.4609000000000018E-2</v>
      </c>
      <c r="Y41" s="123">
        <f t="shared" si="9"/>
        <v>75.624656882530644</v>
      </c>
    </row>
    <row r="42" spans="1:25">
      <c r="A42" s="165"/>
      <c r="B42" s="311">
        <f t="shared" si="5"/>
        <v>0.1</v>
      </c>
      <c r="C42" s="21" t="str">
        <f t="shared" si="6"/>
        <v>Small Ret</v>
      </c>
      <c r="E42" s="312">
        <f t="shared" si="7"/>
        <v>4.2500000000000003E-3</v>
      </c>
      <c r="F42" s="312">
        <f t="shared" ref="F42:X42" si="14">F19*F$35*$Y$34*$B42/E19</f>
        <v>8.4608999999999986E-3</v>
      </c>
      <c r="G42" s="312">
        <f t="shared" si="14"/>
        <v>1.2691350000000002E-2</v>
      </c>
      <c r="H42" s="312">
        <f t="shared" si="14"/>
        <v>1.6921799999999997E-2</v>
      </c>
      <c r="I42" s="312">
        <f t="shared" si="14"/>
        <v>2.1152250000000001E-2</v>
      </c>
      <c r="J42" s="312">
        <f t="shared" si="14"/>
        <v>2.5382699999999998E-2</v>
      </c>
      <c r="K42" s="312">
        <f t="shared" si="14"/>
        <v>2.9613150000000001E-2</v>
      </c>
      <c r="L42" s="312">
        <f t="shared" si="14"/>
        <v>3.3843599999999995E-2</v>
      </c>
      <c r="M42" s="312">
        <f t="shared" si="14"/>
        <v>3.8074049999999998E-2</v>
      </c>
      <c r="N42" s="312">
        <f t="shared" si="14"/>
        <v>4.2304499999999988E-2</v>
      </c>
      <c r="O42" s="312">
        <f t="shared" si="14"/>
        <v>4.6534949999999992E-2</v>
      </c>
      <c r="P42" s="312">
        <f t="shared" si="14"/>
        <v>5.0765400000000009E-2</v>
      </c>
      <c r="Q42" s="312">
        <f t="shared" si="14"/>
        <v>5.4995849999999999E-2</v>
      </c>
      <c r="R42" s="312">
        <f t="shared" si="14"/>
        <v>5.9226300000000009E-2</v>
      </c>
      <c r="S42" s="312">
        <f t="shared" si="14"/>
        <v>6.3456750000000006E-2</v>
      </c>
      <c r="T42" s="312">
        <f t="shared" si="14"/>
        <v>6.7687200000000031E-2</v>
      </c>
      <c r="U42" s="312">
        <f t="shared" si="14"/>
        <v>7.1917650000000014E-2</v>
      </c>
      <c r="V42" s="312">
        <f t="shared" si="14"/>
        <v>7.614810000000001E-2</v>
      </c>
      <c r="W42" s="312">
        <f t="shared" si="14"/>
        <v>8.0378550000000035E-2</v>
      </c>
      <c r="X42" s="312">
        <f t="shared" si="14"/>
        <v>8.4609000000000018E-2</v>
      </c>
      <c r="Y42" s="123">
        <f t="shared" si="9"/>
        <v>85.252566301796051</v>
      </c>
    </row>
    <row r="43" spans="1:25">
      <c r="A43" s="165"/>
      <c r="B43" s="311">
        <f t="shared" si="5"/>
        <v>0.1</v>
      </c>
      <c r="C43" s="21" t="str">
        <f t="shared" si="6"/>
        <v>School K-12</v>
      </c>
      <c r="E43" s="312">
        <f t="shared" si="7"/>
        <v>4.2500000000000003E-3</v>
      </c>
      <c r="F43" s="312">
        <f t="shared" ref="F43:X43" si="15">F20*F$35*$Y$34*$B43/E20</f>
        <v>8.4651499999999994E-3</v>
      </c>
      <c r="G43" s="312">
        <f t="shared" si="15"/>
        <v>1.2697725000000003E-2</v>
      </c>
      <c r="H43" s="312">
        <f t="shared" si="15"/>
        <v>1.6930299999999999E-2</v>
      </c>
      <c r="I43" s="312">
        <f t="shared" si="15"/>
        <v>2.1162875000000008E-2</v>
      </c>
      <c r="J43" s="312">
        <f t="shared" si="15"/>
        <v>2.5395449999999993E-2</v>
      </c>
      <c r="K43" s="312">
        <f t="shared" si="15"/>
        <v>2.9628024999999999E-2</v>
      </c>
      <c r="L43" s="312">
        <f t="shared" si="15"/>
        <v>3.3860599999999998E-2</v>
      </c>
      <c r="M43" s="312">
        <f t="shared" si="15"/>
        <v>3.8093174999999993E-2</v>
      </c>
      <c r="N43" s="312">
        <f t="shared" si="15"/>
        <v>4.2325750000000002E-2</v>
      </c>
      <c r="O43" s="312">
        <f t="shared" si="15"/>
        <v>4.6558324999999998E-2</v>
      </c>
      <c r="P43" s="312">
        <f t="shared" si="15"/>
        <v>5.0790899999999993E-2</v>
      </c>
      <c r="Q43" s="312">
        <f t="shared" si="15"/>
        <v>5.5023475000000016E-2</v>
      </c>
      <c r="R43" s="312">
        <f t="shared" si="15"/>
        <v>5.9256049999999998E-2</v>
      </c>
      <c r="S43" s="312">
        <f t="shared" si="15"/>
        <v>6.3488625000000007E-2</v>
      </c>
      <c r="T43" s="312">
        <f t="shared" si="15"/>
        <v>6.7721200000000023E-2</v>
      </c>
      <c r="U43" s="312">
        <f t="shared" si="15"/>
        <v>7.1953774999999998E-2</v>
      </c>
      <c r="V43" s="312">
        <f t="shared" si="15"/>
        <v>7.6186350000000028E-2</v>
      </c>
      <c r="W43" s="312">
        <f t="shared" si="15"/>
        <v>8.0418925000000044E-2</v>
      </c>
      <c r="X43" s="312">
        <f t="shared" si="15"/>
        <v>8.4651500000000005E-2</v>
      </c>
      <c r="Y43" s="123">
        <f t="shared" si="9"/>
        <v>189.56005435184883</v>
      </c>
    </row>
    <row r="44" spans="1:25">
      <c r="A44" s="165"/>
      <c r="B44" s="311">
        <f t="shared" si="5"/>
        <v>0.1</v>
      </c>
      <c r="C44" s="21" t="str">
        <f t="shared" si="6"/>
        <v>University</v>
      </c>
      <c r="E44" s="312">
        <f t="shared" si="7"/>
        <v>4.2500000000000003E-3</v>
      </c>
      <c r="F44" s="312">
        <f t="shared" ref="F44:X44" si="16">F21*F$35*$Y$34*$B44/E21</f>
        <v>8.4651500000000011E-3</v>
      </c>
      <c r="G44" s="312">
        <f t="shared" si="16"/>
        <v>1.2697725000000002E-2</v>
      </c>
      <c r="H44" s="312">
        <f t="shared" si="16"/>
        <v>1.6930300000000002E-2</v>
      </c>
      <c r="I44" s="312">
        <f t="shared" si="16"/>
        <v>2.1162875000000001E-2</v>
      </c>
      <c r="J44" s="312">
        <f t="shared" si="16"/>
        <v>2.5395449999999996E-2</v>
      </c>
      <c r="K44" s="312">
        <f t="shared" si="16"/>
        <v>2.9628025000000002E-2</v>
      </c>
      <c r="L44" s="312">
        <f t="shared" si="16"/>
        <v>3.3860599999999998E-2</v>
      </c>
      <c r="M44" s="312">
        <f t="shared" si="16"/>
        <v>3.8093174999999993E-2</v>
      </c>
      <c r="N44" s="312">
        <f t="shared" si="16"/>
        <v>4.2325749999999995E-2</v>
      </c>
      <c r="O44" s="312">
        <f t="shared" si="16"/>
        <v>4.6558324999999998E-2</v>
      </c>
      <c r="P44" s="312">
        <f t="shared" si="16"/>
        <v>5.0790900000000021E-2</v>
      </c>
      <c r="Q44" s="312">
        <f t="shared" si="16"/>
        <v>5.5023474999999988E-2</v>
      </c>
      <c r="R44" s="312">
        <f t="shared" si="16"/>
        <v>5.9256050000000005E-2</v>
      </c>
      <c r="S44" s="312">
        <f t="shared" si="16"/>
        <v>6.3488625000000021E-2</v>
      </c>
      <c r="T44" s="312">
        <f t="shared" si="16"/>
        <v>6.7721200000000009E-2</v>
      </c>
      <c r="U44" s="312">
        <f t="shared" si="16"/>
        <v>7.1953775000000011E-2</v>
      </c>
      <c r="V44" s="312">
        <f t="shared" si="16"/>
        <v>7.6186350000000028E-2</v>
      </c>
      <c r="W44" s="312">
        <f t="shared" si="16"/>
        <v>8.041892500000003E-2</v>
      </c>
      <c r="X44" s="312">
        <f t="shared" si="16"/>
        <v>8.4651500000000046E-2</v>
      </c>
      <c r="Y44" s="123">
        <f t="shared" si="9"/>
        <v>96.033647125391425</v>
      </c>
    </row>
    <row r="45" spans="1:25">
      <c r="A45" s="165"/>
      <c r="B45" s="311">
        <f t="shared" si="5"/>
        <v>0.1</v>
      </c>
      <c r="C45" s="21" t="str">
        <f t="shared" si="6"/>
        <v>Warehouse</v>
      </c>
      <c r="E45" s="312">
        <f t="shared" si="7"/>
        <v>4.2500000000000012E-3</v>
      </c>
      <c r="F45" s="312">
        <f t="shared" ref="F45:X45" si="17">F22*F$35*$Y$34*$B45/E22</f>
        <v>8.4685500000000018E-3</v>
      </c>
      <c r="G45" s="312">
        <f t="shared" si="17"/>
        <v>1.2702825000000004E-2</v>
      </c>
      <c r="H45" s="312">
        <f t="shared" si="17"/>
        <v>1.69371E-2</v>
      </c>
      <c r="I45" s="312">
        <f t="shared" si="17"/>
        <v>2.1171374999999996E-2</v>
      </c>
      <c r="J45" s="312">
        <f t="shared" si="17"/>
        <v>2.5405649999999998E-2</v>
      </c>
      <c r="K45" s="312">
        <f t="shared" si="17"/>
        <v>2.9639925000000004E-2</v>
      </c>
      <c r="L45" s="312">
        <f t="shared" si="17"/>
        <v>3.38742E-2</v>
      </c>
      <c r="M45" s="312">
        <f t="shared" si="17"/>
        <v>3.8108474999999996E-2</v>
      </c>
      <c r="N45" s="312">
        <f t="shared" si="17"/>
        <v>4.2342749999999998E-2</v>
      </c>
      <c r="O45" s="312">
        <f t="shared" si="17"/>
        <v>4.6577024999999994E-2</v>
      </c>
      <c r="P45" s="312">
        <f t="shared" si="17"/>
        <v>5.0811299999999997E-2</v>
      </c>
      <c r="Q45" s="312">
        <f t="shared" si="17"/>
        <v>5.5045574999999992E-2</v>
      </c>
      <c r="R45" s="312">
        <f t="shared" si="17"/>
        <v>5.9279850000000009E-2</v>
      </c>
      <c r="S45" s="312">
        <f t="shared" si="17"/>
        <v>6.3514125000000005E-2</v>
      </c>
      <c r="T45" s="312">
        <f t="shared" si="17"/>
        <v>6.7748400000000014E-2</v>
      </c>
      <c r="U45" s="312">
        <f t="shared" si="17"/>
        <v>7.198267500000001E-2</v>
      </c>
      <c r="V45" s="312">
        <f t="shared" si="17"/>
        <v>7.6216950000000019E-2</v>
      </c>
      <c r="W45" s="312">
        <f t="shared" si="17"/>
        <v>8.0451225000000029E-2</v>
      </c>
      <c r="X45" s="312">
        <f t="shared" si="17"/>
        <v>8.4685500000000011E-2</v>
      </c>
      <c r="Y45" s="123">
        <f t="shared" si="9"/>
        <v>355.45597756731564</v>
      </c>
    </row>
    <row r="46" spans="1:25">
      <c r="A46" s="165"/>
      <c r="B46" s="311">
        <f t="shared" si="5"/>
        <v>0.1</v>
      </c>
      <c r="C46" s="21" t="str">
        <f t="shared" si="6"/>
        <v>Supermarket</v>
      </c>
      <c r="E46" s="312">
        <f t="shared" si="7"/>
        <v>4.2500000000000003E-3</v>
      </c>
      <c r="F46" s="312">
        <f t="shared" ref="F46:X46" si="18">F23*F$35*$Y$34*$B46/E23</f>
        <v>8.4235000000000004E-3</v>
      </c>
      <c r="G46" s="312">
        <f t="shared" si="18"/>
        <v>1.2635250000000004E-2</v>
      </c>
      <c r="H46" s="312">
        <f t="shared" si="18"/>
        <v>1.6847000000000001E-2</v>
      </c>
      <c r="I46" s="312">
        <f t="shared" si="18"/>
        <v>2.1058750000000001E-2</v>
      </c>
      <c r="J46" s="312">
        <f t="shared" si="18"/>
        <v>2.5270499999999994E-2</v>
      </c>
      <c r="K46" s="312">
        <f t="shared" si="18"/>
        <v>2.9482250000000002E-2</v>
      </c>
      <c r="L46" s="312">
        <f t="shared" si="18"/>
        <v>3.3693999999999995E-2</v>
      </c>
      <c r="M46" s="312">
        <f t="shared" si="18"/>
        <v>3.7905749999999995E-2</v>
      </c>
      <c r="N46" s="312">
        <f t="shared" si="18"/>
        <v>4.2117499999999995E-2</v>
      </c>
      <c r="O46" s="312">
        <f t="shared" si="18"/>
        <v>4.6329249999999988E-2</v>
      </c>
      <c r="P46" s="312">
        <f t="shared" si="18"/>
        <v>5.054100000000001E-2</v>
      </c>
      <c r="Q46" s="312">
        <f t="shared" si="18"/>
        <v>5.4752750000000003E-2</v>
      </c>
      <c r="R46" s="312">
        <f t="shared" si="18"/>
        <v>5.8964499999999996E-2</v>
      </c>
      <c r="S46" s="312">
        <f t="shared" si="18"/>
        <v>6.3176250000000003E-2</v>
      </c>
      <c r="T46" s="312">
        <f t="shared" si="18"/>
        <v>6.7388000000000017E-2</v>
      </c>
      <c r="U46" s="312">
        <f t="shared" si="18"/>
        <v>7.1599750000000018E-2</v>
      </c>
      <c r="V46" s="312">
        <f t="shared" si="18"/>
        <v>7.5811500000000032E-2</v>
      </c>
      <c r="W46" s="312">
        <f t="shared" si="18"/>
        <v>8.0023250000000032E-2</v>
      </c>
      <c r="X46" s="312">
        <f t="shared" si="18"/>
        <v>8.4235000000000018E-2</v>
      </c>
      <c r="Y46" s="123">
        <f t="shared" si="9"/>
        <v>38.455809733865735</v>
      </c>
    </row>
    <row r="47" spans="1:25">
      <c r="A47" s="165"/>
      <c r="B47" s="311">
        <f t="shared" si="5"/>
        <v>0.1</v>
      </c>
      <c r="C47" s="21" t="str">
        <f t="shared" si="6"/>
        <v>MiniMart</v>
      </c>
      <c r="E47" s="312">
        <f t="shared" si="7"/>
        <v>4.2500000000000003E-3</v>
      </c>
      <c r="F47" s="312">
        <f t="shared" ref="F47:X47" si="19">F24*F$35*$Y$34*$B47/E24</f>
        <v>8.4598799999999995E-3</v>
      </c>
      <c r="G47" s="312">
        <f t="shared" si="19"/>
        <v>1.2689820000000004E-2</v>
      </c>
      <c r="H47" s="312">
        <f t="shared" si="19"/>
        <v>1.6919760000000002E-2</v>
      </c>
      <c r="I47" s="312">
        <f t="shared" si="19"/>
        <v>2.1149699999999997E-2</v>
      </c>
      <c r="J47" s="312">
        <f t="shared" si="19"/>
        <v>2.5379640000000002E-2</v>
      </c>
      <c r="K47" s="312">
        <f t="shared" si="19"/>
        <v>2.960958E-2</v>
      </c>
      <c r="L47" s="312">
        <f t="shared" si="19"/>
        <v>3.3839519999999998E-2</v>
      </c>
      <c r="M47" s="312">
        <f t="shared" si="19"/>
        <v>3.8069460000000006E-2</v>
      </c>
      <c r="N47" s="312">
        <f t="shared" si="19"/>
        <v>4.2299399999999987E-2</v>
      </c>
      <c r="O47" s="312">
        <f t="shared" si="19"/>
        <v>4.6529340000000002E-2</v>
      </c>
      <c r="P47" s="312">
        <f t="shared" si="19"/>
        <v>5.0759280000000011E-2</v>
      </c>
      <c r="Q47" s="312">
        <f t="shared" si="19"/>
        <v>5.4989220000000012E-2</v>
      </c>
      <c r="R47" s="312">
        <f t="shared" si="19"/>
        <v>5.9219160000000007E-2</v>
      </c>
      <c r="S47" s="312">
        <f t="shared" si="19"/>
        <v>6.3449100000000008E-2</v>
      </c>
      <c r="T47" s="312">
        <f t="shared" si="19"/>
        <v>6.7679040000000038E-2</v>
      </c>
      <c r="U47" s="312">
        <f t="shared" si="19"/>
        <v>7.1908980000000025E-2</v>
      </c>
      <c r="V47" s="312">
        <f t="shared" si="19"/>
        <v>7.6138920000000013E-2</v>
      </c>
      <c r="W47" s="312">
        <f t="shared" si="19"/>
        <v>8.0368860000000056E-2</v>
      </c>
      <c r="X47" s="312">
        <f t="shared" si="19"/>
        <v>8.4598800000000016E-2</v>
      </c>
      <c r="Y47" s="123">
        <f t="shared" si="9"/>
        <v>17.473837199679227</v>
      </c>
    </row>
    <row r="48" spans="1:25">
      <c r="A48" s="165"/>
      <c r="B48" s="311">
        <f t="shared" si="5"/>
        <v>0.1</v>
      </c>
      <c r="C48" s="21" t="str">
        <f t="shared" si="6"/>
        <v>Restaurant</v>
      </c>
      <c r="E48" s="312">
        <f t="shared" si="7"/>
        <v>4.2500000000000003E-3</v>
      </c>
      <c r="F48" s="312">
        <f t="shared" ref="F48:X48" si="20">F25*F$35*$Y$34*$B48/E25</f>
        <v>8.4598800000000012E-3</v>
      </c>
      <c r="G48" s="312">
        <f t="shared" si="20"/>
        <v>1.2689820000000003E-2</v>
      </c>
      <c r="H48" s="312">
        <f t="shared" si="20"/>
        <v>1.6919760000000002E-2</v>
      </c>
      <c r="I48" s="312">
        <f t="shared" si="20"/>
        <v>2.11497E-2</v>
      </c>
      <c r="J48" s="312">
        <f t="shared" si="20"/>
        <v>2.5379640000000005E-2</v>
      </c>
      <c r="K48" s="312">
        <f t="shared" si="20"/>
        <v>2.960958E-2</v>
      </c>
      <c r="L48" s="312">
        <f t="shared" si="20"/>
        <v>3.3839519999999991E-2</v>
      </c>
      <c r="M48" s="312">
        <f t="shared" si="20"/>
        <v>3.8069459999999999E-2</v>
      </c>
      <c r="N48" s="312">
        <f t="shared" si="20"/>
        <v>4.2299400000000001E-2</v>
      </c>
      <c r="O48" s="312">
        <f t="shared" si="20"/>
        <v>4.6529339999999995E-2</v>
      </c>
      <c r="P48" s="312">
        <f t="shared" si="20"/>
        <v>5.0759279999999997E-2</v>
      </c>
      <c r="Q48" s="312">
        <f t="shared" si="20"/>
        <v>5.4989220000000005E-2</v>
      </c>
      <c r="R48" s="312">
        <f t="shared" si="20"/>
        <v>5.9219160000000007E-2</v>
      </c>
      <c r="S48" s="312">
        <f t="shared" si="20"/>
        <v>6.3449100000000022E-2</v>
      </c>
      <c r="T48" s="312">
        <f t="shared" si="20"/>
        <v>6.767904000000001E-2</v>
      </c>
      <c r="U48" s="312">
        <f t="shared" si="20"/>
        <v>7.1908980000000039E-2</v>
      </c>
      <c r="V48" s="312">
        <f t="shared" si="20"/>
        <v>7.6138920000000027E-2</v>
      </c>
      <c r="W48" s="312">
        <f t="shared" si="20"/>
        <v>8.0368860000000042E-2</v>
      </c>
      <c r="X48" s="312">
        <f t="shared" si="20"/>
        <v>8.4598800000000016E-2</v>
      </c>
      <c r="Y48" s="123">
        <f t="shared" si="9"/>
        <v>40.05115837714483</v>
      </c>
    </row>
    <row r="49" spans="1:80">
      <c r="A49" s="165"/>
      <c r="B49" s="311">
        <f t="shared" si="5"/>
        <v>0.1</v>
      </c>
      <c r="C49" s="21" t="str">
        <f t="shared" si="6"/>
        <v>Lodging</v>
      </c>
      <c r="E49" s="312">
        <f t="shared" si="7"/>
        <v>4.2499999999999994E-3</v>
      </c>
      <c r="F49" s="312">
        <f t="shared" ref="F49:X49" si="21">F26*F$35*$Y$34*$B49/E26</f>
        <v>8.4796000000000003E-3</v>
      </c>
      <c r="G49" s="312">
        <f t="shared" si="21"/>
        <v>1.27194E-2</v>
      </c>
      <c r="H49" s="312">
        <f t="shared" si="21"/>
        <v>1.6959200000000001E-2</v>
      </c>
      <c r="I49" s="312">
        <f t="shared" si="21"/>
        <v>2.1198999999999999E-2</v>
      </c>
      <c r="J49" s="312">
        <f t="shared" si="21"/>
        <v>2.5438800000000004E-2</v>
      </c>
      <c r="K49" s="312">
        <f t="shared" si="21"/>
        <v>2.9678599999999996E-2</v>
      </c>
      <c r="L49" s="312">
        <f t="shared" si="21"/>
        <v>3.3918400000000001E-2</v>
      </c>
      <c r="M49" s="312">
        <f t="shared" si="21"/>
        <v>3.8158199999999996E-2</v>
      </c>
      <c r="N49" s="312">
        <f t="shared" si="21"/>
        <v>4.2397999999999991E-2</v>
      </c>
      <c r="O49" s="312">
        <f t="shared" si="21"/>
        <v>4.6637799999999986E-2</v>
      </c>
      <c r="P49" s="312">
        <f t="shared" si="21"/>
        <v>5.0877600000000009E-2</v>
      </c>
      <c r="Q49" s="312">
        <f t="shared" si="21"/>
        <v>5.5117399999999997E-2</v>
      </c>
      <c r="R49" s="312">
        <f t="shared" si="21"/>
        <v>5.935720000000002E-2</v>
      </c>
      <c r="S49" s="312">
        <f t="shared" si="21"/>
        <v>6.3597000000000001E-2</v>
      </c>
      <c r="T49" s="312">
        <f t="shared" si="21"/>
        <v>6.7836800000000017E-2</v>
      </c>
      <c r="U49" s="312">
        <f t="shared" si="21"/>
        <v>7.2076600000000018E-2</v>
      </c>
      <c r="V49" s="312">
        <f t="shared" si="21"/>
        <v>7.6316400000000006E-2</v>
      </c>
      <c r="W49" s="312">
        <f t="shared" si="21"/>
        <v>8.0556200000000036E-2</v>
      </c>
      <c r="X49" s="312">
        <f t="shared" si="21"/>
        <v>8.4796000000000024E-2</v>
      </c>
      <c r="Y49" s="123">
        <f t="shared" si="9"/>
        <v>138.17455900459103</v>
      </c>
    </row>
    <row r="50" spans="1:80">
      <c r="A50" s="165"/>
      <c r="B50" s="311">
        <f t="shared" si="5"/>
        <v>0.1</v>
      </c>
      <c r="C50" s="21" t="str">
        <f t="shared" si="6"/>
        <v>Hospital</v>
      </c>
      <c r="E50" s="312">
        <f t="shared" si="7"/>
        <v>4.2499999999999994E-3</v>
      </c>
      <c r="F50" s="312">
        <f t="shared" ref="F50:X50" si="22">F27*F$35*$Y$34*$B50/E27</f>
        <v>8.4821500000000008E-3</v>
      </c>
      <c r="G50" s="312">
        <f t="shared" si="22"/>
        <v>1.2723225000000001E-2</v>
      </c>
      <c r="H50" s="312">
        <f t="shared" si="22"/>
        <v>1.6964300000000002E-2</v>
      </c>
      <c r="I50" s="312">
        <f t="shared" si="22"/>
        <v>2.1205375000000002E-2</v>
      </c>
      <c r="J50" s="312">
        <f t="shared" si="22"/>
        <v>2.5446450000000002E-2</v>
      </c>
      <c r="K50" s="312">
        <f t="shared" si="22"/>
        <v>2.9687524999999996E-2</v>
      </c>
      <c r="L50" s="312">
        <f t="shared" si="22"/>
        <v>3.3928599999999996E-2</v>
      </c>
      <c r="M50" s="312">
        <f t="shared" si="22"/>
        <v>3.8169675E-2</v>
      </c>
      <c r="N50" s="312">
        <f t="shared" si="22"/>
        <v>4.2410749999999997E-2</v>
      </c>
      <c r="O50" s="312">
        <f t="shared" si="22"/>
        <v>4.6651824999999987E-2</v>
      </c>
      <c r="P50" s="312">
        <f t="shared" si="22"/>
        <v>5.0892900000000005E-2</v>
      </c>
      <c r="Q50" s="312">
        <f t="shared" si="22"/>
        <v>5.5133975000000002E-2</v>
      </c>
      <c r="R50" s="312">
        <f t="shared" si="22"/>
        <v>5.9375049999999999E-2</v>
      </c>
      <c r="S50" s="312">
        <f t="shared" si="22"/>
        <v>6.3616125000000023E-2</v>
      </c>
      <c r="T50" s="312">
        <f t="shared" si="22"/>
        <v>6.7857200000000006E-2</v>
      </c>
      <c r="U50" s="312">
        <f t="shared" si="22"/>
        <v>7.2098275000000017E-2</v>
      </c>
      <c r="V50" s="312">
        <f t="shared" si="22"/>
        <v>7.6339350000000042E-2</v>
      </c>
      <c r="W50" s="312">
        <f t="shared" si="22"/>
        <v>8.0580425000000025E-2</v>
      </c>
      <c r="X50" s="312">
        <f t="shared" si="22"/>
        <v>8.4821500000000022E-2</v>
      </c>
      <c r="Y50" s="123">
        <f t="shared" si="9"/>
        <v>85.779511561107171</v>
      </c>
    </row>
    <row r="51" spans="1:80">
      <c r="A51" s="165"/>
      <c r="B51" s="311">
        <f t="shared" si="5"/>
        <v>0.1</v>
      </c>
      <c r="C51" s="21" t="str">
        <f t="shared" si="6"/>
        <v>Residential Care</v>
      </c>
      <c r="E51" s="312">
        <f t="shared" si="7"/>
        <v>4.2500000000000012E-3</v>
      </c>
      <c r="F51" s="312">
        <f t="shared" ref="F51:X51" si="23">F28*F$35*$Y$34*$B51/E28</f>
        <v>8.4796000000000021E-3</v>
      </c>
      <c r="G51" s="312">
        <f t="shared" si="23"/>
        <v>1.2719400000000006E-2</v>
      </c>
      <c r="H51" s="312">
        <f t="shared" si="23"/>
        <v>1.6959199999999997E-2</v>
      </c>
      <c r="I51" s="312">
        <f t="shared" si="23"/>
        <v>2.1199000000000003E-2</v>
      </c>
      <c r="J51" s="312">
        <f t="shared" si="23"/>
        <v>2.5438800000000001E-2</v>
      </c>
      <c r="K51" s="312">
        <f t="shared" si="23"/>
        <v>2.9678600000000003E-2</v>
      </c>
      <c r="L51" s="312">
        <f t="shared" si="23"/>
        <v>3.3918399999999994E-2</v>
      </c>
      <c r="M51" s="312">
        <f t="shared" si="23"/>
        <v>3.8158200000000003E-2</v>
      </c>
      <c r="N51" s="312">
        <f t="shared" si="23"/>
        <v>4.2398000000000005E-2</v>
      </c>
      <c r="O51" s="312">
        <f t="shared" si="23"/>
        <v>4.6637800000000007E-2</v>
      </c>
      <c r="P51" s="312">
        <f t="shared" si="23"/>
        <v>5.0877600000000002E-2</v>
      </c>
      <c r="Q51" s="312">
        <f t="shared" si="23"/>
        <v>5.5117400000000018E-2</v>
      </c>
      <c r="R51" s="312">
        <f t="shared" si="23"/>
        <v>5.9357200000000006E-2</v>
      </c>
      <c r="S51" s="312">
        <f t="shared" si="23"/>
        <v>6.3597000000000015E-2</v>
      </c>
      <c r="T51" s="312">
        <f t="shared" si="23"/>
        <v>6.7836800000000017E-2</v>
      </c>
      <c r="U51" s="312">
        <f t="shared" si="23"/>
        <v>7.2076600000000005E-2</v>
      </c>
      <c r="V51" s="312">
        <f t="shared" si="23"/>
        <v>7.6316400000000048E-2</v>
      </c>
      <c r="W51" s="312">
        <f t="shared" si="23"/>
        <v>8.0556200000000022E-2</v>
      </c>
      <c r="X51" s="312">
        <f t="shared" si="23"/>
        <v>8.4796000000000052E-2</v>
      </c>
      <c r="Y51" s="123">
        <f t="shared" si="9"/>
        <v>104.55203529749747</v>
      </c>
    </row>
    <row r="52" spans="1:80">
      <c r="A52" s="165"/>
      <c r="B52" s="311">
        <f t="shared" si="5"/>
        <v>0.1</v>
      </c>
      <c r="C52" s="21" t="str">
        <f t="shared" si="6"/>
        <v>Assembly</v>
      </c>
      <c r="E52" s="312">
        <f t="shared" si="7"/>
        <v>4.2500000000000003E-3</v>
      </c>
      <c r="F52" s="312">
        <f t="shared" ref="F52:X52" si="24">F29*F$35*$Y$34*$B52/E29</f>
        <v>8.4618633333333349E-3</v>
      </c>
      <c r="G52" s="312">
        <f t="shared" si="24"/>
        <v>1.2692795000000002E-2</v>
      </c>
      <c r="H52" s="312">
        <f t="shared" si="24"/>
        <v>1.692372666666667E-2</v>
      </c>
      <c r="I52" s="312">
        <f t="shared" si="24"/>
        <v>2.1154658333333333E-2</v>
      </c>
      <c r="J52" s="312">
        <f t="shared" si="24"/>
        <v>2.538559E-2</v>
      </c>
      <c r="K52" s="312">
        <f t="shared" si="24"/>
        <v>2.9616521666666666E-2</v>
      </c>
      <c r="L52" s="312">
        <f t="shared" si="24"/>
        <v>3.3847453333333326E-2</v>
      </c>
      <c r="M52" s="312">
        <f t="shared" si="24"/>
        <v>3.8078384999999999E-2</v>
      </c>
      <c r="N52" s="312">
        <f t="shared" si="24"/>
        <v>4.2309316666666666E-2</v>
      </c>
      <c r="O52" s="312">
        <f t="shared" si="24"/>
        <v>4.6540248333333332E-2</v>
      </c>
      <c r="P52" s="312">
        <f t="shared" si="24"/>
        <v>5.0771180000000006E-2</v>
      </c>
      <c r="Q52" s="312">
        <f t="shared" si="24"/>
        <v>5.500211166666668E-2</v>
      </c>
      <c r="R52" s="312">
        <f t="shared" si="24"/>
        <v>5.9233043333333353E-2</v>
      </c>
      <c r="S52" s="312">
        <f t="shared" si="24"/>
        <v>6.346397500000002E-2</v>
      </c>
      <c r="T52" s="312">
        <f t="shared" si="24"/>
        <v>6.7694906666666679E-2</v>
      </c>
      <c r="U52" s="312">
        <f t="shared" si="24"/>
        <v>7.1925838333333325E-2</v>
      </c>
      <c r="V52" s="312">
        <f t="shared" si="24"/>
        <v>7.6156770000000026E-2</v>
      </c>
      <c r="W52" s="312">
        <f t="shared" si="24"/>
        <v>8.0387701666666686E-2</v>
      </c>
      <c r="X52" s="312">
        <f t="shared" si="24"/>
        <v>8.4618633333333346E-2</v>
      </c>
      <c r="Y52" s="123">
        <f t="shared" si="9"/>
        <v>293.35155222942217</v>
      </c>
    </row>
    <row r="53" spans="1:80">
      <c r="A53" s="165"/>
      <c r="B53" s="311">
        <f t="shared" si="5"/>
        <v>0.1</v>
      </c>
      <c r="C53" s="21" t="str">
        <f t="shared" si="6"/>
        <v>Other</v>
      </c>
      <c r="E53" s="312">
        <f t="shared" si="7"/>
        <v>4.2500000000000003E-3</v>
      </c>
      <c r="F53" s="312">
        <f t="shared" ref="F53:X53" si="25">F30*F$35*$Y$34*$B53/E30</f>
        <v>8.4235000000000004E-3</v>
      </c>
      <c r="G53" s="312">
        <f t="shared" si="25"/>
        <v>1.2635250000000002E-2</v>
      </c>
      <c r="H53" s="312">
        <f t="shared" si="25"/>
        <v>1.6847000000000001E-2</v>
      </c>
      <c r="I53" s="312">
        <f t="shared" si="25"/>
        <v>2.1058750000000001E-2</v>
      </c>
      <c r="J53" s="312">
        <f t="shared" si="25"/>
        <v>2.5270499999999998E-2</v>
      </c>
      <c r="K53" s="312">
        <f t="shared" si="25"/>
        <v>2.9482249999999998E-2</v>
      </c>
      <c r="L53" s="312">
        <f t="shared" si="25"/>
        <v>3.3694000000000002E-2</v>
      </c>
      <c r="M53" s="312">
        <f t="shared" si="25"/>
        <v>3.7905750000000002E-2</v>
      </c>
      <c r="N53" s="312">
        <f t="shared" si="25"/>
        <v>4.2117499999999981E-2</v>
      </c>
      <c r="O53" s="312">
        <f t="shared" si="25"/>
        <v>4.6329250000000002E-2</v>
      </c>
      <c r="P53" s="312">
        <f t="shared" si="25"/>
        <v>5.0540999999999982E-2</v>
      </c>
      <c r="Q53" s="312">
        <f t="shared" si="25"/>
        <v>5.475275000000001E-2</v>
      </c>
      <c r="R53" s="312">
        <f t="shared" si="25"/>
        <v>5.8964500000000003E-2</v>
      </c>
      <c r="S53" s="312">
        <f t="shared" si="25"/>
        <v>6.3176250000000003E-2</v>
      </c>
      <c r="T53" s="312">
        <f t="shared" si="25"/>
        <v>6.7388000000000031E-2</v>
      </c>
      <c r="U53" s="312">
        <f t="shared" si="25"/>
        <v>7.1599750000000018E-2</v>
      </c>
      <c r="V53" s="312">
        <f t="shared" si="25"/>
        <v>7.5811500000000018E-2</v>
      </c>
      <c r="W53" s="312">
        <f t="shared" si="25"/>
        <v>8.0023250000000032E-2</v>
      </c>
      <c r="X53" s="312">
        <f t="shared" si="25"/>
        <v>8.4235000000000018E-2</v>
      </c>
      <c r="Y53" s="123">
        <f t="shared" si="9"/>
        <v>245.2838471101158</v>
      </c>
    </row>
    <row r="54" spans="1:80">
      <c r="E54" s="124"/>
      <c r="F54" s="124"/>
      <c r="G54" s="124"/>
      <c r="H54" s="124"/>
      <c r="I54" s="124"/>
      <c r="J54" s="124"/>
      <c r="K54" s="124"/>
      <c r="L54" s="124"/>
      <c r="M54" s="124"/>
      <c r="N54" s="124"/>
      <c r="O54" s="124"/>
      <c r="P54" s="124"/>
      <c r="Q54" s="124"/>
      <c r="R54" s="124"/>
      <c r="S54" s="124"/>
      <c r="T54" s="124"/>
      <c r="U54" s="124"/>
      <c r="V54" s="124"/>
      <c r="W54" s="124"/>
      <c r="X54" s="124"/>
      <c r="Y54" s="123"/>
    </row>
    <row r="55" spans="1:80">
      <c r="E55" s="124"/>
      <c r="F55" s="124"/>
      <c r="G55" s="124"/>
      <c r="H55" s="124"/>
      <c r="I55" s="124"/>
      <c r="J55" s="124"/>
      <c r="K55" s="124"/>
      <c r="L55" s="124"/>
      <c r="M55" s="124"/>
      <c r="N55" s="124"/>
      <c r="O55" s="124"/>
      <c r="P55" s="124"/>
      <c r="Q55" s="124"/>
      <c r="R55" s="124"/>
      <c r="S55" s="124"/>
      <c r="T55" s="124"/>
      <c r="U55" s="124"/>
      <c r="V55" s="124"/>
      <c r="W55" s="124"/>
      <c r="X55" s="124"/>
      <c r="Y55" s="123"/>
    </row>
    <row r="56" spans="1:80">
      <c r="A56" s="104"/>
      <c r="E56" s="124"/>
      <c r="F56" s="124"/>
      <c r="G56" s="124"/>
      <c r="H56" s="124"/>
      <c r="I56" s="124"/>
      <c r="J56" s="124"/>
      <c r="K56" s="124"/>
      <c r="L56" s="124"/>
      <c r="M56" s="124"/>
      <c r="N56" s="124"/>
      <c r="O56" s="124"/>
      <c r="P56" s="124"/>
      <c r="Q56" s="124"/>
      <c r="R56" s="124"/>
      <c r="S56" s="124"/>
      <c r="T56" s="124"/>
      <c r="U56" s="124"/>
      <c r="V56" s="124"/>
      <c r="W56" s="124"/>
      <c r="X56" s="124"/>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6" t="s">
        <v>51</v>
      </c>
      <c r="C58" s="97" t="str">
        <f>C8</f>
        <v>Compressed Air-NR</v>
      </c>
      <c r="D58" s="97"/>
      <c r="E58" s="21" t="s">
        <v>259</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7"/>
      <c r="B59" s="97"/>
      <c r="C59" s="97"/>
      <c r="D59" s="97"/>
      <c r="E59" s="98">
        <f>E11</f>
        <v>2016</v>
      </c>
      <c r="F59" s="98">
        <f t="shared" ref="F59:X59" si="26">F11</f>
        <v>2017</v>
      </c>
      <c r="G59" s="98">
        <f t="shared" si="26"/>
        <v>2018</v>
      </c>
      <c r="H59" s="98">
        <f t="shared" si="26"/>
        <v>2019</v>
      </c>
      <c r="I59" s="98">
        <f t="shared" si="26"/>
        <v>2020</v>
      </c>
      <c r="J59" s="98">
        <f t="shared" si="26"/>
        <v>2021</v>
      </c>
      <c r="K59" s="98">
        <f t="shared" si="26"/>
        <v>2022</v>
      </c>
      <c r="L59" s="98">
        <f t="shared" si="26"/>
        <v>2023</v>
      </c>
      <c r="M59" s="98">
        <f t="shared" si="26"/>
        <v>2024</v>
      </c>
      <c r="N59" s="98">
        <f t="shared" si="26"/>
        <v>2025</v>
      </c>
      <c r="O59" s="98">
        <f t="shared" si="26"/>
        <v>2026</v>
      </c>
      <c r="P59" s="98">
        <f t="shared" si="26"/>
        <v>2027</v>
      </c>
      <c r="Q59" s="98">
        <f t="shared" si="26"/>
        <v>2028</v>
      </c>
      <c r="R59" s="98">
        <f t="shared" si="26"/>
        <v>2029</v>
      </c>
      <c r="S59" s="98">
        <f t="shared" si="26"/>
        <v>2030</v>
      </c>
      <c r="T59" s="98">
        <f t="shared" si="26"/>
        <v>2031</v>
      </c>
      <c r="U59" s="98">
        <f t="shared" si="26"/>
        <v>2032</v>
      </c>
      <c r="V59" s="98">
        <f t="shared" si="26"/>
        <v>2033</v>
      </c>
      <c r="W59" s="98">
        <f t="shared" si="26"/>
        <v>2034</v>
      </c>
      <c r="X59" s="98">
        <f t="shared" si="26"/>
        <v>2035</v>
      </c>
      <c r="Y59" s="152" t="s">
        <v>49</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7" t="s">
        <v>308</v>
      </c>
      <c r="B60" s="97" t="s">
        <v>260</v>
      </c>
      <c r="C60" s="97" t="s">
        <v>261</v>
      </c>
      <c r="D60" s="97" t="s">
        <v>262</v>
      </c>
      <c r="E60" s="99" t="str">
        <f>CONCATENATE("aMW_",E$11)</f>
        <v>aMW_2016</v>
      </c>
      <c r="F60" s="99" t="str">
        <f t="shared" ref="F60:X60" si="27">CONCATENATE("aMW_",F$11)</f>
        <v>aMW_2017</v>
      </c>
      <c r="G60" s="99" t="str">
        <f t="shared" si="27"/>
        <v>aMW_2018</v>
      </c>
      <c r="H60" s="99" t="str">
        <f t="shared" si="27"/>
        <v>aMW_2019</v>
      </c>
      <c r="I60" s="99" t="str">
        <f t="shared" si="27"/>
        <v>aMW_2020</v>
      </c>
      <c r="J60" s="99" t="str">
        <f t="shared" si="27"/>
        <v>aMW_2021</v>
      </c>
      <c r="K60" s="99" t="str">
        <f t="shared" si="27"/>
        <v>aMW_2022</v>
      </c>
      <c r="L60" s="99" t="str">
        <f t="shared" si="27"/>
        <v>aMW_2023</v>
      </c>
      <c r="M60" s="99" t="str">
        <f t="shared" si="27"/>
        <v>aMW_2024</v>
      </c>
      <c r="N60" s="99" t="str">
        <f t="shared" si="27"/>
        <v>aMW_2025</v>
      </c>
      <c r="O60" s="99" t="str">
        <f t="shared" si="27"/>
        <v>aMW_2026</v>
      </c>
      <c r="P60" s="99" t="str">
        <f t="shared" si="27"/>
        <v>aMW_2027</v>
      </c>
      <c r="Q60" s="99" t="str">
        <f t="shared" si="27"/>
        <v>aMW_2028</v>
      </c>
      <c r="R60" s="99" t="str">
        <f t="shared" si="27"/>
        <v>aMW_2029</v>
      </c>
      <c r="S60" s="99" t="str">
        <f t="shared" si="27"/>
        <v>aMW_2030</v>
      </c>
      <c r="T60" s="99" t="str">
        <f t="shared" si="27"/>
        <v>aMW_2031</v>
      </c>
      <c r="U60" s="99" t="str">
        <f t="shared" si="27"/>
        <v>aMW_2032</v>
      </c>
      <c r="V60" s="99" t="str">
        <f t="shared" si="27"/>
        <v>aMW_2033</v>
      </c>
      <c r="W60" s="99" t="str">
        <f t="shared" si="27"/>
        <v>aMW_2034</v>
      </c>
      <c r="X60" s="99" t="str">
        <f t="shared" si="27"/>
        <v>aMW_2035</v>
      </c>
      <c r="Y60" s="153" t="s">
        <v>49</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54">
        <f t="shared" ref="A61:A78" si="28">VLOOKUP($D61,MeasureOutput,3,FALSE)</f>
        <v>1752414.9098267686</v>
      </c>
      <c r="B61" s="154">
        <f t="shared" ref="B61:B78" si="29">VLOOKUP($D61,MeasureOutput,11,FALSE)</f>
        <v>10.050490476996334</v>
      </c>
      <c r="C61" s="21" t="str">
        <f>C36</f>
        <v>Large Off</v>
      </c>
      <c r="D61" s="21" t="str">
        <f>CONCATENATE($C$58,"-",C61)</f>
        <v>Compressed Air-NR-Large Off</v>
      </c>
      <c r="E61" s="52">
        <f>E36*$A61/8760000</f>
        <v>8.5020129757577248E-4</v>
      </c>
      <c r="F61" s="52">
        <f t="shared" ref="F61:X75" si="30">F36*$A61/8760000</f>
        <v>1.6953013873660901E-3</v>
      </c>
      <c r="G61" s="52">
        <f t="shared" si="30"/>
        <v>2.542952081049136E-3</v>
      </c>
      <c r="H61" s="52">
        <f t="shared" si="30"/>
        <v>3.3906027747321807E-3</v>
      </c>
      <c r="I61" s="52">
        <f t="shared" si="30"/>
        <v>4.238253468415225E-3</v>
      </c>
      <c r="J61" s="52">
        <f t="shared" si="30"/>
        <v>5.0859041620982693E-3</v>
      </c>
      <c r="K61" s="52">
        <f t="shared" si="30"/>
        <v>5.9335548557813145E-3</v>
      </c>
      <c r="L61" s="52">
        <f t="shared" si="30"/>
        <v>6.7812055494643605E-3</v>
      </c>
      <c r="M61" s="52">
        <f t="shared" si="30"/>
        <v>7.6288562431474057E-3</v>
      </c>
      <c r="N61" s="52">
        <f t="shared" si="30"/>
        <v>8.47650693683045E-3</v>
      </c>
      <c r="O61" s="52">
        <f t="shared" si="30"/>
        <v>9.3241576305134934E-3</v>
      </c>
      <c r="P61" s="52">
        <f t="shared" si="30"/>
        <v>1.017180832419654E-2</v>
      </c>
      <c r="Q61" s="52">
        <f t="shared" si="30"/>
        <v>1.1019459017879584E-2</v>
      </c>
      <c r="R61" s="52">
        <f t="shared" si="30"/>
        <v>1.1867109711562632E-2</v>
      </c>
      <c r="S61" s="52">
        <f t="shared" si="30"/>
        <v>1.2714760405245679E-2</v>
      </c>
      <c r="T61" s="52">
        <f t="shared" si="30"/>
        <v>1.3562411098928726E-2</v>
      </c>
      <c r="U61" s="52">
        <f t="shared" si="30"/>
        <v>1.4410061792611771E-2</v>
      </c>
      <c r="V61" s="52">
        <f t="shared" si="30"/>
        <v>1.5257712486294815E-2</v>
      </c>
      <c r="W61" s="52">
        <f t="shared" si="30"/>
        <v>1.6105363179977863E-2</v>
      </c>
      <c r="X61" s="52">
        <f t="shared" si="30"/>
        <v>1.69530138736609E-2</v>
      </c>
      <c r="Y61" s="52">
        <f>A61*$Y$34/8760000</f>
        <v>0.17004025951515447</v>
      </c>
      <c r="AA61" s="51">
        <f>SUM(E61:Y61)</f>
        <v>0.34804945579248669</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54">
        <f t="shared" si="28"/>
        <v>0</v>
      </c>
      <c r="B62" s="154">
        <f t="shared" si="29"/>
        <v>9999</v>
      </c>
      <c r="C62" s="21" t="str">
        <f t="shared" ref="C62:C78" si="31">C37</f>
        <v>Medium Off</v>
      </c>
      <c r="D62" s="21" t="str">
        <f t="shared" ref="D62:D78" si="32">CONCATENATE($C$58,"-",C62)</f>
        <v>Compressed Air-NR-Medium Off</v>
      </c>
      <c r="E62" s="52">
        <f t="shared" ref="E62:T78" si="33">E37*$A62/8760000</f>
        <v>0</v>
      </c>
      <c r="F62" s="52">
        <f t="shared" si="33"/>
        <v>0</v>
      </c>
      <c r="G62" s="52">
        <f t="shared" si="33"/>
        <v>0</v>
      </c>
      <c r="H62" s="52">
        <f t="shared" si="33"/>
        <v>0</v>
      </c>
      <c r="I62" s="52">
        <f t="shared" si="33"/>
        <v>0</v>
      </c>
      <c r="J62" s="52">
        <f t="shared" si="33"/>
        <v>0</v>
      </c>
      <c r="K62" s="52">
        <f t="shared" si="33"/>
        <v>0</v>
      </c>
      <c r="L62" s="52">
        <f t="shared" si="33"/>
        <v>0</v>
      </c>
      <c r="M62" s="52">
        <f t="shared" si="33"/>
        <v>0</v>
      </c>
      <c r="N62" s="52">
        <f t="shared" si="33"/>
        <v>0</v>
      </c>
      <c r="O62" s="52">
        <f t="shared" si="33"/>
        <v>0</v>
      </c>
      <c r="P62" s="52">
        <f t="shared" si="33"/>
        <v>0</v>
      </c>
      <c r="Q62" s="52">
        <f t="shared" si="33"/>
        <v>0</v>
      </c>
      <c r="R62" s="52">
        <f t="shared" si="33"/>
        <v>0</v>
      </c>
      <c r="S62" s="52">
        <f t="shared" si="33"/>
        <v>0</v>
      </c>
      <c r="T62" s="52">
        <f t="shared" si="33"/>
        <v>0</v>
      </c>
      <c r="U62" s="52">
        <f t="shared" si="30"/>
        <v>0</v>
      </c>
      <c r="V62" s="52">
        <f t="shared" si="30"/>
        <v>0</v>
      </c>
      <c r="W62" s="52">
        <f t="shared" si="30"/>
        <v>0</v>
      </c>
      <c r="X62" s="52">
        <f t="shared" si="30"/>
        <v>0</v>
      </c>
      <c r="Y62" s="52">
        <f t="shared" ref="Y62:Y78" si="34">A62*$Y$34/8760000</f>
        <v>0</v>
      </c>
      <c r="AA62" s="51">
        <f>SUM(E62:Y62)</f>
        <v>0</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54">
        <f t="shared" si="28"/>
        <v>0</v>
      </c>
      <c r="B63" s="154">
        <f t="shared" si="29"/>
        <v>9999</v>
      </c>
      <c r="C63" s="21" t="str">
        <f t="shared" si="31"/>
        <v>Small Off</v>
      </c>
      <c r="D63" s="21" t="str">
        <f t="shared" si="32"/>
        <v>Compressed Air-NR-Small Off</v>
      </c>
      <c r="E63" s="52">
        <f t="shared" si="33"/>
        <v>0</v>
      </c>
      <c r="F63" s="52">
        <f t="shared" si="30"/>
        <v>0</v>
      </c>
      <c r="G63" s="52">
        <f t="shared" si="30"/>
        <v>0</v>
      </c>
      <c r="H63" s="52">
        <f t="shared" si="30"/>
        <v>0</v>
      </c>
      <c r="I63" s="52">
        <f t="shared" si="30"/>
        <v>0</v>
      </c>
      <c r="J63" s="52">
        <f t="shared" si="30"/>
        <v>0</v>
      </c>
      <c r="K63" s="52">
        <f t="shared" si="30"/>
        <v>0</v>
      </c>
      <c r="L63" s="52">
        <f t="shared" si="30"/>
        <v>0</v>
      </c>
      <c r="M63" s="52">
        <f t="shared" si="30"/>
        <v>0</v>
      </c>
      <c r="N63" s="52">
        <f t="shared" si="30"/>
        <v>0</v>
      </c>
      <c r="O63" s="52">
        <f t="shared" si="30"/>
        <v>0</v>
      </c>
      <c r="P63" s="52">
        <f t="shared" si="30"/>
        <v>0</v>
      </c>
      <c r="Q63" s="52">
        <f t="shared" si="30"/>
        <v>0</v>
      </c>
      <c r="R63" s="52">
        <f t="shared" si="30"/>
        <v>0</v>
      </c>
      <c r="S63" s="52">
        <f t="shared" si="30"/>
        <v>0</v>
      </c>
      <c r="T63" s="52">
        <f t="shared" si="30"/>
        <v>0</v>
      </c>
      <c r="U63" s="52">
        <f t="shared" si="30"/>
        <v>0</v>
      </c>
      <c r="V63" s="52">
        <f t="shared" si="30"/>
        <v>0</v>
      </c>
      <c r="W63" s="52">
        <f t="shared" si="30"/>
        <v>0</v>
      </c>
      <c r="X63" s="52">
        <f t="shared" si="30"/>
        <v>0</v>
      </c>
      <c r="Y63" s="52">
        <f t="shared" si="34"/>
        <v>0</v>
      </c>
      <c r="AA63" s="51"/>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54">
        <f t="shared" si="28"/>
        <v>3738018.4418579121</v>
      </c>
      <c r="B64" s="154">
        <f t="shared" si="29"/>
        <v>10.050490476996332</v>
      </c>
      <c r="C64" s="21" t="str">
        <f t="shared" si="31"/>
        <v>XLarge Ret</v>
      </c>
      <c r="D64" s="21" t="str">
        <f t="shared" si="32"/>
        <v>Compressed Air-NR-XLarge Ret</v>
      </c>
      <c r="E64" s="52">
        <f t="shared" si="33"/>
        <v>1.8135363445086902E-3</v>
      </c>
      <c r="F64" s="52">
        <f t="shared" si="30"/>
        <v>3.6103881546479008E-3</v>
      </c>
      <c r="G64" s="52">
        <f t="shared" si="30"/>
        <v>5.415582231971851E-3</v>
      </c>
      <c r="H64" s="52">
        <f t="shared" si="30"/>
        <v>7.2207763092958024E-3</v>
      </c>
      <c r="I64" s="52">
        <f t="shared" si="30"/>
        <v>9.0259703866197513E-3</v>
      </c>
      <c r="J64" s="52">
        <f t="shared" si="30"/>
        <v>1.0831164463943698E-2</v>
      </c>
      <c r="K64" s="52">
        <f t="shared" si="30"/>
        <v>1.2636358541267651E-2</v>
      </c>
      <c r="L64" s="52">
        <f t="shared" si="30"/>
        <v>1.44415526185916E-2</v>
      </c>
      <c r="M64" s="52">
        <f t="shared" si="30"/>
        <v>1.6246746695915554E-2</v>
      </c>
      <c r="N64" s="52">
        <f t="shared" si="30"/>
        <v>1.8051940773239499E-2</v>
      </c>
      <c r="O64" s="52">
        <f t="shared" si="30"/>
        <v>1.9857134850563455E-2</v>
      </c>
      <c r="P64" s="52">
        <f t="shared" si="30"/>
        <v>2.1662328927887397E-2</v>
      </c>
      <c r="Q64" s="52">
        <f t="shared" si="30"/>
        <v>2.3467523005211353E-2</v>
      </c>
      <c r="R64" s="52">
        <f t="shared" si="30"/>
        <v>2.5272717082535309E-2</v>
      </c>
      <c r="S64" s="52">
        <f t="shared" si="30"/>
        <v>2.7077911159859257E-2</v>
      </c>
      <c r="T64" s="52">
        <f t="shared" si="30"/>
        <v>2.8883105237183217E-2</v>
      </c>
      <c r="U64" s="52">
        <f t="shared" si="30"/>
        <v>3.0688299314507159E-2</v>
      </c>
      <c r="V64" s="52">
        <f t="shared" si="30"/>
        <v>3.2493493391831114E-2</v>
      </c>
      <c r="W64" s="52">
        <f t="shared" si="30"/>
        <v>3.4298687469155063E-2</v>
      </c>
      <c r="X64" s="52">
        <f t="shared" si="30"/>
        <v>3.6103881546479005E-2</v>
      </c>
      <c r="Y64" s="52">
        <f t="shared" si="34"/>
        <v>0.36270726890173804</v>
      </c>
      <c r="AA64" s="51"/>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54">
        <f t="shared" si="28"/>
        <v>0</v>
      </c>
      <c r="B65" s="154">
        <f t="shared" si="29"/>
        <v>9999</v>
      </c>
      <c r="C65" s="21" t="str">
        <f t="shared" si="31"/>
        <v>Large Ret</v>
      </c>
      <c r="D65" s="21" t="str">
        <f t="shared" si="32"/>
        <v>Compressed Air-NR-Large Ret</v>
      </c>
      <c r="E65" s="52">
        <f t="shared" si="33"/>
        <v>0</v>
      </c>
      <c r="F65" s="52">
        <f t="shared" si="30"/>
        <v>0</v>
      </c>
      <c r="G65" s="52">
        <f t="shared" si="30"/>
        <v>0</v>
      </c>
      <c r="H65" s="52">
        <f t="shared" si="30"/>
        <v>0</v>
      </c>
      <c r="I65" s="52">
        <f t="shared" si="30"/>
        <v>0</v>
      </c>
      <c r="J65" s="52">
        <f t="shared" si="30"/>
        <v>0</v>
      </c>
      <c r="K65" s="52">
        <f t="shared" si="30"/>
        <v>0</v>
      </c>
      <c r="L65" s="52">
        <f t="shared" si="30"/>
        <v>0</v>
      </c>
      <c r="M65" s="52">
        <f t="shared" si="30"/>
        <v>0</v>
      </c>
      <c r="N65" s="52">
        <f t="shared" si="30"/>
        <v>0</v>
      </c>
      <c r="O65" s="52">
        <f t="shared" si="30"/>
        <v>0</v>
      </c>
      <c r="P65" s="52">
        <f t="shared" si="30"/>
        <v>0</v>
      </c>
      <c r="Q65" s="52">
        <f t="shared" si="30"/>
        <v>0</v>
      </c>
      <c r="R65" s="52">
        <f t="shared" si="30"/>
        <v>0</v>
      </c>
      <c r="S65" s="52">
        <f t="shared" si="30"/>
        <v>0</v>
      </c>
      <c r="T65" s="52">
        <f t="shared" si="30"/>
        <v>0</v>
      </c>
      <c r="U65" s="52">
        <f t="shared" si="30"/>
        <v>0</v>
      </c>
      <c r="V65" s="52">
        <f t="shared" si="30"/>
        <v>0</v>
      </c>
      <c r="W65" s="52">
        <f t="shared" si="30"/>
        <v>0</v>
      </c>
      <c r="X65" s="52">
        <f t="shared" si="30"/>
        <v>0</v>
      </c>
      <c r="Y65" s="52">
        <f t="shared" si="34"/>
        <v>0</v>
      </c>
      <c r="AA65" s="51">
        <f>SUM(E65:Y65)</f>
        <v>0</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54">
        <f t="shared" si="28"/>
        <v>0</v>
      </c>
      <c r="B66" s="154">
        <f t="shared" si="29"/>
        <v>9999</v>
      </c>
      <c r="C66" s="21" t="str">
        <f t="shared" si="31"/>
        <v>Medium Ret</v>
      </c>
      <c r="D66" s="21" t="str">
        <f t="shared" si="32"/>
        <v>Compressed Air-NR-Medium Ret</v>
      </c>
      <c r="E66" s="52">
        <f t="shared" si="33"/>
        <v>0</v>
      </c>
      <c r="F66" s="52">
        <f t="shared" si="30"/>
        <v>0</v>
      </c>
      <c r="G66" s="52">
        <f t="shared" si="30"/>
        <v>0</v>
      </c>
      <c r="H66" s="52">
        <f t="shared" si="30"/>
        <v>0</v>
      </c>
      <c r="I66" s="52">
        <f t="shared" si="30"/>
        <v>0</v>
      </c>
      <c r="J66" s="52">
        <f t="shared" si="30"/>
        <v>0</v>
      </c>
      <c r="K66" s="52">
        <f t="shared" si="30"/>
        <v>0</v>
      </c>
      <c r="L66" s="52">
        <f t="shared" si="30"/>
        <v>0</v>
      </c>
      <c r="M66" s="52">
        <f t="shared" si="30"/>
        <v>0</v>
      </c>
      <c r="N66" s="52">
        <f t="shared" si="30"/>
        <v>0</v>
      </c>
      <c r="O66" s="52">
        <f t="shared" si="30"/>
        <v>0</v>
      </c>
      <c r="P66" s="52">
        <f t="shared" si="30"/>
        <v>0</v>
      </c>
      <c r="Q66" s="52">
        <f t="shared" si="30"/>
        <v>0</v>
      </c>
      <c r="R66" s="52">
        <f t="shared" si="30"/>
        <v>0</v>
      </c>
      <c r="S66" s="52">
        <f t="shared" si="30"/>
        <v>0</v>
      </c>
      <c r="T66" s="52">
        <f t="shared" si="30"/>
        <v>0</v>
      </c>
      <c r="U66" s="52">
        <f t="shared" si="30"/>
        <v>0</v>
      </c>
      <c r="V66" s="52">
        <f t="shared" si="30"/>
        <v>0</v>
      </c>
      <c r="W66" s="52">
        <f t="shared" si="30"/>
        <v>0</v>
      </c>
      <c r="X66" s="52">
        <f t="shared" si="30"/>
        <v>0</v>
      </c>
      <c r="Y66" s="52">
        <f t="shared" si="34"/>
        <v>0</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54">
        <f t="shared" si="28"/>
        <v>0</v>
      </c>
      <c r="B67" s="154">
        <f t="shared" si="29"/>
        <v>9999</v>
      </c>
      <c r="C67" s="21" t="str">
        <f t="shared" si="31"/>
        <v>Small Ret</v>
      </c>
      <c r="D67" s="21" t="str">
        <f t="shared" si="32"/>
        <v>Compressed Air-NR-Small Ret</v>
      </c>
      <c r="E67" s="52">
        <f t="shared" si="33"/>
        <v>0</v>
      </c>
      <c r="F67" s="52">
        <f t="shared" si="30"/>
        <v>0</v>
      </c>
      <c r="G67" s="52">
        <f t="shared" si="30"/>
        <v>0</v>
      </c>
      <c r="H67" s="52">
        <f t="shared" si="30"/>
        <v>0</v>
      </c>
      <c r="I67" s="52">
        <f t="shared" si="30"/>
        <v>0</v>
      </c>
      <c r="J67" s="52">
        <f t="shared" si="30"/>
        <v>0</v>
      </c>
      <c r="K67" s="52">
        <f t="shared" si="30"/>
        <v>0</v>
      </c>
      <c r="L67" s="52">
        <f t="shared" si="30"/>
        <v>0</v>
      </c>
      <c r="M67" s="52">
        <f t="shared" si="30"/>
        <v>0</v>
      </c>
      <c r="N67" s="52">
        <f t="shared" si="30"/>
        <v>0</v>
      </c>
      <c r="O67" s="52">
        <f t="shared" si="30"/>
        <v>0</v>
      </c>
      <c r="P67" s="52">
        <f t="shared" si="30"/>
        <v>0</v>
      </c>
      <c r="Q67" s="52">
        <f t="shared" si="30"/>
        <v>0</v>
      </c>
      <c r="R67" s="52">
        <f t="shared" si="30"/>
        <v>0</v>
      </c>
      <c r="S67" s="52">
        <f t="shared" si="30"/>
        <v>0</v>
      </c>
      <c r="T67" s="52">
        <f t="shared" si="30"/>
        <v>0</v>
      </c>
      <c r="U67" s="52">
        <f t="shared" si="30"/>
        <v>0</v>
      </c>
      <c r="V67" s="52">
        <f t="shared" si="30"/>
        <v>0</v>
      </c>
      <c r="W67" s="52">
        <f t="shared" si="30"/>
        <v>0</v>
      </c>
      <c r="X67" s="52">
        <f t="shared" si="30"/>
        <v>0</v>
      </c>
      <c r="Y67" s="52">
        <f t="shared" si="34"/>
        <v>0</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54">
        <f t="shared" si="28"/>
        <v>27864.005729242057</v>
      </c>
      <c r="B68" s="154">
        <f t="shared" si="29"/>
        <v>10.050490476996339</v>
      </c>
      <c r="C68" s="21" t="str">
        <f t="shared" si="31"/>
        <v>School K-12</v>
      </c>
      <c r="D68" s="21" t="str">
        <f t="shared" si="32"/>
        <v>Compressed Air-NR-School K-12</v>
      </c>
      <c r="E68" s="52">
        <f t="shared" si="33"/>
        <v>1.3518495930282963E-5</v>
      </c>
      <c r="F68" s="52">
        <f t="shared" si="30"/>
        <v>2.6926140193937601E-5</v>
      </c>
      <c r="G68" s="52">
        <f t="shared" si="30"/>
        <v>4.0389210290906415E-5</v>
      </c>
      <c r="H68" s="52">
        <f t="shared" si="30"/>
        <v>5.3852280387875202E-5</v>
      </c>
      <c r="I68" s="52">
        <f t="shared" si="30"/>
        <v>6.731535048484403E-5</v>
      </c>
      <c r="J68" s="52">
        <f t="shared" si="30"/>
        <v>8.077842058181279E-5</v>
      </c>
      <c r="K68" s="52">
        <f t="shared" si="30"/>
        <v>9.4241490678781604E-5</v>
      </c>
      <c r="L68" s="52">
        <f t="shared" si="30"/>
        <v>1.077045607757504E-4</v>
      </c>
      <c r="M68" s="52">
        <f t="shared" si="30"/>
        <v>1.211676308727192E-4</v>
      </c>
      <c r="N68" s="52">
        <f t="shared" si="30"/>
        <v>1.3463070096968801E-4</v>
      </c>
      <c r="O68" s="52">
        <f t="shared" si="30"/>
        <v>1.4809377106665681E-4</v>
      </c>
      <c r="P68" s="52">
        <f t="shared" si="30"/>
        <v>1.6155684116362561E-4</v>
      </c>
      <c r="Q68" s="52">
        <f t="shared" si="30"/>
        <v>1.7501991126059446E-4</v>
      </c>
      <c r="R68" s="52">
        <f t="shared" si="30"/>
        <v>1.8848298135756321E-4</v>
      </c>
      <c r="S68" s="52">
        <f t="shared" si="30"/>
        <v>2.0194605145453206E-4</v>
      </c>
      <c r="T68" s="52">
        <f t="shared" si="30"/>
        <v>2.1540912155150089E-4</v>
      </c>
      <c r="U68" s="52">
        <f t="shared" si="30"/>
        <v>2.2887219164846961E-4</v>
      </c>
      <c r="V68" s="52">
        <f t="shared" si="30"/>
        <v>2.4233526174543852E-4</v>
      </c>
      <c r="W68" s="52">
        <f t="shared" si="30"/>
        <v>2.5579833184240735E-4</v>
      </c>
      <c r="X68" s="52">
        <f t="shared" si="30"/>
        <v>2.6926140193937601E-4</v>
      </c>
      <c r="Y68" s="52">
        <f t="shared" si="34"/>
        <v>2.7036991860565924E-3</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54">
        <f t="shared" si="28"/>
        <v>27864.005729242057</v>
      </c>
      <c r="B69" s="154">
        <f t="shared" si="29"/>
        <v>10.050490476996339</v>
      </c>
      <c r="C69" s="21" t="str">
        <f t="shared" si="31"/>
        <v>University</v>
      </c>
      <c r="D69" s="21" t="str">
        <f t="shared" si="32"/>
        <v>Compressed Air-NR-University</v>
      </c>
      <c r="E69" s="52">
        <f t="shared" si="33"/>
        <v>1.3518495930282963E-5</v>
      </c>
      <c r="F69" s="52">
        <f t="shared" si="30"/>
        <v>2.6926140193937608E-5</v>
      </c>
      <c r="G69" s="52">
        <f t="shared" si="30"/>
        <v>4.0389210290906408E-5</v>
      </c>
      <c r="H69" s="52">
        <f t="shared" si="30"/>
        <v>5.3852280387875216E-5</v>
      </c>
      <c r="I69" s="52">
        <f t="shared" si="30"/>
        <v>6.7315350484844003E-5</v>
      </c>
      <c r="J69" s="52">
        <f t="shared" si="30"/>
        <v>8.0778420581812803E-5</v>
      </c>
      <c r="K69" s="52">
        <f t="shared" si="30"/>
        <v>9.4241490678781617E-5</v>
      </c>
      <c r="L69" s="52">
        <f t="shared" si="30"/>
        <v>1.077045607757504E-4</v>
      </c>
      <c r="M69" s="52">
        <f t="shared" si="30"/>
        <v>1.211676308727192E-4</v>
      </c>
      <c r="N69" s="52">
        <f t="shared" si="30"/>
        <v>1.3463070096968801E-4</v>
      </c>
      <c r="O69" s="52">
        <f t="shared" si="30"/>
        <v>1.4809377106665681E-4</v>
      </c>
      <c r="P69" s="52">
        <f t="shared" si="30"/>
        <v>1.6155684116362569E-4</v>
      </c>
      <c r="Q69" s="52">
        <f t="shared" si="30"/>
        <v>1.7501991126059438E-4</v>
      </c>
      <c r="R69" s="52">
        <f t="shared" si="30"/>
        <v>1.8848298135756323E-4</v>
      </c>
      <c r="S69" s="52">
        <f t="shared" si="30"/>
        <v>2.0194605145453209E-4</v>
      </c>
      <c r="T69" s="52">
        <f t="shared" si="30"/>
        <v>2.1540912155150086E-4</v>
      </c>
      <c r="U69" s="52">
        <f t="shared" si="30"/>
        <v>2.2887219164846966E-4</v>
      </c>
      <c r="V69" s="52">
        <f t="shared" si="30"/>
        <v>2.4233526174543852E-4</v>
      </c>
      <c r="W69" s="52">
        <f t="shared" si="30"/>
        <v>2.5579833184240735E-4</v>
      </c>
      <c r="X69" s="52">
        <f t="shared" si="30"/>
        <v>2.6926140193937617E-4</v>
      </c>
      <c r="Y69" s="52">
        <f t="shared" si="34"/>
        <v>2.7036991860565924E-3</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54">
        <f t="shared" si="28"/>
        <v>3889408.2749660467</v>
      </c>
      <c r="B70" s="154">
        <f t="shared" si="29"/>
        <v>10.050490476996339</v>
      </c>
      <c r="C70" s="21" t="str">
        <f t="shared" si="31"/>
        <v>Warehouse</v>
      </c>
      <c r="D70" s="21" t="str">
        <f t="shared" si="32"/>
        <v>Compressed Air-NR-Warehouse</v>
      </c>
      <c r="E70" s="52">
        <f t="shared" si="33"/>
        <v>1.8869846082883225E-3</v>
      </c>
      <c r="F70" s="52">
        <f t="shared" si="30"/>
        <v>3.7600055304753107E-3</v>
      </c>
      <c r="G70" s="52">
        <f t="shared" si="30"/>
        <v>5.6400082957129664E-3</v>
      </c>
      <c r="H70" s="52">
        <f t="shared" si="30"/>
        <v>7.5200110609506196E-3</v>
      </c>
      <c r="I70" s="52">
        <f t="shared" si="30"/>
        <v>9.4000138261882728E-3</v>
      </c>
      <c r="J70" s="52">
        <f t="shared" si="30"/>
        <v>1.1280016591425929E-2</v>
      </c>
      <c r="K70" s="52">
        <f t="shared" si="30"/>
        <v>1.3160019356663586E-2</v>
      </c>
      <c r="L70" s="52">
        <f t="shared" si="30"/>
        <v>1.5040022121901239E-2</v>
      </c>
      <c r="M70" s="52">
        <f t="shared" si="30"/>
        <v>1.6920024887138892E-2</v>
      </c>
      <c r="N70" s="52">
        <f t="shared" si="30"/>
        <v>1.8800027652376549E-2</v>
      </c>
      <c r="O70" s="52">
        <f t="shared" si="30"/>
        <v>2.0680030417614202E-2</v>
      </c>
      <c r="P70" s="52">
        <f t="shared" si="30"/>
        <v>2.2560033182851859E-2</v>
      </c>
      <c r="Q70" s="52">
        <f t="shared" si="30"/>
        <v>2.4440035948089512E-2</v>
      </c>
      <c r="R70" s="52">
        <f t="shared" si="30"/>
        <v>2.6320038713327172E-2</v>
      </c>
      <c r="S70" s="52">
        <f t="shared" si="30"/>
        <v>2.8200041478564825E-2</v>
      </c>
      <c r="T70" s="52">
        <f t="shared" si="30"/>
        <v>3.0080044243802485E-2</v>
      </c>
      <c r="U70" s="52">
        <f t="shared" si="30"/>
        <v>3.1960047009040135E-2</v>
      </c>
      <c r="V70" s="52">
        <f t="shared" si="30"/>
        <v>3.3840049774277799E-2</v>
      </c>
      <c r="W70" s="52">
        <f t="shared" si="30"/>
        <v>3.5720052539515455E-2</v>
      </c>
      <c r="X70" s="52">
        <f t="shared" si="30"/>
        <v>3.7600055304753105E-2</v>
      </c>
      <c r="Y70" s="52">
        <f t="shared" si="34"/>
        <v>0.37739692165766436</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54">
        <f t="shared" si="28"/>
        <v>121962.5003247765</v>
      </c>
      <c r="B71" s="154">
        <f t="shared" si="29"/>
        <v>10.050490476996332</v>
      </c>
      <c r="C71" s="21" t="str">
        <f t="shared" si="31"/>
        <v>Supermarket</v>
      </c>
      <c r="D71" s="21" t="str">
        <f t="shared" si="32"/>
        <v>Compressed Air-NR-Supermarket</v>
      </c>
      <c r="E71" s="52">
        <f t="shared" si="33"/>
        <v>5.9171304381312804E-5</v>
      </c>
      <c r="F71" s="52">
        <f t="shared" si="30"/>
        <v>1.1727752528376197E-4</v>
      </c>
      <c r="G71" s="52">
        <f t="shared" si="30"/>
        <v>1.7591628792564302E-4</v>
      </c>
      <c r="H71" s="52">
        <f t="shared" si="30"/>
        <v>2.3455505056752394E-4</v>
      </c>
      <c r="I71" s="52">
        <f t="shared" si="30"/>
        <v>2.931938132094049E-4</v>
      </c>
      <c r="J71" s="52">
        <f t="shared" si="30"/>
        <v>3.5183257585128582E-4</v>
      </c>
      <c r="K71" s="52">
        <f t="shared" si="30"/>
        <v>4.1047133849316691E-4</v>
      </c>
      <c r="L71" s="52">
        <f t="shared" si="30"/>
        <v>4.6911010113504778E-4</v>
      </c>
      <c r="M71" s="52">
        <f t="shared" si="30"/>
        <v>5.2774886377692876E-4</v>
      </c>
      <c r="N71" s="52">
        <f t="shared" si="30"/>
        <v>5.8638762641880968E-4</v>
      </c>
      <c r="O71" s="52">
        <f t="shared" si="30"/>
        <v>6.4502638906069061E-4</v>
      </c>
      <c r="P71" s="52">
        <f t="shared" si="30"/>
        <v>7.0366515170257197E-4</v>
      </c>
      <c r="Q71" s="52">
        <f t="shared" si="30"/>
        <v>7.6230391434445289E-4</v>
      </c>
      <c r="R71" s="52">
        <f t="shared" si="30"/>
        <v>8.2094267698633371E-4</v>
      </c>
      <c r="S71" s="52">
        <f t="shared" si="30"/>
        <v>8.7958143962821474E-4</v>
      </c>
      <c r="T71" s="52">
        <f t="shared" si="30"/>
        <v>9.3822020227009599E-4</v>
      </c>
      <c r="U71" s="52">
        <f t="shared" si="30"/>
        <v>9.9685896491197691E-4</v>
      </c>
      <c r="V71" s="52">
        <f t="shared" si="30"/>
        <v>1.0554977275538582E-3</v>
      </c>
      <c r="W71" s="52">
        <f t="shared" si="30"/>
        <v>1.1141364901957392E-3</v>
      </c>
      <c r="X71" s="52">
        <f t="shared" si="30"/>
        <v>1.1727752528376198E-3</v>
      </c>
      <c r="Y71" s="52">
        <f t="shared" si="34"/>
        <v>1.183426087626256E-2</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54">
        <f t="shared" si="28"/>
        <v>0</v>
      </c>
      <c r="B72" s="154">
        <f t="shared" si="29"/>
        <v>9999</v>
      </c>
      <c r="C72" s="21" t="str">
        <f t="shared" si="31"/>
        <v>MiniMart</v>
      </c>
      <c r="D72" s="21" t="str">
        <f t="shared" si="32"/>
        <v>Compressed Air-NR-MiniMart</v>
      </c>
      <c r="E72" s="52">
        <f t="shared" si="33"/>
        <v>0</v>
      </c>
      <c r="F72" s="52">
        <f t="shared" si="30"/>
        <v>0</v>
      </c>
      <c r="G72" s="52">
        <f t="shared" si="30"/>
        <v>0</v>
      </c>
      <c r="H72" s="52">
        <f t="shared" si="30"/>
        <v>0</v>
      </c>
      <c r="I72" s="52">
        <f t="shared" si="30"/>
        <v>0</v>
      </c>
      <c r="J72" s="52">
        <f t="shared" si="30"/>
        <v>0</v>
      </c>
      <c r="K72" s="52">
        <f t="shared" si="30"/>
        <v>0</v>
      </c>
      <c r="L72" s="52">
        <f t="shared" si="30"/>
        <v>0</v>
      </c>
      <c r="M72" s="52">
        <f t="shared" si="30"/>
        <v>0</v>
      </c>
      <c r="N72" s="52">
        <f t="shared" si="30"/>
        <v>0</v>
      </c>
      <c r="O72" s="52">
        <f t="shared" si="30"/>
        <v>0</v>
      </c>
      <c r="P72" s="52">
        <f t="shared" si="30"/>
        <v>0</v>
      </c>
      <c r="Q72" s="52">
        <f t="shared" si="30"/>
        <v>0</v>
      </c>
      <c r="R72" s="52">
        <f t="shared" si="30"/>
        <v>0</v>
      </c>
      <c r="S72" s="52">
        <f t="shared" si="30"/>
        <v>0</v>
      </c>
      <c r="T72" s="52">
        <f t="shared" si="30"/>
        <v>0</v>
      </c>
      <c r="U72" s="52">
        <f t="shared" si="30"/>
        <v>0</v>
      </c>
      <c r="V72" s="52">
        <f t="shared" si="30"/>
        <v>0</v>
      </c>
      <c r="W72" s="52">
        <f t="shared" si="30"/>
        <v>0</v>
      </c>
      <c r="X72" s="52">
        <f t="shared" si="30"/>
        <v>0</v>
      </c>
      <c r="Y72" s="52">
        <f t="shared" si="34"/>
        <v>0</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54">
        <f t="shared" si="28"/>
        <v>17639.157092212019</v>
      </c>
      <c r="B73" s="154">
        <f t="shared" si="29"/>
        <v>10.050490476996336</v>
      </c>
      <c r="C73" s="21" t="str">
        <f t="shared" si="31"/>
        <v>Restaurant</v>
      </c>
      <c r="D73" s="21" t="str">
        <f t="shared" si="32"/>
        <v>Compressed Air-NR-Restaurant</v>
      </c>
      <c r="E73" s="52">
        <f t="shared" si="33"/>
        <v>8.5578102330937316E-6</v>
      </c>
      <c r="F73" s="52">
        <f t="shared" si="30"/>
        <v>1.7034834737587059E-5</v>
      </c>
      <c r="G73" s="52">
        <f t="shared" si="30"/>
        <v>2.555225210638059E-5</v>
      </c>
      <c r="H73" s="52">
        <f t="shared" si="30"/>
        <v>3.4069669475174118E-5</v>
      </c>
      <c r="I73" s="52">
        <f t="shared" si="30"/>
        <v>4.2587086843967643E-5</v>
      </c>
      <c r="J73" s="52">
        <f t="shared" si="30"/>
        <v>5.1104504212761181E-5</v>
      </c>
      <c r="K73" s="52">
        <f t="shared" si="30"/>
        <v>5.9621921581554705E-5</v>
      </c>
      <c r="L73" s="52">
        <f t="shared" si="30"/>
        <v>6.8139338950348209E-5</v>
      </c>
      <c r="M73" s="52">
        <f t="shared" si="30"/>
        <v>7.6656756319141761E-5</v>
      </c>
      <c r="N73" s="52">
        <f t="shared" si="30"/>
        <v>8.5174173687935285E-5</v>
      </c>
      <c r="O73" s="52">
        <f t="shared" si="30"/>
        <v>9.3691591056728796E-5</v>
      </c>
      <c r="P73" s="52">
        <f t="shared" si="30"/>
        <v>1.0220900842552233E-4</v>
      </c>
      <c r="Q73" s="52">
        <f t="shared" si="30"/>
        <v>1.1072642579431589E-4</v>
      </c>
      <c r="R73" s="52">
        <f t="shared" si="30"/>
        <v>1.1924384316310941E-4</v>
      </c>
      <c r="S73" s="52">
        <f t="shared" si="30"/>
        <v>1.2776126053190296E-4</v>
      </c>
      <c r="T73" s="52">
        <f t="shared" si="30"/>
        <v>1.3627867790069647E-4</v>
      </c>
      <c r="U73" s="52">
        <f t="shared" si="30"/>
        <v>1.4479609526949007E-4</v>
      </c>
      <c r="V73" s="52">
        <f t="shared" si="30"/>
        <v>1.5331351263828358E-4</v>
      </c>
      <c r="W73" s="52">
        <f t="shared" si="30"/>
        <v>1.6183093000707714E-4</v>
      </c>
      <c r="X73" s="52">
        <f t="shared" si="30"/>
        <v>1.703483473758706E-4</v>
      </c>
      <c r="Y73" s="52">
        <f t="shared" si="34"/>
        <v>1.7115620466187462E-3</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54">
        <f t="shared" si="28"/>
        <v>44830.702287146873</v>
      </c>
      <c r="B74" s="154">
        <f t="shared" si="29"/>
        <v>10.050490476996345</v>
      </c>
      <c r="C74" s="21" t="str">
        <f t="shared" si="31"/>
        <v>Lodging</v>
      </c>
      <c r="D74" s="21" t="str">
        <f t="shared" si="32"/>
        <v>Compressed Air-NR-Lodging</v>
      </c>
      <c r="E74" s="52">
        <f t="shared" si="33"/>
        <v>2.1750055333376048E-5</v>
      </c>
      <c r="F74" s="52">
        <f t="shared" si="30"/>
        <v>4.3395710401151899E-5</v>
      </c>
      <c r="G74" s="52">
        <f t="shared" si="30"/>
        <v>6.5093565601727856E-5</v>
      </c>
      <c r="H74" s="52">
        <f t="shared" si="30"/>
        <v>8.6791420802303799E-5</v>
      </c>
      <c r="I74" s="52">
        <f t="shared" si="30"/>
        <v>1.0848927600287974E-4</v>
      </c>
      <c r="J74" s="52">
        <f t="shared" si="30"/>
        <v>1.3018713120345574E-4</v>
      </c>
      <c r="K74" s="52">
        <f t="shared" si="30"/>
        <v>1.5188498640403164E-4</v>
      </c>
      <c r="L74" s="52">
        <f t="shared" si="30"/>
        <v>1.735828416046076E-4</v>
      </c>
      <c r="M74" s="52">
        <f t="shared" si="30"/>
        <v>1.9528069680518353E-4</v>
      </c>
      <c r="N74" s="52">
        <f t="shared" si="30"/>
        <v>2.1697855200575943E-4</v>
      </c>
      <c r="O74" s="52">
        <f t="shared" si="30"/>
        <v>2.3867640720633539E-4</v>
      </c>
      <c r="P74" s="52">
        <f t="shared" si="30"/>
        <v>2.6037426240691148E-4</v>
      </c>
      <c r="Q74" s="52">
        <f t="shared" si="30"/>
        <v>2.820721176074873E-4</v>
      </c>
      <c r="R74" s="52">
        <f t="shared" si="30"/>
        <v>3.0376997280806339E-4</v>
      </c>
      <c r="S74" s="52">
        <f t="shared" si="30"/>
        <v>3.2546782800863921E-4</v>
      </c>
      <c r="T74" s="52">
        <f t="shared" si="30"/>
        <v>3.471656832092153E-4</v>
      </c>
      <c r="U74" s="52">
        <f t="shared" si="30"/>
        <v>3.6886353840979123E-4</v>
      </c>
      <c r="V74" s="52">
        <f t="shared" si="30"/>
        <v>3.9056139361036711E-4</v>
      </c>
      <c r="W74" s="52">
        <f t="shared" si="30"/>
        <v>4.122592488109432E-4</v>
      </c>
      <c r="X74" s="52">
        <f t="shared" si="30"/>
        <v>4.3395710401151913E-4</v>
      </c>
      <c r="Y74" s="52">
        <f t="shared" si="34"/>
        <v>4.3500110666752096E-3</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54">
        <f t="shared" si="28"/>
        <v>8207.4670341084275</v>
      </c>
      <c r="B75" s="154">
        <f t="shared" si="29"/>
        <v>10.050490476996332</v>
      </c>
      <c r="C75" s="21" t="str">
        <f t="shared" si="31"/>
        <v>Hospital</v>
      </c>
      <c r="D75" s="21" t="str">
        <f t="shared" si="32"/>
        <v>Compressed Air-NR-Hospital</v>
      </c>
      <c r="E75" s="52">
        <f t="shared" si="33"/>
        <v>3.9819332071873076E-6</v>
      </c>
      <c r="F75" s="52">
        <f t="shared" si="30"/>
        <v>7.9471422949044296E-6</v>
      </c>
      <c r="G75" s="52">
        <f t="shared" si="30"/>
        <v>1.1920713442356646E-5</v>
      </c>
      <c r="H75" s="52">
        <f t="shared" si="30"/>
        <v>1.5894284589808859E-5</v>
      </c>
      <c r="I75" s="52">
        <f t="shared" si="30"/>
        <v>1.9867855737261072E-5</v>
      </c>
      <c r="J75" s="52">
        <f t="shared" ref="F75:X78" si="35">J50*$A75/8760000</f>
        <v>2.3841426884713292E-5</v>
      </c>
      <c r="K75" s="52">
        <f t="shared" si="35"/>
        <v>2.7814998032165499E-5</v>
      </c>
      <c r="L75" s="52">
        <f t="shared" si="35"/>
        <v>3.1788569179617712E-5</v>
      </c>
      <c r="M75" s="52">
        <f t="shared" si="35"/>
        <v>3.5762140327069932E-5</v>
      </c>
      <c r="N75" s="52">
        <f t="shared" si="35"/>
        <v>3.9735711474522138E-5</v>
      </c>
      <c r="O75" s="52">
        <f t="shared" si="35"/>
        <v>4.3709282621974344E-5</v>
      </c>
      <c r="P75" s="52">
        <f t="shared" si="35"/>
        <v>4.7682853769426584E-5</v>
      </c>
      <c r="Q75" s="52">
        <f t="shared" si="35"/>
        <v>5.1656424916878791E-5</v>
      </c>
      <c r="R75" s="52">
        <f t="shared" si="35"/>
        <v>5.5629996064331004E-5</v>
      </c>
      <c r="S75" s="52">
        <f t="shared" si="35"/>
        <v>5.9603567211783244E-5</v>
      </c>
      <c r="T75" s="52">
        <f t="shared" si="35"/>
        <v>6.3577138359235437E-5</v>
      </c>
      <c r="U75" s="52">
        <f t="shared" si="35"/>
        <v>6.755070950668767E-5</v>
      </c>
      <c r="V75" s="52">
        <f t="shared" si="35"/>
        <v>7.1524280654139904E-5</v>
      </c>
      <c r="W75" s="52">
        <f t="shared" si="35"/>
        <v>7.5497851801592096E-5</v>
      </c>
      <c r="X75" s="52">
        <f t="shared" si="35"/>
        <v>7.9471422949044303E-5</v>
      </c>
      <c r="Y75" s="52">
        <f t="shared" si="34"/>
        <v>7.9638664143746147E-4</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54">
        <f t="shared" si="28"/>
        <v>8207.4670341084275</v>
      </c>
      <c r="B76" s="154">
        <f t="shared" si="29"/>
        <v>10.050490476996332</v>
      </c>
      <c r="C76" s="21" t="str">
        <f t="shared" si="31"/>
        <v>Residential Care</v>
      </c>
      <c r="D76" s="21" t="str">
        <f t="shared" si="32"/>
        <v>Compressed Air-NR-Residential Care</v>
      </c>
      <c r="E76" s="52">
        <f t="shared" si="33"/>
        <v>3.9819332071873093E-6</v>
      </c>
      <c r="F76" s="52">
        <f t="shared" si="35"/>
        <v>7.9447531349801181E-6</v>
      </c>
      <c r="G76" s="52">
        <f t="shared" si="35"/>
        <v>1.1917129702470181E-5</v>
      </c>
      <c r="H76" s="52">
        <f t="shared" si="35"/>
        <v>1.5889506269960229E-5</v>
      </c>
      <c r="I76" s="52">
        <f t="shared" si="35"/>
        <v>1.9861882837450295E-5</v>
      </c>
      <c r="J76" s="52">
        <f t="shared" si="35"/>
        <v>2.3834259404940351E-5</v>
      </c>
      <c r="K76" s="52">
        <f t="shared" si="35"/>
        <v>2.780663597243041E-5</v>
      </c>
      <c r="L76" s="52">
        <f t="shared" si="35"/>
        <v>3.1779012539920459E-5</v>
      </c>
      <c r="M76" s="52">
        <f t="shared" si="35"/>
        <v>3.5751389107410528E-5</v>
      </c>
      <c r="N76" s="52">
        <f t="shared" si="35"/>
        <v>3.9723765674900591E-5</v>
      </c>
      <c r="O76" s="52">
        <f t="shared" si="35"/>
        <v>4.3696142242390653E-5</v>
      </c>
      <c r="P76" s="52">
        <f t="shared" si="35"/>
        <v>4.7668518809880702E-5</v>
      </c>
      <c r="Q76" s="52">
        <f t="shared" si="35"/>
        <v>5.1640895377370778E-5</v>
      </c>
      <c r="R76" s="52">
        <f t="shared" si="35"/>
        <v>5.561327194486082E-5</v>
      </c>
      <c r="S76" s="52">
        <f t="shared" si="35"/>
        <v>5.9585648512350896E-5</v>
      </c>
      <c r="T76" s="52">
        <f t="shared" si="35"/>
        <v>6.3558025079840945E-5</v>
      </c>
      <c r="U76" s="52">
        <f t="shared" si="35"/>
        <v>6.7530401647330994E-5</v>
      </c>
      <c r="V76" s="52">
        <f t="shared" si="35"/>
        <v>7.1502778214821083E-5</v>
      </c>
      <c r="W76" s="52">
        <f t="shared" si="35"/>
        <v>7.5475154782311132E-5</v>
      </c>
      <c r="X76" s="52">
        <f t="shared" si="35"/>
        <v>7.9447531349801208E-5</v>
      </c>
      <c r="Y76" s="52">
        <f t="shared" si="34"/>
        <v>7.9638664143746147E-4</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54">
        <f t="shared" si="28"/>
        <v>135677.53408537959</v>
      </c>
      <c r="B77" s="154">
        <f t="shared" si="29"/>
        <v>10.050490476996341</v>
      </c>
      <c r="C77" s="21" t="str">
        <f t="shared" si="31"/>
        <v>Assembly</v>
      </c>
      <c r="D77" s="21" t="str">
        <f t="shared" si="32"/>
        <v>Compressed Air-NR-Assembly</v>
      </c>
      <c r="E77" s="52">
        <f t="shared" si="33"/>
        <v>6.5825287655578001E-5</v>
      </c>
      <c r="F77" s="52">
        <f t="shared" si="35"/>
        <v>1.3105990306325996E-4</v>
      </c>
      <c r="G77" s="52">
        <f t="shared" si="35"/>
        <v>1.9658985459488994E-4</v>
      </c>
      <c r="H77" s="52">
        <f t="shared" si="35"/>
        <v>2.6211980612651992E-4</v>
      </c>
      <c r="I77" s="52">
        <f t="shared" si="35"/>
        <v>3.2764975765814982E-4</v>
      </c>
      <c r="J77" s="52">
        <f t="shared" si="35"/>
        <v>3.9317970918977983E-4</v>
      </c>
      <c r="K77" s="52">
        <f t="shared" si="35"/>
        <v>4.5870966072140978E-4</v>
      </c>
      <c r="L77" s="52">
        <f t="shared" si="35"/>
        <v>5.2423961225303974E-4</v>
      </c>
      <c r="M77" s="52">
        <f t="shared" si="35"/>
        <v>5.8976956378466974E-4</v>
      </c>
      <c r="N77" s="52">
        <f t="shared" si="35"/>
        <v>6.5529951531629964E-4</v>
      </c>
      <c r="O77" s="52">
        <f t="shared" si="35"/>
        <v>7.2082946684792965E-4</v>
      </c>
      <c r="P77" s="52">
        <f t="shared" si="35"/>
        <v>7.8635941837955977E-4</v>
      </c>
      <c r="Q77" s="52">
        <f t="shared" si="35"/>
        <v>8.5188936991118978E-4</v>
      </c>
      <c r="R77" s="52">
        <f t="shared" si="35"/>
        <v>9.1741932144281989E-4</v>
      </c>
      <c r="S77" s="52">
        <f t="shared" si="35"/>
        <v>9.8294927297444979E-4</v>
      </c>
      <c r="T77" s="52">
        <f t="shared" si="35"/>
        <v>1.0484792245060797E-3</v>
      </c>
      <c r="U77" s="52">
        <f t="shared" si="35"/>
        <v>1.1140091760377094E-3</v>
      </c>
      <c r="V77" s="52">
        <f t="shared" si="35"/>
        <v>1.1795391275693399E-3</v>
      </c>
      <c r="W77" s="52">
        <f t="shared" si="35"/>
        <v>1.2450690791009698E-3</v>
      </c>
      <c r="X77" s="52">
        <f t="shared" si="35"/>
        <v>1.3105990306325995E-3</v>
      </c>
      <c r="Y77" s="52">
        <f t="shared" si="34"/>
        <v>1.3165057531115599E-2</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54">
        <f t="shared" si="28"/>
        <v>735326.97297602531</v>
      </c>
      <c r="B78" s="154">
        <f t="shared" si="29"/>
        <v>10.050490476996337</v>
      </c>
      <c r="C78" s="21" t="str">
        <f t="shared" si="31"/>
        <v>Other</v>
      </c>
      <c r="D78" s="21" t="str">
        <f t="shared" si="32"/>
        <v>Compressed Air-NR-Other</v>
      </c>
      <c r="E78" s="52">
        <f t="shared" si="33"/>
        <v>3.5675109990275202E-4</v>
      </c>
      <c r="F78" s="52">
        <f t="shared" si="35"/>
        <v>7.0708068000725451E-4</v>
      </c>
      <c r="G78" s="52">
        <f t="shared" si="35"/>
        <v>1.0606210200108819E-3</v>
      </c>
      <c r="H78" s="52">
        <f t="shared" si="35"/>
        <v>1.414161360014509E-3</v>
      </c>
      <c r="I78" s="52">
        <f t="shared" si="35"/>
        <v>1.7677017000181361E-3</v>
      </c>
      <c r="J78" s="52">
        <f t="shared" si="35"/>
        <v>2.1212420400217634E-3</v>
      </c>
      <c r="K78" s="52">
        <f t="shared" si="35"/>
        <v>2.4747823800253905E-3</v>
      </c>
      <c r="L78" s="52">
        <f t="shared" si="35"/>
        <v>2.828322720029018E-3</v>
      </c>
      <c r="M78" s="52">
        <f t="shared" si="35"/>
        <v>3.1818630600326451E-3</v>
      </c>
      <c r="N78" s="52">
        <f t="shared" si="35"/>
        <v>3.5354034000362709E-3</v>
      </c>
      <c r="O78" s="52">
        <f t="shared" si="35"/>
        <v>3.8889437400398993E-3</v>
      </c>
      <c r="P78" s="52">
        <f t="shared" si="35"/>
        <v>4.242484080043526E-3</v>
      </c>
      <c r="Q78" s="52">
        <f t="shared" si="35"/>
        <v>4.5960244200471557E-3</v>
      </c>
      <c r="R78" s="52">
        <f t="shared" si="35"/>
        <v>4.9495647600507819E-3</v>
      </c>
      <c r="S78" s="52">
        <f t="shared" si="35"/>
        <v>5.303105100054409E-3</v>
      </c>
      <c r="T78" s="52">
        <f t="shared" si="35"/>
        <v>5.6566454400580378E-3</v>
      </c>
      <c r="U78" s="52">
        <f t="shared" si="35"/>
        <v>6.0101857800616641E-3</v>
      </c>
      <c r="V78" s="52">
        <f t="shared" si="35"/>
        <v>6.3637261200652911E-3</v>
      </c>
      <c r="W78" s="52">
        <f t="shared" si="35"/>
        <v>6.71726646006892E-3</v>
      </c>
      <c r="X78" s="52">
        <f t="shared" si="35"/>
        <v>7.0708068000725462E-3</v>
      </c>
      <c r="Y78" s="52">
        <f t="shared" si="34"/>
        <v>7.1350219980550411E-2</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5"/>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1"/>
      <c r="E80" s="41"/>
      <c r="F80" s="41"/>
      <c r="G80" s="41"/>
      <c r="H80" s="41"/>
      <c r="I80" s="41"/>
      <c r="J80" s="41"/>
      <c r="K80" s="41"/>
      <c r="L80" s="41"/>
      <c r="M80" s="41"/>
      <c r="N80" s="41"/>
      <c r="O80" s="41"/>
      <c r="P80" s="41"/>
      <c r="Q80" s="41"/>
      <c r="R80" s="41"/>
      <c r="S80" s="41"/>
      <c r="T80" s="41"/>
      <c r="U80" s="41"/>
      <c r="V80" s="41"/>
      <c r="W80" s="41"/>
      <c r="X80" s="41"/>
      <c r="Y80" s="41">
        <f>SUM(Y61:Y79)</f>
        <v>1.0195557332307676</v>
      </c>
      <c r="Z80" s="41"/>
      <c r="AA80" s="41">
        <f>SUM(AA61:AA62)</f>
        <v>0.34804945579248669</v>
      </c>
      <c r="AB80" s="10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105" t="s">
        <v>263</v>
      </c>
      <c r="B83" s="106"/>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25"/>
      <c r="D84" s="125"/>
      <c r="E84" s="98">
        <f>E59</f>
        <v>2016</v>
      </c>
      <c r="F84" s="98">
        <f t="shared" ref="F84:X84" si="36">F59</f>
        <v>2017</v>
      </c>
      <c r="G84" s="98">
        <f t="shared" si="36"/>
        <v>2018</v>
      </c>
      <c r="H84" s="98">
        <f t="shared" si="36"/>
        <v>2019</v>
      </c>
      <c r="I84" s="98">
        <f t="shared" si="36"/>
        <v>2020</v>
      </c>
      <c r="J84" s="98">
        <f t="shared" si="36"/>
        <v>2021</v>
      </c>
      <c r="K84" s="98">
        <f t="shared" si="36"/>
        <v>2022</v>
      </c>
      <c r="L84" s="98">
        <f t="shared" si="36"/>
        <v>2023</v>
      </c>
      <c r="M84" s="98">
        <f t="shared" si="36"/>
        <v>2024</v>
      </c>
      <c r="N84" s="98">
        <f t="shared" si="36"/>
        <v>2025</v>
      </c>
      <c r="O84" s="98">
        <f t="shared" si="36"/>
        <v>2026</v>
      </c>
      <c r="P84" s="98">
        <f t="shared" si="36"/>
        <v>2027</v>
      </c>
      <c r="Q84" s="98">
        <f t="shared" si="36"/>
        <v>2028</v>
      </c>
      <c r="R84" s="98">
        <f t="shared" si="36"/>
        <v>2029</v>
      </c>
      <c r="S84" s="98">
        <f t="shared" si="36"/>
        <v>2030</v>
      </c>
      <c r="T84" s="98">
        <f t="shared" si="36"/>
        <v>2031</v>
      </c>
      <c r="U84" s="98">
        <f t="shared" si="36"/>
        <v>2032</v>
      </c>
      <c r="V84" s="98">
        <f t="shared" si="36"/>
        <v>2033</v>
      </c>
      <c r="W84" s="98">
        <f t="shared" si="36"/>
        <v>2034</v>
      </c>
      <c r="X84" s="98">
        <f t="shared" si="36"/>
        <v>2035</v>
      </c>
      <c r="Y84" s="98" t="s">
        <v>366</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6" t="s">
        <v>260</v>
      </c>
      <c r="D85" s="126" t="s">
        <v>260</v>
      </c>
      <c r="E85" s="99" t="str">
        <f>CONCATENATE("aMW_",E$11)</f>
        <v>aMW_2016</v>
      </c>
      <c r="F85" s="99" t="str">
        <f t="shared" ref="F85:X85" si="37">CONCATENATE("aMW_",F$11)</f>
        <v>aMW_2017</v>
      </c>
      <c r="G85" s="99" t="str">
        <f t="shared" si="37"/>
        <v>aMW_2018</v>
      </c>
      <c r="H85" s="99" t="str">
        <f t="shared" si="37"/>
        <v>aMW_2019</v>
      </c>
      <c r="I85" s="99" t="str">
        <f t="shared" si="37"/>
        <v>aMW_2020</v>
      </c>
      <c r="J85" s="99" t="str">
        <f t="shared" si="37"/>
        <v>aMW_2021</v>
      </c>
      <c r="K85" s="99" t="str">
        <f t="shared" si="37"/>
        <v>aMW_2022</v>
      </c>
      <c r="L85" s="99" t="str">
        <f t="shared" si="37"/>
        <v>aMW_2023</v>
      </c>
      <c r="M85" s="99" t="str">
        <f t="shared" si="37"/>
        <v>aMW_2024</v>
      </c>
      <c r="N85" s="99" t="str">
        <f t="shared" si="37"/>
        <v>aMW_2025</v>
      </c>
      <c r="O85" s="99" t="str">
        <f t="shared" si="37"/>
        <v>aMW_2026</v>
      </c>
      <c r="P85" s="99" t="str">
        <f t="shared" si="37"/>
        <v>aMW_2027</v>
      </c>
      <c r="Q85" s="99" t="str">
        <f t="shared" si="37"/>
        <v>aMW_2028</v>
      </c>
      <c r="R85" s="99" t="str">
        <f t="shared" si="37"/>
        <v>aMW_2029</v>
      </c>
      <c r="S85" s="99" t="str">
        <f t="shared" si="37"/>
        <v>aMW_2030</v>
      </c>
      <c r="T85" s="99" t="str">
        <f t="shared" si="37"/>
        <v>aMW_2031</v>
      </c>
      <c r="U85" s="99" t="str">
        <f t="shared" si="37"/>
        <v>aMW_2032</v>
      </c>
      <c r="V85" s="99" t="str">
        <f t="shared" si="37"/>
        <v>aMW_2033</v>
      </c>
      <c r="W85" s="99" t="str">
        <f t="shared" si="37"/>
        <v>aMW_2034</v>
      </c>
      <c r="X85" s="99" t="str">
        <f t="shared" si="37"/>
        <v>aMW_2035</v>
      </c>
      <c r="Y85" s="99" t="s">
        <v>403</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1" t="s">
        <v>54</v>
      </c>
      <c r="C86" s="121" t="s">
        <v>264</v>
      </c>
      <c r="D86" s="121" t="s">
        <v>265</v>
      </c>
      <c r="E86" s="52">
        <f>DSUM($B$60:$Y$78,E$60,$C$85:$D86)</f>
        <v>0</v>
      </c>
      <c r="F86" s="52">
        <f>DSUM($B$60:$Y$78,F$60,$C$85:$D86)</f>
        <v>0</v>
      </c>
      <c r="G86" s="52">
        <f>DSUM($B$60:$Y$78,G$60,$C$85:$D86)</f>
        <v>0</v>
      </c>
      <c r="H86" s="52">
        <f>DSUM($B$60:$Y$78,H$60,$C$85:$D86)</f>
        <v>0</v>
      </c>
      <c r="I86" s="52">
        <f>DSUM($B$60:$Y$78,I$60,$C$85:$D86)</f>
        <v>0</v>
      </c>
      <c r="J86" s="52">
        <f>DSUM($B$60:$Y$78,J$60,$C$85:$D86)</f>
        <v>0</v>
      </c>
      <c r="K86" s="52">
        <f>DSUM($B$60:$Y$78,K$60,$C$85:$D86)</f>
        <v>0</v>
      </c>
      <c r="L86" s="52">
        <f>DSUM($B$60:$Y$78,L$60,$C$85:$D86)</f>
        <v>0</v>
      </c>
      <c r="M86" s="52">
        <f>DSUM($B$60:$Y$78,M$60,$C$85:$D86)</f>
        <v>0</v>
      </c>
      <c r="N86" s="52">
        <f>DSUM($B$60:$Y$78,N$60,$C$85:$D86)</f>
        <v>0</v>
      </c>
      <c r="O86" s="52">
        <f>DSUM($B$60:$Y$78,O$60,$C$85:$D86)</f>
        <v>0</v>
      </c>
      <c r="P86" s="52">
        <f>DSUM($B$60:$Y$78,P$60,$C$85:$D86)</f>
        <v>0</v>
      </c>
      <c r="Q86" s="52">
        <f>DSUM($B$60:$Y$78,Q$60,$C$85:$D86)</f>
        <v>0</v>
      </c>
      <c r="R86" s="52">
        <f>DSUM($B$60:$Y$78,R$60,$C$85:$D86)</f>
        <v>0</v>
      </c>
      <c r="S86" s="52">
        <f>DSUM($B$60:$Y$78,S$60,$C$85:$D86)</f>
        <v>0</v>
      </c>
      <c r="T86" s="52">
        <f>DSUM($B$60:$Y$78,T$60,$C$85:$D86)</f>
        <v>0</v>
      </c>
      <c r="U86" s="52">
        <f>DSUM($B$60:$Y$78,U$60,$C$85:$D86)</f>
        <v>0</v>
      </c>
      <c r="V86" s="52">
        <f>DSUM($B$60:$Y$78,V$60,$C$85:$D86)</f>
        <v>0</v>
      </c>
      <c r="W86" s="52">
        <f>DSUM($B$60:$Y$78,W$60,$C$85:$D86)</f>
        <v>0</v>
      </c>
      <c r="X86" s="52">
        <f>DSUM($B$60:$Y$78,X$60,$C$85:$D86)</f>
        <v>0</v>
      </c>
      <c r="Y86" s="52">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1" t="s">
        <v>55</v>
      </c>
      <c r="C87" s="121" t="s">
        <v>266</v>
      </c>
      <c r="D87" s="121" t="s">
        <v>267</v>
      </c>
      <c r="E87" s="52">
        <f>DSUM($B$60:$Y$78,E$60,$C$85:$D87)</f>
        <v>0</v>
      </c>
      <c r="F87" s="52">
        <f>DSUM($B$60:$Y$78,F$60,$C$85:$D87)</f>
        <v>0</v>
      </c>
      <c r="G87" s="52">
        <f>DSUM($B$60:$Y$78,G$60,$C$85:$D87)</f>
        <v>0</v>
      </c>
      <c r="H87" s="52">
        <f>DSUM($B$60:$Y$78,H$60,$C$85:$D87)</f>
        <v>0</v>
      </c>
      <c r="I87" s="52">
        <f>DSUM($B$60:$Y$78,I$60,$C$85:$D87)</f>
        <v>0</v>
      </c>
      <c r="J87" s="52">
        <f>DSUM($B$60:$Y$78,J$60,$C$85:$D87)</f>
        <v>0</v>
      </c>
      <c r="K87" s="52">
        <f>DSUM($B$60:$Y$78,K$60,$C$85:$D87)</f>
        <v>0</v>
      </c>
      <c r="L87" s="52">
        <f>DSUM($B$60:$Y$78,L$60,$C$85:$D87)</f>
        <v>0</v>
      </c>
      <c r="M87" s="52">
        <f>DSUM($B$60:$Y$78,M$60,$C$85:$D87)</f>
        <v>0</v>
      </c>
      <c r="N87" s="52">
        <f>DSUM($B$60:$Y$78,N$60,$C$85:$D87)</f>
        <v>0</v>
      </c>
      <c r="O87" s="52">
        <f>DSUM($B$60:$Y$78,O$60,$C$85:$D87)</f>
        <v>0</v>
      </c>
      <c r="P87" s="52">
        <f>DSUM($B$60:$Y$78,P$60,$C$85:$D87)</f>
        <v>0</v>
      </c>
      <c r="Q87" s="52">
        <f>DSUM($B$60:$Y$78,Q$60,$C$85:$D87)</f>
        <v>0</v>
      </c>
      <c r="R87" s="52">
        <f>DSUM($B$60:$Y$78,R$60,$C$85:$D87)</f>
        <v>0</v>
      </c>
      <c r="S87" s="52">
        <f>DSUM($B$60:$Y$78,S$60,$C$85:$D87)</f>
        <v>0</v>
      </c>
      <c r="T87" s="52">
        <f>DSUM($B$60:$Y$78,T$60,$C$85:$D87)</f>
        <v>0</v>
      </c>
      <c r="U87" s="52">
        <f>DSUM($B$60:$Y$78,U$60,$C$85:$D87)</f>
        <v>0</v>
      </c>
      <c r="V87" s="52">
        <f>DSUM($B$60:$Y$78,V$60,$C$85:$D87)</f>
        <v>0</v>
      </c>
      <c r="W87" s="52">
        <f>DSUM($B$60:$Y$78,W$60,$C$85:$D87)</f>
        <v>0</v>
      </c>
      <c r="X87" s="52">
        <f>DSUM($B$60:$Y$78,X$60,$C$85:$D87)</f>
        <v>0</v>
      </c>
      <c r="Y87" s="52">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1" t="s">
        <v>56</v>
      </c>
      <c r="C88" s="121" t="s">
        <v>268</v>
      </c>
      <c r="D88" s="121" t="s">
        <v>269</v>
      </c>
      <c r="E88" s="52">
        <f>DSUM($B$60:$Y$78,E$60,$C$85:$D88)</f>
        <v>5.0977786661538377E-3</v>
      </c>
      <c r="F88" s="52">
        <f>DSUM($B$60:$Y$78,F$60,$C$85:$D88)</f>
        <v>1.0151287901800077E-2</v>
      </c>
      <c r="G88" s="52">
        <f>DSUM($B$60:$Y$78,G$60,$C$85:$D88)</f>
        <v>1.5226931852700114E-2</v>
      </c>
      <c r="H88" s="52">
        <f>DSUM($B$60:$Y$78,H$60,$C$85:$D88)</f>
        <v>2.0302575803600155E-2</v>
      </c>
      <c r="I88" s="52">
        <f>DSUM($B$60:$Y$78,I$60,$C$85:$D88)</f>
        <v>2.5378219754500188E-2</v>
      </c>
      <c r="J88" s="52">
        <f>DSUM($B$60:$Y$78,J$60,$C$85:$D88)</f>
        <v>3.0453863705400219E-2</v>
      </c>
      <c r="K88" s="52">
        <f>DSUM($B$60:$Y$78,K$60,$C$85:$D88)</f>
        <v>3.5529507656300259E-2</v>
      </c>
      <c r="L88" s="52">
        <f>DSUM($B$60:$Y$78,L$60,$C$85:$D88)</f>
        <v>4.0605151607200303E-2</v>
      </c>
      <c r="M88" s="52">
        <f>DSUM($B$60:$Y$78,M$60,$C$85:$D88)</f>
        <v>4.568079555810034E-2</v>
      </c>
      <c r="N88" s="52">
        <f>DSUM($B$60:$Y$78,N$60,$C$85:$D88)</f>
        <v>5.075643950900037E-2</v>
      </c>
      <c r="O88" s="52">
        <f>DSUM($B$60:$Y$78,O$60,$C$85:$D88)</f>
        <v>5.5832083459900414E-2</v>
      </c>
      <c r="P88" s="52">
        <f>DSUM($B$60:$Y$78,P$60,$C$85:$D88)</f>
        <v>6.0907727410800437E-2</v>
      </c>
      <c r="Q88" s="52">
        <f>DSUM($B$60:$Y$78,Q$60,$C$85:$D88)</f>
        <v>6.5983371361700488E-2</v>
      </c>
      <c r="R88" s="52">
        <f>DSUM($B$60:$Y$78,R$60,$C$85:$D88)</f>
        <v>7.1059015312600546E-2</v>
      </c>
      <c r="S88" s="52">
        <f>DSUM($B$60:$Y$78,S$60,$C$85:$D88)</f>
        <v>7.6134659263500576E-2</v>
      </c>
      <c r="T88" s="52">
        <f>DSUM($B$60:$Y$78,T$60,$C$85:$D88)</f>
        <v>8.1210303214400634E-2</v>
      </c>
      <c r="U88" s="52">
        <f>DSUM($B$60:$Y$78,U$60,$C$85:$D88)</f>
        <v>8.6285947165300664E-2</v>
      </c>
      <c r="V88" s="52">
        <f>DSUM($B$60:$Y$78,V$60,$C$85:$D88)</f>
        <v>9.1361591116200708E-2</v>
      </c>
      <c r="W88" s="52">
        <f>DSUM($B$60:$Y$78,W$60,$C$85:$D88)</f>
        <v>9.6437235067100752E-2</v>
      </c>
      <c r="X88" s="52">
        <f>DSUM($B$60:$Y$78,X$60,$C$85:$D88)</f>
        <v>0.10151287901800077</v>
      </c>
      <c r="Y88" s="52">
        <f>DSUM($B$60:$Y$78,Y$60,$C$85:$D88)</f>
        <v>1.0195557332307676</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1" t="s">
        <v>57</v>
      </c>
      <c r="C89" s="121" t="s">
        <v>270</v>
      </c>
      <c r="D89" s="121" t="s">
        <v>271</v>
      </c>
      <c r="E89" s="52">
        <f>DSUM($B$60:$Y$78,E$60,$C$85:$D89)</f>
        <v>5.0977786661538377E-3</v>
      </c>
      <c r="F89" s="52">
        <f>DSUM($B$60:$Y$78,F$60,$C$85:$D89)</f>
        <v>1.0151287901800077E-2</v>
      </c>
      <c r="G89" s="52">
        <f>DSUM($B$60:$Y$78,G$60,$C$85:$D89)</f>
        <v>1.5226931852700114E-2</v>
      </c>
      <c r="H89" s="52">
        <f>DSUM($B$60:$Y$78,H$60,$C$85:$D89)</f>
        <v>2.0302575803600155E-2</v>
      </c>
      <c r="I89" s="52">
        <f>DSUM($B$60:$Y$78,I$60,$C$85:$D89)</f>
        <v>2.5378219754500188E-2</v>
      </c>
      <c r="J89" s="52">
        <f>DSUM($B$60:$Y$78,J$60,$C$85:$D89)</f>
        <v>3.0453863705400219E-2</v>
      </c>
      <c r="K89" s="52">
        <f>DSUM($B$60:$Y$78,K$60,$C$85:$D89)</f>
        <v>3.5529507656300259E-2</v>
      </c>
      <c r="L89" s="52">
        <f>DSUM($B$60:$Y$78,L$60,$C$85:$D89)</f>
        <v>4.0605151607200303E-2</v>
      </c>
      <c r="M89" s="52">
        <f>DSUM($B$60:$Y$78,M$60,$C$85:$D89)</f>
        <v>4.568079555810034E-2</v>
      </c>
      <c r="N89" s="52">
        <f>DSUM($B$60:$Y$78,N$60,$C$85:$D89)</f>
        <v>5.075643950900037E-2</v>
      </c>
      <c r="O89" s="52">
        <f>DSUM($B$60:$Y$78,O$60,$C$85:$D89)</f>
        <v>5.5832083459900414E-2</v>
      </c>
      <c r="P89" s="52">
        <f>DSUM($B$60:$Y$78,P$60,$C$85:$D89)</f>
        <v>6.0907727410800437E-2</v>
      </c>
      <c r="Q89" s="52">
        <f>DSUM($B$60:$Y$78,Q$60,$C$85:$D89)</f>
        <v>6.5983371361700488E-2</v>
      </c>
      <c r="R89" s="52">
        <f>DSUM($B$60:$Y$78,R$60,$C$85:$D89)</f>
        <v>7.1059015312600546E-2</v>
      </c>
      <c r="S89" s="52">
        <f>DSUM($B$60:$Y$78,S$60,$C$85:$D89)</f>
        <v>7.6134659263500576E-2</v>
      </c>
      <c r="T89" s="52">
        <f>DSUM($B$60:$Y$78,T$60,$C$85:$D89)</f>
        <v>8.1210303214400634E-2</v>
      </c>
      <c r="U89" s="52">
        <f>DSUM($B$60:$Y$78,U$60,$C$85:$D89)</f>
        <v>8.6285947165300664E-2</v>
      </c>
      <c r="V89" s="52">
        <f>DSUM($B$60:$Y$78,V$60,$C$85:$D89)</f>
        <v>9.1361591116200708E-2</v>
      </c>
      <c r="W89" s="52">
        <f>DSUM($B$60:$Y$78,W$60,$C$85:$D89)</f>
        <v>9.6437235067100752E-2</v>
      </c>
      <c r="X89" s="52">
        <f>DSUM($B$60:$Y$78,X$60,$C$85:$D89)</f>
        <v>0.10151287901800077</v>
      </c>
      <c r="Y89" s="52">
        <f>DSUM($B$60:$Y$78,Y$60,$C$85:$D89)</f>
        <v>1.0195557332307676</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1" t="s">
        <v>58</v>
      </c>
      <c r="C90" s="121" t="s">
        <v>272</v>
      </c>
      <c r="D90" s="121" t="s">
        <v>273</v>
      </c>
      <c r="E90" s="52">
        <f>DSUM($B$60:$Y$78,E$60,$C$85:$D90)</f>
        <v>5.0977786661538377E-3</v>
      </c>
      <c r="F90" s="52">
        <f>DSUM($B$60:$Y$78,F$60,$C$85:$D90)</f>
        <v>1.0151287901800077E-2</v>
      </c>
      <c r="G90" s="52">
        <f>DSUM($B$60:$Y$78,G$60,$C$85:$D90)</f>
        <v>1.5226931852700114E-2</v>
      </c>
      <c r="H90" s="52">
        <f>DSUM($B$60:$Y$78,H$60,$C$85:$D90)</f>
        <v>2.0302575803600155E-2</v>
      </c>
      <c r="I90" s="52">
        <f>DSUM($B$60:$Y$78,I$60,$C$85:$D90)</f>
        <v>2.5378219754500188E-2</v>
      </c>
      <c r="J90" s="52">
        <f>DSUM($B$60:$Y$78,J$60,$C$85:$D90)</f>
        <v>3.0453863705400219E-2</v>
      </c>
      <c r="K90" s="52">
        <f>DSUM($B$60:$Y$78,K$60,$C$85:$D90)</f>
        <v>3.5529507656300259E-2</v>
      </c>
      <c r="L90" s="52">
        <f>DSUM($B$60:$Y$78,L$60,$C$85:$D90)</f>
        <v>4.0605151607200303E-2</v>
      </c>
      <c r="M90" s="52">
        <f>DSUM($B$60:$Y$78,M$60,$C$85:$D90)</f>
        <v>4.568079555810034E-2</v>
      </c>
      <c r="N90" s="52">
        <f>DSUM($B$60:$Y$78,N$60,$C$85:$D90)</f>
        <v>5.075643950900037E-2</v>
      </c>
      <c r="O90" s="52">
        <f>DSUM($B$60:$Y$78,O$60,$C$85:$D90)</f>
        <v>5.5832083459900414E-2</v>
      </c>
      <c r="P90" s="52">
        <f>DSUM($B$60:$Y$78,P$60,$C$85:$D90)</f>
        <v>6.0907727410800437E-2</v>
      </c>
      <c r="Q90" s="52">
        <f>DSUM($B$60:$Y$78,Q$60,$C$85:$D90)</f>
        <v>6.5983371361700488E-2</v>
      </c>
      <c r="R90" s="52">
        <f>DSUM($B$60:$Y$78,R$60,$C$85:$D90)</f>
        <v>7.1059015312600546E-2</v>
      </c>
      <c r="S90" s="52">
        <f>DSUM($B$60:$Y$78,S$60,$C$85:$D90)</f>
        <v>7.6134659263500576E-2</v>
      </c>
      <c r="T90" s="52">
        <f>DSUM($B$60:$Y$78,T$60,$C$85:$D90)</f>
        <v>8.1210303214400634E-2</v>
      </c>
      <c r="U90" s="52">
        <f>DSUM($B$60:$Y$78,U$60,$C$85:$D90)</f>
        <v>8.6285947165300664E-2</v>
      </c>
      <c r="V90" s="52">
        <f>DSUM($B$60:$Y$78,V$60,$C$85:$D90)</f>
        <v>9.1361591116200708E-2</v>
      </c>
      <c r="W90" s="52">
        <f>DSUM($B$60:$Y$78,W$60,$C$85:$D90)</f>
        <v>9.6437235067100752E-2</v>
      </c>
      <c r="X90" s="52">
        <f>DSUM($B$60:$Y$78,X$60,$C$85:$D90)</f>
        <v>0.10151287901800077</v>
      </c>
      <c r="Y90" s="52">
        <f>DSUM($B$60:$Y$78,Y$60,$C$85:$D90)</f>
        <v>1.0195557332307676</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1" t="s">
        <v>59</v>
      </c>
      <c r="C91" s="121" t="s">
        <v>274</v>
      </c>
      <c r="D91" s="121" t="s">
        <v>275</v>
      </c>
      <c r="E91" s="52">
        <f>DSUM($B$60:$Y$78,E$60,$C$85:$D91)</f>
        <v>5.0977786661538377E-3</v>
      </c>
      <c r="F91" s="52">
        <f>DSUM($B$60:$Y$78,F$60,$C$85:$D91)</f>
        <v>1.0151287901800077E-2</v>
      </c>
      <c r="G91" s="52">
        <f>DSUM($B$60:$Y$78,G$60,$C$85:$D91)</f>
        <v>1.5226931852700114E-2</v>
      </c>
      <c r="H91" s="52">
        <f>DSUM($B$60:$Y$78,H$60,$C$85:$D91)</f>
        <v>2.0302575803600155E-2</v>
      </c>
      <c r="I91" s="52">
        <f>DSUM($B$60:$Y$78,I$60,$C$85:$D91)</f>
        <v>2.5378219754500188E-2</v>
      </c>
      <c r="J91" s="52">
        <f>DSUM($B$60:$Y$78,J$60,$C$85:$D91)</f>
        <v>3.0453863705400219E-2</v>
      </c>
      <c r="K91" s="52">
        <f>DSUM($B$60:$Y$78,K$60,$C$85:$D91)</f>
        <v>3.5529507656300259E-2</v>
      </c>
      <c r="L91" s="52">
        <f>DSUM($B$60:$Y$78,L$60,$C$85:$D91)</f>
        <v>4.0605151607200303E-2</v>
      </c>
      <c r="M91" s="52">
        <f>DSUM($B$60:$Y$78,M$60,$C$85:$D91)</f>
        <v>4.568079555810034E-2</v>
      </c>
      <c r="N91" s="52">
        <f>DSUM($B$60:$Y$78,N$60,$C$85:$D91)</f>
        <v>5.075643950900037E-2</v>
      </c>
      <c r="O91" s="52">
        <f>DSUM($B$60:$Y$78,O$60,$C$85:$D91)</f>
        <v>5.5832083459900414E-2</v>
      </c>
      <c r="P91" s="52">
        <f>DSUM($B$60:$Y$78,P$60,$C$85:$D91)</f>
        <v>6.0907727410800437E-2</v>
      </c>
      <c r="Q91" s="52">
        <f>DSUM($B$60:$Y$78,Q$60,$C$85:$D91)</f>
        <v>6.5983371361700488E-2</v>
      </c>
      <c r="R91" s="52">
        <f>DSUM($B$60:$Y$78,R$60,$C$85:$D91)</f>
        <v>7.1059015312600546E-2</v>
      </c>
      <c r="S91" s="52">
        <f>DSUM($B$60:$Y$78,S$60,$C$85:$D91)</f>
        <v>7.6134659263500576E-2</v>
      </c>
      <c r="T91" s="52">
        <f>DSUM($B$60:$Y$78,T$60,$C$85:$D91)</f>
        <v>8.1210303214400634E-2</v>
      </c>
      <c r="U91" s="52">
        <f>DSUM($B$60:$Y$78,U$60,$C$85:$D91)</f>
        <v>8.6285947165300664E-2</v>
      </c>
      <c r="V91" s="52">
        <f>DSUM($B$60:$Y$78,V$60,$C$85:$D91)</f>
        <v>9.1361591116200708E-2</v>
      </c>
      <c r="W91" s="52">
        <f>DSUM($B$60:$Y$78,W$60,$C$85:$D91)</f>
        <v>9.6437235067100752E-2</v>
      </c>
      <c r="X91" s="52">
        <f>DSUM($B$60:$Y$78,X$60,$C$85:$D91)</f>
        <v>0.10151287901800077</v>
      </c>
      <c r="Y91" s="52">
        <f>DSUM($B$60:$Y$78,Y$60,$C$85:$D91)</f>
        <v>1.0195557332307676</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1" t="s">
        <v>60</v>
      </c>
      <c r="C92" s="121" t="s">
        <v>276</v>
      </c>
      <c r="D92" s="121" t="s">
        <v>277</v>
      </c>
      <c r="E92" s="52">
        <f>DSUM($B$60:$Y$78,E$60,$C$85:$D92)</f>
        <v>5.0977786661538377E-3</v>
      </c>
      <c r="F92" s="52">
        <f>DSUM($B$60:$Y$78,F$60,$C$85:$D92)</f>
        <v>1.0151287901800077E-2</v>
      </c>
      <c r="G92" s="52">
        <f>DSUM($B$60:$Y$78,G$60,$C$85:$D92)</f>
        <v>1.5226931852700114E-2</v>
      </c>
      <c r="H92" s="52">
        <f>DSUM($B$60:$Y$78,H$60,$C$85:$D92)</f>
        <v>2.0302575803600155E-2</v>
      </c>
      <c r="I92" s="52">
        <f>DSUM($B$60:$Y$78,I$60,$C$85:$D92)</f>
        <v>2.5378219754500188E-2</v>
      </c>
      <c r="J92" s="52">
        <f>DSUM($B$60:$Y$78,J$60,$C$85:$D92)</f>
        <v>3.0453863705400219E-2</v>
      </c>
      <c r="K92" s="52">
        <f>DSUM($B$60:$Y$78,K$60,$C$85:$D92)</f>
        <v>3.5529507656300259E-2</v>
      </c>
      <c r="L92" s="52">
        <f>DSUM($B$60:$Y$78,L$60,$C$85:$D92)</f>
        <v>4.0605151607200303E-2</v>
      </c>
      <c r="M92" s="52">
        <f>DSUM($B$60:$Y$78,M$60,$C$85:$D92)</f>
        <v>4.568079555810034E-2</v>
      </c>
      <c r="N92" s="52">
        <f>DSUM($B$60:$Y$78,N$60,$C$85:$D92)</f>
        <v>5.075643950900037E-2</v>
      </c>
      <c r="O92" s="52">
        <f>DSUM($B$60:$Y$78,O$60,$C$85:$D92)</f>
        <v>5.5832083459900414E-2</v>
      </c>
      <c r="P92" s="52">
        <f>DSUM($B$60:$Y$78,P$60,$C$85:$D92)</f>
        <v>6.0907727410800437E-2</v>
      </c>
      <c r="Q92" s="52">
        <f>DSUM($B$60:$Y$78,Q$60,$C$85:$D92)</f>
        <v>6.5983371361700488E-2</v>
      </c>
      <c r="R92" s="52">
        <f>DSUM($B$60:$Y$78,R$60,$C$85:$D92)</f>
        <v>7.1059015312600546E-2</v>
      </c>
      <c r="S92" s="52">
        <f>DSUM($B$60:$Y$78,S$60,$C$85:$D92)</f>
        <v>7.6134659263500576E-2</v>
      </c>
      <c r="T92" s="52">
        <f>DSUM($B$60:$Y$78,T$60,$C$85:$D92)</f>
        <v>8.1210303214400634E-2</v>
      </c>
      <c r="U92" s="52">
        <f>DSUM($B$60:$Y$78,U$60,$C$85:$D92)</f>
        <v>8.6285947165300664E-2</v>
      </c>
      <c r="V92" s="52">
        <f>DSUM($B$60:$Y$78,V$60,$C$85:$D92)</f>
        <v>9.1361591116200708E-2</v>
      </c>
      <c r="W92" s="52">
        <f>DSUM($B$60:$Y$78,W$60,$C$85:$D92)</f>
        <v>9.6437235067100752E-2</v>
      </c>
      <c r="X92" s="52">
        <f>DSUM($B$60:$Y$78,X$60,$C$85:$D92)</f>
        <v>0.10151287901800077</v>
      </c>
      <c r="Y92" s="52">
        <f>DSUM($B$60:$Y$78,Y$60,$C$85:$D92)</f>
        <v>1.0195557332307676</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1" t="s">
        <v>61</v>
      </c>
      <c r="C93" s="121" t="s">
        <v>278</v>
      </c>
      <c r="D93" s="121" t="s">
        <v>279</v>
      </c>
      <c r="E93" s="52">
        <f>DSUM($B$60:$Y$78,E$60,$C$85:$D93)</f>
        <v>5.0977786661538377E-3</v>
      </c>
      <c r="F93" s="52">
        <f>DSUM($B$60:$Y$78,F$60,$C$85:$D93)</f>
        <v>1.0151287901800077E-2</v>
      </c>
      <c r="G93" s="52">
        <f>DSUM($B$60:$Y$78,G$60,$C$85:$D93)</f>
        <v>1.5226931852700114E-2</v>
      </c>
      <c r="H93" s="52">
        <f>DSUM($B$60:$Y$78,H$60,$C$85:$D93)</f>
        <v>2.0302575803600155E-2</v>
      </c>
      <c r="I93" s="52">
        <f>DSUM($B$60:$Y$78,I$60,$C$85:$D93)</f>
        <v>2.5378219754500188E-2</v>
      </c>
      <c r="J93" s="52">
        <f>DSUM($B$60:$Y$78,J$60,$C$85:$D93)</f>
        <v>3.0453863705400219E-2</v>
      </c>
      <c r="K93" s="52">
        <f>DSUM($B$60:$Y$78,K$60,$C$85:$D93)</f>
        <v>3.5529507656300259E-2</v>
      </c>
      <c r="L93" s="52">
        <f>DSUM($B$60:$Y$78,L$60,$C$85:$D93)</f>
        <v>4.0605151607200303E-2</v>
      </c>
      <c r="M93" s="52">
        <f>DSUM($B$60:$Y$78,M$60,$C$85:$D93)</f>
        <v>4.568079555810034E-2</v>
      </c>
      <c r="N93" s="52">
        <f>DSUM($B$60:$Y$78,N$60,$C$85:$D93)</f>
        <v>5.075643950900037E-2</v>
      </c>
      <c r="O93" s="52">
        <f>DSUM($B$60:$Y$78,O$60,$C$85:$D93)</f>
        <v>5.5832083459900414E-2</v>
      </c>
      <c r="P93" s="52">
        <f>DSUM($B$60:$Y$78,P$60,$C$85:$D93)</f>
        <v>6.0907727410800437E-2</v>
      </c>
      <c r="Q93" s="52">
        <f>DSUM($B$60:$Y$78,Q$60,$C$85:$D93)</f>
        <v>6.5983371361700488E-2</v>
      </c>
      <c r="R93" s="52">
        <f>DSUM($B$60:$Y$78,R$60,$C$85:$D93)</f>
        <v>7.1059015312600546E-2</v>
      </c>
      <c r="S93" s="52">
        <f>DSUM($B$60:$Y$78,S$60,$C$85:$D93)</f>
        <v>7.6134659263500576E-2</v>
      </c>
      <c r="T93" s="52">
        <f>DSUM($B$60:$Y$78,T$60,$C$85:$D93)</f>
        <v>8.1210303214400634E-2</v>
      </c>
      <c r="U93" s="52">
        <f>DSUM($B$60:$Y$78,U$60,$C$85:$D93)</f>
        <v>8.6285947165300664E-2</v>
      </c>
      <c r="V93" s="52">
        <f>DSUM($B$60:$Y$78,V$60,$C$85:$D93)</f>
        <v>9.1361591116200708E-2</v>
      </c>
      <c r="W93" s="52">
        <f>DSUM($B$60:$Y$78,W$60,$C$85:$D93)</f>
        <v>9.6437235067100752E-2</v>
      </c>
      <c r="X93" s="52">
        <f>DSUM($B$60:$Y$78,X$60,$C$85:$D93)</f>
        <v>0.10151287901800077</v>
      </c>
      <c r="Y93" s="52">
        <f>DSUM($B$60:$Y$78,Y$60,$C$85:$D93)</f>
        <v>1.0195557332307676</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1" t="s">
        <v>62</v>
      </c>
      <c r="C94" s="121" t="s">
        <v>280</v>
      </c>
      <c r="D94" s="121" t="s">
        <v>281</v>
      </c>
      <c r="E94" s="52">
        <f>DSUM($B$60:$Y$78,E$60,$C$85:$D94)</f>
        <v>5.0977786661538377E-3</v>
      </c>
      <c r="F94" s="52">
        <f>DSUM($B$60:$Y$78,F$60,$C$85:$D94)</f>
        <v>1.0151287901800077E-2</v>
      </c>
      <c r="G94" s="52">
        <f>DSUM($B$60:$Y$78,G$60,$C$85:$D94)</f>
        <v>1.5226931852700114E-2</v>
      </c>
      <c r="H94" s="52">
        <f>DSUM($B$60:$Y$78,H$60,$C$85:$D94)</f>
        <v>2.0302575803600155E-2</v>
      </c>
      <c r="I94" s="52">
        <f>DSUM($B$60:$Y$78,I$60,$C$85:$D94)</f>
        <v>2.5378219754500188E-2</v>
      </c>
      <c r="J94" s="52">
        <f>DSUM($B$60:$Y$78,J$60,$C$85:$D94)</f>
        <v>3.0453863705400219E-2</v>
      </c>
      <c r="K94" s="52">
        <f>DSUM($B$60:$Y$78,K$60,$C$85:$D94)</f>
        <v>3.5529507656300259E-2</v>
      </c>
      <c r="L94" s="52">
        <f>DSUM($B$60:$Y$78,L$60,$C$85:$D94)</f>
        <v>4.0605151607200303E-2</v>
      </c>
      <c r="M94" s="52">
        <f>DSUM($B$60:$Y$78,M$60,$C$85:$D94)</f>
        <v>4.568079555810034E-2</v>
      </c>
      <c r="N94" s="52">
        <f>DSUM($B$60:$Y$78,N$60,$C$85:$D94)</f>
        <v>5.075643950900037E-2</v>
      </c>
      <c r="O94" s="52">
        <f>DSUM($B$60:$Y$78,O$60,$C$85:$D94)</f>
        <v>5.5832083459900414E-2</v>
      </c>
      <c r="P94" s="52">
        <f>DSUM($B$60:$Y$78,P$60,$C$85:$D94)</f>
        <v>6.0907727410800437E-2</v>
      </c>
      <c r="Q94" s="52">
        <f>DSUM($B$60:$Y$78,Q$60,$C$85:$D94)</f>
        <v>6.5983371361700488E-2</v>
      </c>
      <c r="R94" s="52">
        <f>DSUM($B$60:$Y$78,R$60,$C$85:$D94)</f>
        <v>7.1059015312600546E-2</v>
      </c>
      <c r="S94" s="52">
        <f>DSUM($B$60:$Y$78,S$60,$C$85:$D94)</f>
        <v>7.6134659263500576E-2</v>
      </c>
      <c r="T94" s="52">
        <f>DSUM($B$60:$Y$78,T$60,$C$85:$D94)</f>
        <v>8.1210303214400634E-2</v>
      </c>
      <c r="U94" s="52">
        <f>DSUM($B$60:$Y$78,U$60,$C$85:$D94)</f>
        <v>8.6285947165300664E-2</v>
      </c>
      <c r="V94" s="52">
        <f>DSUM($B$60:$Y$78,V$60,$C$85:$D94)</f>
        <v>9.1361591116200708E-2</v>
      </c>
      <c r="W94" s="52">
        <f>DSUM($B$60:$Y$78,W$60,$C$85:$D94)</f>
        <v>9.6437235067100752E-2</v>
      </c>
      <c r="X94" s="52">
        <f>DSUM($B$60:$Y$78,X$60,$C$85:$D94)</f>
        <v>0.10151287901800077</v>
      </c>
      <c r="Y94" s="52">
        <f>DSUM($B$60:$Y$78,Y$60,$C$85:$D94)</f>
        <v>1.0195557332307676</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1" t="s">
        <v>63</v>
      </c>
      <c r="C95" s="121" t="s">
        <v>282</v>
      </c>
      <c r="D95" s="121" t="s">
        <v>283</v>
      </c>
      <c r="E95" s="52">
        <f>DSUM($B$60:$Y$78,E$60,$C$85:$D95)</f>
        <v>5.0977786661538377E-3</v>
      </c>
      <c r="F95" s="52">
        <f>DSUM($B$60:$Y$78,F$60,$C$85:$D95)</f>
        <v>1.0151287901800077E-2</v>
      </c>
      <c r="G95" s="52">
        <f>DSUM($B$60:$Y$78,G$60,$C$85:$D95)</f>
        <v>1.5226931852700114E-2</v>
      </c>
      <c r="H95" s="52">
        <f>DSUM($B$60:$Y$78,H$60,$C$85:$D95)</f>
        <v>2.0302575803600155E-2</v>
      </c>
      <c r="I95" s="52">
        <f>DSUM($B$60:$Y$78,I$60,$C$85:$D95)</f>
        <v>2.5378219754500188E-2</v>
      </c>
      <c r="J95" s="52">
        <f>DSUM($B$60:$Y$78,J$60,$C$85:$D95)</f>
        <v>3.0453863705400219E-2</v>
      </c>
      <c r="K95" s="52">
        <f>DSUM($B$60:$Y$78,K$60,$C$85:$D95)</f>
        <v>3.5529507656300259E-2</v>
      </c>
      <c r="L95" s="52">
        <f>DSUM($B$60:$Y$78,L$60,$C$85:$D95)</f>
        <v>4.0605151607200303E-2</v>
      </c>
      <c r="M95" s="52">
        <f>DSUM($B$60:$Y$78,M$60,$C$85:$D95)</f>
        <v>4.568079555810034E-2</v>
      </c>
      <c r="N95" s="52">
        <f>DSUM($B$60:$Y$78,N$60,$C$85:$D95)</f>
        <v>5.075643950900037E-2</v>
      </c>
      <c r="O95" s="52">
        <f>DSUM($B$60:$Y$78,O$60,$C$85:$D95)</f>
        <v>5.5832083459900414E-2</v>
      </c>
      <c r="P95" s="52">
        <f>DSUM($B$60:$Y$78,P$60,$C$85:$D95)</f>
        <v>6.0907727410800437E-2</v>
      </c>
      <c r="Q95" s="52">
        <f>DSUM($B$60:$Y$78,Q$60,$C$85:$D95)</f>
        <v>6.5983371361700488E-2</v>
      </c>
      <c r="R95" s="52">
        <f>DSUM($B$60:$Y$78,R$60,$C$85:$D95)</f>
        <v>7.1059015312600546E-2</v>
      </c>
      <c r="S95" s="52">
        <f>DSUM($B$60:$Y$78,S$60,$C$85:$D95)</f>
        <v>7.6134659263500576E-2</v>
      </c>
      <c r="T95" s="52">
        <f>DSUM($B$60:$Y$78,T$60,$C$85:$D95)</f>
        <v>8.1210303214400634E-2</v>
      </c>
      <c r="U95" s="52">
        <f>DSUM($B$60:$Y$78,U$60,$C$85:$D95)</f>
        <v>8.6285947165300664E-2</v>
      </c>
      <c r="V95" s="52">
        <f>DSUM($B$60:$Y$78,V$60,$C$85:$D95)</f>
        <v>9.1361591116200708E-2</v>
      </c>
      <c r="W95" s="52">
        <f>DSUM($B$60:$Y$78,W$60,$C$85:$D95)</f>
        <v>9.6437235067100752E-2</v>
      </c>
      <c r="X95" s="52">
        <f>DSUM($B$60:$Y$78,X$60,$C$85:$D95)</f>
        <v>0.10151287901800077</v>
      </c>
      <c r="Y95" s="52">
        <f>DSUM($B$60:$Y$78,Y$60,$C$85:$D95)</f>
        <v>1.0195557332307676</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1" t="s">
        <v>64</v>
      </c>
      <c r="C96" s="121" t="s">
        <v>284</v>
      </c>
      <c r="D96" s="121" t="s">
        <v>285</v>
      </c>
      <c r="E96" s="52">
        <f>DSUM($B$60:$Y$78,E$60,$C$85:$D96)</f>
        <v>5.0977786661538377E-3</v>
      </c>
      <c r="F96" s="52">
        <f>DSUM($B$60:$Y$78,F$60,$C$85:$D96)</f>
        <v>1.0151287901800077E-2</v>
      </c>
      <c r="G96" s="52">
        <f>DSUM($B$60:$Y$78,G$60,$C$85:$D96)</f>
        <v>1.5226931852700114E-2</v>
      </c>
      <c r="H96" s="52">
        <f>DSUM($B$60:$Y$78,H$60,$C$85:$D96)</f>
        <v>2.0302575803600155E-2</v>
      </c>
      <c r="I96" s="52">
        <f>DSUM($B$60:$Y$78,I$60,$C$85:$D96)</f>
        <v>2.5378219754500188E-2</v>
      </c>
      <c r="J96" s="52">
        <f>DSUM($B$60:$Y$78,J$60,$C$85:$D96)</f>
        <v>3.0453863705400219E-2</v>
      </c>
      <c r="K96" s="52">
        <f>DSUM($B$60:$Y$78,K$60,$C$85:$D96)</f>
        <v>3.5529507656300259E-2</v>
      </c>
      <c r="L96" s="52">
        <f>DSUM($B$60:$Y$78,L$60,$C$85:$D96)</f>
        <v>4.0605151607200303E-2</v>
      </c>
      <c r="M96" s="52">
        <f>DSUM($B$60:$Y$78,M$60,$C$85:$D96)</f>
        <v>4.568079555810034E-2</v>
      </c>
      <c r="N96" s="52">
        <f>DSUM($B$60:$Y$78,N$60,$C$85:$D96)</f>
        <v>5.075643950900037E-2</v>
      </c>
      <c r="O96" s="52">
        <f>DSUM($B$60:$Y$78,O$60,$C$85:$D96)</f>
        <v>5.5832083459900414E-2</v>
      </c>
      <c r="P96" s="52">
        <f>DSUM($B$60:$Y$78,P$60,$C$85:$D96)</f>
        <v>6.0907727410800437E-2</v>
      </c>
      <c r="Q96" s="52">
        <f>DSUM($B$60:$Y$78,Q$60,$C$85:$D96)</f>
        <v>6.5983371361700488E-2</v>
      </c>
      <c r="R96" s="52">
        <f>DSUM($B$60:$Y$78,R$60,$C$85:$D96)</f>
        <v>7.1059015312600546E-2</v>
      </c>
      <c r="S96" s="52">
        <f>DSUM($B$60:$Y$78,S$60,$C$85:$D96)</f>
        <v>7.6134659263500576E-2</v>
      </c>
      <c r="T96" s="52">
        <f>DSUM($B$60:$Y$78,T$60,$C$85:$D96)</f>
        <v>8.1210303214400634E-2</v>
      </c>
      <c r="U96" s="52">
        <f>DSUM($B$60:$Y$78,U$60,$C$85:$D96)</f>
        <v>8.6285947165300664E-2</v>
      </c>
      <c r="V96" s="52">
        <f>DSUM($B$60:$Y$78,V$60,$C$85:$D96)</f>
        <v>9.1361591116200708E-2</v>
      </c>
      <c r="W96" s="52">
        <f>DSUM($B$60:$Y$78,W$60,$C$85:$D96)</f>
        <v>9.6437235067100752E-2</v>
      </c>
      <c r="X96" s="52">
        <f>DSUM($B$60:$Y$78,X$60,$C$85:$D96)</f>
        <v>0.10151287901800077</v>
      </c>
      <c r="Y96" s="52">
        <f>DSUM($B$60:$Y$78,Y$60,$C$85:$D96)</f>
        <v>1.0195557332307676</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1" t="s">
        <v>65</v>
      </c>
      <c r="C97" s="121" t="s">
        <v>286</v>
      </c>
      <c r="D97" s="121" t="s">
        <v>287</v>
      </c>
      <c r="E97" s="52">
        <f>DSUM($B$60:$Y$78,E$60,$C$85:$D97)</f>
        <v>5.0977786661538377E-3</v>
      </c>
      <c r="F97" s="52">
        <f>DSUM($B$60:$Y$78,F$60,$C$85:$D97)</f>
        <v>1.0151287901800077E-2</v>
      </c>
      <c r="G97" s="52">
        <f>DSUM($B$60:$Y$78,G$60,$C$85:$D97)</f>
        <v>1.5226931852700114E-2</v>
      </c>
      <c r="H97" s="52">
        <f>DSUM($B$60:$Y$78,H$60,$C$85:$D97)</f>
        <v>2.0302575803600155E-2</v>
      </c>
      <c r="I97" s="52">
        <f>DSUM($B$60:$Y$78,I$60,$C$85:$D97)</f>
        <v>2.5378219754500188E-2</v>
      </c>
      <c r="J97" s="52">
        <f>DSUM($B$60:$Y$78,J$60,$C$85:$D97)</f>
        <v>3.0453863705400219E-2</v>
      </c>
      <c r="K97" s="52">
        <f>DSUM($B$60:$Y$78,K$60,$C$85:$D97)</f>
        <v>3.5529507656300259E-2</v>
      </c>
      <c r="L97" s="52">
        <f>DSUM($B$60:$Y$78,L$60,$C$85:$D97)</f>
        <v>4.0605151607200303E-2</v>
      </c>
      <c r="M97" s="52">
        <f>DSUM($B$60:$Y$78,M$60,$C$85:$D97)</f>
        <v>4.568079555810034E-2</v>
      </c>
      <c r="N97" s="52">
        <f>DSUM($B$60:$Y$78,N$60,$C$85:$D97)</f>
        <v>5.075643950900037E-2</v>
      </c>
      <c r="O97" s="52">
        <f>DSUM($B$60:$Y$78,O$60,$C$85:$D97)</f>
        <v>5.5832083459900414E-2</v>
      </c>
      <c r="P97" s="52">
        <f>DSUM($B$60:$Y$78,P$60,$C$85:$D97)</f>
        <v>6.0907727410800437E-2</v>
      </c>
      <c r="Q97" s="52">
        <f>DSUM($B$60:$Y$78,Q$60,$C$85:$D97)</f>
        <v>6.5983371361700488E-2</v>
      </c>
      <c r="R97" s="52">
        <f>DSUM($B$60:$Y$78,R$60,$C$85:$D97)</f>
        <v>7.1059015312600546E-2</v>
      </c>
      <c r="S97" s="52">
        <f>DSUM($B$60:$Y$78,S$60,$C$85:$D97)</f>
        <v>7.6134659263500576E-2</v>
      </c>
      <c r="T97" s="52">
        <f>DSUM($B$60:$Y$78,T$60,$C$85:$D97)</f>
        <v>8.1210303214400634E-2</v>
      </c>
      <c r="U97" s="52">
        <f>DSUM($B$60:$Y$78,U$60,$C$85:$D97)</f>
        <v>8.6285947165300664E-2</v>
      </c>
      <c r="V97" s="52">
        <f>DSUM($B$60:$Y$78,V$60,$C$85:$D97)</f>
        <v>9.1361591116200708E-2</v>
      </c>
      <c r="W97" s="52">
        <f>DSUM($B$60:$Y$78,W$60,$C$85:$D97)</f>
        <v>9.6437235067100752E-2</v>
      </c>
      <c r="X97" s="52">
        <f>DSUM($B$60:$Y$78,X$60,$C$85:$D97)</f>
        <v>0.10151287901800077</v>
      </c>
      <c r="Y97" s="52">
        <f>DSUM($B$60:$Y$78,Y$60,$C$85:$D97)</f>
        <v>1.0195557332307676</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1" t="s">
        <v>66</v>
      </c>
      <c r="C98" s="121" t="s">
        <v>288</v>
      </c>
      <c r="D98" s="121" t="s">
        <v>289</v>
      </c>
      <c r="E98" s="52">
        <f>DSUM($B$60:$Y$78,E$60,$C$85:$D98)</f>
        <v>5.0977786661538377E-3</v>
      </c>
      <c r="F98" s="52">
        <f>DSUM($B$60:$Y$78,F$60,$C$85:$D98)</f>
        <v>1.0151287901800077E-2</v>
      </c>
      <c r="G98" s="52">
        <f>DSUM($B$60:$Y$78,G$60,$C$85:$D98)</f>
        <v>1.5226931852700114E-2</v>
      </c>
      <c r="H98" s="52">
        <f>DSUM($B$60:$Y$78,H$60,$C$85:$D98)</f>
        <v>2.0302575803600155E-2</v>
      </c>
      <c r="I98" s="52">
        <f>DSUM($B$60:$Y$78,I$60,$C$85:$D98)</f>
        <v>2.5378219754500188E-2</v>
      </c>
      <c r="J98" s="52">
        <f>DSUM($B$60:$Y$78,J$60,$C$85:$D98)</f>
        <v>3.0453863705400219E-2</v>
      </c>
      <c r="K98" s="52">
        <f>DSUM($B$60:$Y$78,K$60,$C$85:$D98)</f>
        <v>3.5529507656300259E-2</v>
      </c>
      <c r="L98" s="52">
        <f>DSUM($B$60:$Y$78,L$60,$C$85:$D98)</f>
        <v>4.0605151607200303E-2</v>
      </c>
      <c r="M98" s="52">
        <f>DSUM($B$60:$Y$78,M$60,$C$85:$D98)</f>
        <v>4.568079555810034E-2</v>
      </c>
      <c r="N98" s="52">
        <f>DSUM($B$60:$Y$78,N$60,$C$85:$D98)</f>
        <v>5.075643950900037E-2</v>
      </c>
      <c r="O98" s="52">
        <f>DSUM($B$60:$Y$78,O$60,$C$85:$D98)</f>
        <v>5.5832083459900414E-2</v>
      </c>
      <c r="P98" s="52">
        <f>DSUM($B$60:$Y$78,P$60,$C$85:$D98)</f>
        <v>6.0907727410800437E-2</v>
      </c>
      <c r="Q98" s="52">
        <f>DSUM($B$60:$Y$78,Q$60,$C$85:$D98)</f>
        <v>6.5983371361700488E-2</v>
      </c>
      <c r="R98" s="52">
        <f>DSUM($B$60:$Y$78,R$60,$C$85:$D98)</f>
        <v>7.1059015312600546E-2</v>
      </c>
      <c r="S98" s="52">
        <f>DSUM($B$60:$Y$78,S$60,$C$85:$D98)</f>
        <v>7.6134659263500576E-2</v>
      </c>
      <c r="T98" s="52">
        <f>DSUM($B$60:$Y$78,T$60,$C$85:$D98)</f>
        <v>8.1210303214400634E-2</v>
      </c>
      <c r="U98" s="52">
        <f>DSUM($B$60:$Y$78,U$60,$C$85:$D98)</f>
        <v>8.6285947165300664E-2</v>
      </c>
      <c r="V98" s="52">
        <f>DSUM($B$60:$Y$78,V$60,$C$85:$D98)</f>
        <v>9.1361591116200708E-2</v>
      </c>
      <c r="W98" s="52">
        <f>DSUM($B$60:$Y$78,W$60,$C$85:$D98)</f>
        <v>9.6437235067100752E-2</v>
      </c>
      <c r="X98" s="52">
        <f>DSUM($B$60:$Y$78,X$60,$C$85:$D98)</f>
        <v>0.10151287901800077</v>
      </c>
      <c r="Y98" s="52">
        <f>DSUM($B$60:$Y$78,Y$60,$C$85:$D98)</f>
        <v>1.0195557332307676</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1" t="s">
        <v>67</v>
      </c>
      <c r="C99" s="121" t="s">
        <v>290</v>
      </c>
      <c r="D99" s="121" t="s">
        <v>291</v>
      </c>
      <c r="E99" s="52">
        <f>DSUM($B$60:$Y$78,E$60,$C$85:$D99)</f>
        <v>5.0977786661538377E-3</v>
      </c>
      <c r="F99" s="52">
        <f>DSUM($B$60:$Y$78,F$60,$C$85:$D99)</f>
        <v>1.0151287901800077E-2</v>
      </c>
      <c r="G99" s="52">
        <f>DSUM($B$60:$Y$78,G$60,$C$85:$D99)</f>
        <v>1.5226931852700114E-2</v>
      </c>
      <c r="H99" s="52">
        <f>DSUM($B$60:$Y$78,H$60,$C$85:$D99)</f>
        <v>2.0302575803600155E-2</v>
      </c>
      <c r="I99" s="52">
        <f>DSUM($B$60:$Y$78,I$60,$C$85:$D99)</f>
        <v>2.5378219754500188E-2</v>
      </c>
      <c r="J99" s="52">
        <f>DSUM($B$60:$Y$78,J$60,$C$85:$D99)</f>
        <v>3.0453863705400219E-2</v>
      </c>
      <c r="K99" s="52">
        <f>DSUM($B$60:$Y$78,K$60,$C$85:$D99)</f>
        <v>3.5529507656300259E-2</v>
      </c>
      <c r="L99" s="52">
        <f>DSUM($B$60:$Y$78,L$60,$C$85:$D99)</f>
        <v>4.0605151607200303E-2</v>
      </c>
      <c r="M99" s="52">
        <f>DSUM($B$60:$Y$78,M$60,$C$85:$D99)</f>
        <v>4.568079555810034E-2</v>
      </c>
      <c r="N99" s="52">
        <f>DSUM($B$60:$Y$78,N$60,$C$85:$D99)</f>
        <v>5.075643950900037E-2</v>
      </c>
      <c r="O99" s="52">
        <f>DSUM($B$60:$Y$78,O$60,$C$85:$D99)</f>
        <v>5.5832083459900414E-2</v>
      </c>
      <c r="P99" s="52">
        <f>DSUM($B$60:$Y$78,P$60,$C$85:$D99)</f>
        <v>6.0907727410800437E-2</v>
      </c>
      <c r="Q99" s="52">
        <f>DSUM($B$60:$Y$78,Q$60,$C$85:$D99)</f>
        <v>6.5983371361700488E-2</v>
      </c>
      <c r="R99" s="52">
        <f>DSUM($B$60:$Y$78,R$60,$C$85:$D99)</f>
        <v>7.1059015312600546E-2</v>
      </c>
      <c r="S99" s="52">
        <f>DSUM($B$60:$Y$78,S$60,$C$85:$D99)</f>
        <v>7.6134659263500576E-2</v>
      </c>
      <c r="T99" s="52">
        <f>DSUM($B$60:$Y$78,T$60,$C$85:$D99)</f>
        <v>8.1210303214400634E-2</v>
      </c>
      <c r="U99" s="52">
        <f>DSUM($B$60:$Y$78,U$60,$C$85:$D99)</f>
        <v>8.6285947165300664E-2</v>
      </c>
      <c r="V99" s="52">
        <f>DSUM($B$60:$Y$78,V$60,$C$85:$D99)</f>
        <v>9.1361591116200708E-2</v>
      </c>
      <c r="W99" s="52">
        <f>DSUM($B$60:$Y$78,W$60,$C$85:$D99)</f>
        <v>9.6437235067100752E-2</v>
      </c>
      <c r="X99" s="52">
        <f>DSUM($B$60:$Y$78,X$60,$C$85:$D99)</f>
        <v>0.10151287901800077</v>
      </c>
      <c r="Y99" s="52">
        <f>DSUM($B$60:$Y$78,Y$60,$C$85:$D99)</f>
        <v>1.0195557332307676</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1" t="s">
        <v>68</v>
      </c>
      <c r="C100" s="121" t="s">
        <v>292</v>
      </c>
      <c r="D100" s="121" t="s">
        <v>293</v>
      </c>
      <c r="E100" s="52">
        <f>DSUM($B$60:$Y$78,E$60,$C$85:$D100)</f>
        <v>5.0977786661538377E-3</v>
      </c>
      <c r="F100" s="52">
        <f>DSUM($B$60:$Y$78,F$60,$C$85:$D100)</f>
        <v>1.0151287901800077E-2</v>
      </c>
      <c r="G100" s="52">
        <f>DSUM($B$60:$Y$78,G$60,$C$85:$D100)</f>
        <v>1.5226931852700114E-2</v>
      </c>
      <c r="H100" s="52">
        <f>DSUM($B$60:$Y$78,H$60,$C$85:$D100)</f>
        <v>2.0302575803600155E-2</v>
      </c>
      <c r="I100" s="52">
        <f>DSUM($B$60:$Y$78,I$60,$C$85:$D100)</f>
        <v>2.5378219754500188E-2</v>
      </c>
      <c r="J100" s="52">
        <f>DSUM($B$60:$Y$78,J$60,$C$85:$D100)</f>
        <v>3.0453863705400219E-2</v>
      </c>
      <c r="K100" s="52">
        <f>DSUM($B$60:$Y$78,K$60,$C$85:$D100)</f>
        <v>3.5529507656300259E-2</v>
      </c>
      <c r="L100" s="52">
        <f>DSUM($B$60:$Y$78,L$60,$C$85:$D100)</f>
        <v>4.0605151607200303E-2</v>
      </c>
      <c r="M100" s="52">
        <f>DSUM($B$60:$Y$78,M$60,$C$85:$D100)</f>
        <v>4.568079555810034E-2</v>
      </c>
      <c r="N100" s="52">
        <f>DSUM($B$60:$Y$78,N$60,$C$85:$D100)</f>
        <v>5.075643950900037E-2</v>
      </c>
      <c r="O100" s="52">
        <f>DSUM($B$60:$Y$78,O$60,$C$85:$D100)</f>
        <v>5.5832083459900414E-2</v>
      </c>
      <c r="P100" s="52">
        <f>DSUM($B$60:$Y$78,P$60,$C$85:$D100)</f>
        <v>6.0907727410800437E-2</v>
      </c>
      <c r="Q100" s="52">
        <f>DSUM($B$60:$Y$78,Q$60,$C$85:$D100)</f>
        <v>6.5983371361700488E-2</v>
      </c>
      <c r="R100" s="52">
        <f>DSUM($B$60:$Y$78,R$60,$C$85:$D100)</f>
        <v>7.1059015312600546E-2</v>
      </c>
      <c r="S100" s="52">
        <f>DSUM($B$60:$Y$78,S$60,$C$85:$D100)</f>
        <v>7.6134659263500576E-2</v>
      </c>
      <c r="T100" s="52">
        <f>DSUM($B$60:$Y$78,T$60,$C$85:$D100)</f>
        <v>8.1210303214400634E-2</v>
      </c>
      <c r="U100" s="52">
        <f>DSUM($B$60:$Y$78,U$60,$C$85:$D100)</f>
        <v>8.6285947165300664E-2</v>
      </c>
      <c r="V100" s="52">
        <f>DSUM($B$60:$Y$78,V$60,$C$85:$D100)</f>
        <v>9.1361591116200708E-2</v>
      </c>
      <c r="W100" s="52">
        <f>DSUM($B$60:$Y$78,W$60,$C$85:$D100)</f>
        <v>9.6437235067100752E-2</v>
      </c>
      <c r="X100" s="52">
        <f>DSUM($B$60:$Y$78,X$60,$C$85:$D100)</f>
        <v>0.10151287901800077</v>
      </c>
      <c r="Y100" s="52">
        <f>DSUM($B$60:$Y$78,Y$60,$C$85:$D100)</f>
        <v>1.0195557332307676</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1" t="s">
        <v>69</v>
      </c>
      <c r="C101" s="121" t="s">
        <v>294</v>
      </c>
      <c r="D101" s="121" t="s">
        <v>295</v>
      </c>
      <c r="E101" s="52">
        <f>DSUM($B$60:$Y$78,E$60,$C$85:$D101)</f>
        <v>5.0977786661538377E-3</v>
      </c>
      <c r="F101" s="52">
        <f>DSUM($B$60:$Y$78,F$60,$C$85:$D101)</f>
        <v>1.0151287901800077E-2</v>
      </c>
      <c r="G101" s="52">
        <f>DSUM($B$60:$Y$78,G$60,$C$85:$D101)</f>
        <v>1.5226931852700114E-2</v>
      </c>
      <c r="H101" s="52">
        <f>DSUM($B$60:$Y$78,H$60,$C$85:$D101)</f>
        <v>2.0302575803600155E-2</v>
      </c>
      <c r="I101" s="52">
        <f>DSUM($B$60:$Y$78,I$60,$C$85:$D101)</f>
        <v>2.5378219754500188E-2</v>
      </c>
      <c r="J101" s="52">
        <f>DSUM($B$60:$Y$78,J$60,$C$85:$D101)</f>
        <v>3.0453863705400219E-2</v>
      </c>
      <c r="K101" s="52">
        <f>DSUM($B$60:$Y$78,K$60,$C$85:$D101)</f>
        <v>3.5529507656300259E-2</v>
      </c>
      <c r="L101" s="52">
        <f>DSUM($B$60:$Y$78,L$60,$C$85:$D101)</f>
        <v>4.0605151607200303E-2</v>
      </c>
      <c r="M101" s="52">
        <f>DSUM($B$60:$Y$78,M$60,$C$85:$D101)</f>
        <v>4.568079555810034E-2</v>
      </c>
      <c r="N101" s="52">
        <f>DSUM($B$60:$Y$78,N$60,$C$85:$D101)</f>
        <v>5.075643950900037E-2</v>
      </c>
      <c r="O101" s="52">
        <f>DSUM($B$60:$Y$78,O$60,$C$85:$D101)</f>
        <v>5.5832083459900414E-2</v>
      </c>
      <c r="P101" s="52">
        <f>DSUM($B$60:$Y$78,P$60,$C$85:$D101)</f>
        <v>6.0907727410800437E-2</v>
      </c>
      <c r="Q101" s="52">
        <f>DSUM($B$60:$Y$78,Q$60,$C$85:$D101)</f>
        <v>6.5983371361700488E-2</v>
      </c>
      <c r="R101" s="52">
        <f>DSUM($B$60:$Y$78,R$60,$C$85:$D101)</f>
        <v>7.1059015312600546E-2</v>
      </c>
      <c r="S101" s="52">
        <f>DSUM($B$60:$Y$78,S$60,$C$85:$D101)</f>
        <v>7.6134659263500576E-2</v>
      </c>
      <c r="T101" s="52">
        <f>DSUM($B$60:$Y$78,T$60,$C$85:$D101)</f>
        <v>8.1210303214400634E-2</v>
      </c>
      <c r="U101" s="52">
        <f>DSUM($B$60:$Y$78,U$60,$C$85:$D101)</f>
        <v>8.6285947165300664E-2</v>
      </c>
      <c r="V101" s="52">
        <f>DSUM($B$60:$Y$78,V$60,$C$85:$D101)</f>
        <v>9.1361591116200708E-2</v>
      </c>
      <c r="W101" s="52">
        <f>DSUM($B$60:$Y$78,W$60,$C$85:$D101)</f>
        <v>9.6437235067100752E-2</v>
      </c>
      <c r="X101" s="52">
        <f>DSUM($B$60:$Y$78,X$60,$C$85:$D101)</f>
        <v>0.10151287901800077</v>
      </c>
      <c r="Y101" s="52">
        <f>DSUM($B$60:$Y$78,Y$60,$C$85:$D101)</f>
        <v>1.0195557332307676</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1" t="s">
        <v>70</v>
      </c>
      <c r="C102" s="121" t="s">
        <v>296</v>
      </c>
      <c r="D102" s="121" t="s">
        <v>297</v>
      </c>
      <c r="E102" s="52">
        <f>DSUM($B$60:$Y$78,E$60,$C$85:$D102)</f>
        <v>5.0977786661538377E-3</v>
      </c>
      <c r="F102" s="52">
        <f>DSUM($B$60:$Y$78,F$60,$C$85:$D102)</f>
        <v>1.0151287901800077E-2</v>
      </c>
      <c r="G102" s="52">
        <f>DSUM($B$60:$Y$78,G$60,$C$85:$D102)</f>
        <v>1.5226931852700114E-2</v>
      </c>
      <c r="H102" s="52">
        <f>DSUM($B$60:$Y$78,H$60,$C$85:$D102)</f>
        <v>2.0302575803600155E-2</v>
      </c>
      <c r="I102" s="52">
        <f>DSUM($B$60:$Y$78,I$60,$C$85:$D102)</f>
        <v>2.5378219754500188E-2</v>
      </c>
      <c r="J102" s="52">
        <f>DSUM($B$60:$Y$78,J$60,$C$85:$D102)</f>
        <v>3.0453863705400219E-2</v>
      </c>
      <c r="K102" s="52">
        <f>DSUM($B$60:$Y$78,K$60,$C$85:$D102)</f>
        <v>3.5529507656300259E-2</v>
      </c>
      <c r="L102" s="52">
        <f>DSUM($B$60:$Y$78,L$60,$C$85:$D102)</f>
        <v>4.0605151607200303E-2</v>
      </c>
      <c r="M102" s="52">
        <f>DSUM($B$60:$Y$78,M$60,$C$85:$D102)</f>
        <v>4.568079555810034E-2</v>
      </c>
      <c r="N102" s="52">
        <f>DSUM($B$60:$Y$78,N$60,$C$85:$D102)</f>
        <v>5.075643950900037E-2</v>
      </c>
      <c r="O102" s="52">
        <f>DSUM($B$60:$Y$78,O$60,$C$85:$D102)</f>
        <v>5.5832083459900414E-2</v>
      </c>
      <c r="P102" s="52">
        <f>DSUM($B$60:$Y$78,P$60,$C$85:$D102)</f>
        <v>6.0907727410800437E-2</v>
      </c>
      <c r="Q102" s="52">
        <f>DSUM($B$60:$Y$78,Q$60,$C$85:$D102)</f>
        <v>6.5983371361700488E-2</v>
      </c>
      <c r="R102" s="52">
        <f>DSUM($B$60:$Y$78,R$60,$C$85:$D102)</f>
        <v>7.1059015312600546E-2</v>
      </c>
      <c r="S102" s="52">
        <f>DSUM($B$60:$Y$78,S$60,$C$85:$D102)</f>
        <v>7.6134659263500576E-2</v>
      </c>
      <c r="T102" s="52">
        <f>DSUM($B$60:$Y$78,T$60,$C$85:$D102)</f>
        <v>8.1210303214400634E-2</v>
      </c>
      <c r="U102" s="52">
        <f>DSUM($B$60:$Y$78,U$60,$C$85:$D102)</f>
        <v>8.6285947165300664E-2</v>
      </c>
      <c r="V102" s="52">
        <f>DSUM($B$60:$Y$78,V$60,$C$85:$D102)</f>
        <v>9.1361591116200708E-2</v>
      </c>
      <c r="W102" s="52">
        <f>DSUM($B$60:$Y$78,W$60,$C$85:$D102)</f>
        <v>9.6437235067100752E-2</v>
      </c>
      <c r="X102" s="52">
        <f>DSUM($B$60:$Y$78,X$60,$C$85:$D102)</f>
        <v>0.10151287901800077</v>
      </c>
      <c r="Y102" s="52">
        <f>DSUM($B$60:$Y$78,Y$60,$C$85:$D102)</f>
        <v>1.0195557332307676</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1" t="s">
        <v>71</v>
      </c>
      <c r="C103" s="121" t="s">
        <v>298</v>
      </c>
      <c r="D103" s="121" t="s">
        <v>299</v>
      </c>
      <c r="E103" s="52">
        <f>DSUM($B$60:$Y$78,E$60,$C$85:$D103)</f>
        <v>5.0977786661538377E-3</v>
      </c>
      <c r="F103" s="52">
        <f>DSUM($B$60:$Y$78,F$60,$C$85:$D103)</f>
        <v>1.0151287901800077E-2</v>
      </c>
      <c r="G103" s="52">
        <f>DSUM($B$60:$Y$78,G$60,$C$85:$D103)</f>
        <v>1.5226931852700114E-2</v>
      </c>
      <c r="H103" s="52">
        <f>DSUM($B$60:$Y$78,H$60,$C$85:$D103)</f>
        <v>2.0302575803600155E-2</v>
      </c>
      <c r="I103" s="52">
        <f>DSUM($B$60:$Y$78,I$60,$C$85:$D103)</f>
        <v>2.5378219754500188E-2</v>
      </c>
      <c r="J103" s="52">
        <f>DSUM($B$60:$Y$78,J$60,$C$85:$D103)</f>
        <v>3.0453863705400219E-2</v>
      </c>
      <c r="K103" s="52">
        <f>DSUM($B$60:$Y$78,K$60,$C$85:$D103)</f>
        <v>3.5529507656300259E-2</v>
      </c>
      <c r="L103" s="52">
        <f>DSUM($B$60:$Y$78,L$60,$C$85:$D103)</f>
        <v>4.0605151607200303E-2</v>
      </c>
      <c r="M103" s="52">
        <f>DSUM($B$60:$Y$78,M$60,$C$85:$D103)</f>
        <v>4.568079555810034E-2</v>
      </c>
      <c r="N103" s="52">
        <f>DSUM($B$60:$Y$78,N$60,$C$85:$D103)</f>
        <v>5.075643950900037E-2</v>
      </c>
      <c r="O103" s="52">
        <f>DSUM($B$60:$Y$78,O$60,$C$85:$D103)</f>
        <v>5.5832083459900414E-2</v>
      </c>
      <c r="P103" s="52">
        <f>DSUM($B$60:$Y$78,P$60,$C$85:$D103)</f>
        <v>6.0907727410800437E-2</v>
      </c>
      <c r="Q103" s="52">
        <f>DSUM($B$60:$Y$78,Q$60,$C$85:$D103)</f>
        <v>6.5983371361700488E-2</v>
      </c>
      <c r="R103" s="52">
        <f>DSUM($B$60:$Y$78,R$60,$C$85:$D103)</f>
        <v>7.1059015312600546E-2</v>
      </c>
      <c r="S103" s="52">
        <f>DSUM($B$60:$Y$78,S$60,$C$85:$D103)</f>
        <v>7.6134659263500576E-2</v>
      </c>
      <c r="T103" s="52">
        <f>DSUM($B$60:$Y$78,T$60,$C$85:$D103)</f>
        <v>8.1210303214400634E-2</v>
      </c>
      <c r="U103" s="52">
        <f>DSUM($B$60:$Y$78,U$60,$C$85:$D103)</f>
        <v>8.6285947165300664E-2</v>
      </c>
      <c r="V103" s="52">
        <f>DSUM($B$60:$Y$78,V$60,$C$85:$D103)</f>
        <v>9.1361591116200708E-2</v>
      </c>
      <c r="W103" s="52">
        <f>DSUM($B$60:$Y$78,W$60,$C$85:$D103)</f>
        <v>9.6437235067100752E-2</v>
      </c>
      <c r="X103" s="52">
        <f>DSUM($B$60:$Y$78,X$60,$C$85:$D103)</f>
        <v>0.10151287901800077</v>
      </c>
      <c r="Y103" s="52">
        <f>DSUM($B$60:$Y$78,Y$60,$C$85:$D103)</f>
        <v>1.0195557332307676</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1" t="s">
        <v>72</v>
      </c>
      <c r="C104" s="121" t="s">
        <v>300</v>
      </c>
      <c r="D104" s="121" t="s">
        <v>301</v>
      </c>
      <c r="E104" s="52">
        <f>DSUM($B$60:$Y$78,E$60,$C$85:$D104)</f>
        <v>5.0977786661538377E-3</v>
      </c>
      <c r="F104" s="52">
        <f>DSUM($B$60:$Y$78,F$60,$C$85:$D104)</f>
        <v>1.0151287901800077E-2</v>
      </c>
      <c r="G104" s="52">
        <f>DSUM($B$60:$Y$78,G$60,$C$85:$D104)</f>
        <v>1.5226931852700114E-2</v>
      </c>
      <c r="H104" s="52">
        <f>DSUM($B$60:$Y$78,H$60,$C$85:$D104)</f>
        <v>2.0302575803600155E-2</v>
      </c>
      <c r="I104" s="52">
        <f>DSUM($B$60:$Y$78,I$60,$C$85:$D104)</f>
        <v>2.5378219754500188E-2</v>
      </c>
      <c r="J104" s="52">
        <f>DSUM($B$60:$Y$78,J$60,$C$85:$D104)</f>
        <v>3.0453863705400219E-2</v>
      </c>
      <c r="K104" s="52">
        <f>DSUM($B$60:$Y$78,K$60,$C$85:$D104)</f>
        <v>3.5529507656300259E-2</v>
      </c>
      <c r="L104" s="52">
        <f>DSUM($B$60:$Y$78,L$60,$C$85:$D104)</f>
        <v>4.0605151607200303E-2</v>
      </c>
      <c r="M104" s="52">
        <f>DSUM($B$60:$Y$78,M$60,$C$85:$D104)</f>
        <v>4.568079555810034E-2</v>
      </c>
      <c r="N104" s="52">
        <f>DSUM($B$60:$Y$78,N$60,$C$85:$D104)</f>
        <v>5.075643950900037E-2</v>
      </c>
      <c r="O104" s="52">
        <f>DSUM($B$60:$Y$78,O$60,$C$85:$D104)</f>
        <v>5.5832083459900414E-2</v>
      </c>
      <c r="P104" s="52">
        <f>DSUM($B$60:$Y$78,P$60,$C$85:$D104)</f>
        <v>6.0907727410800437E-2</v>
      </c>
      <c r="Q104" s="52">
        <f>DSUM($B$60:$Y$78,Q$60,$C$85:$D104)</f>
        <v>6.5983371361700488E-2</v>
      </c>
      <c r="R104" s="52">
        <f>DSUM($B$60:$Y$78,R$60,$C$85:$D104)</f>
        <v>7.1059015312600546E-2</v>
      </c>
      <c r="S104" s="52">
        <f>DSUM($B$60:$Y$78,S$60,$C$85:$D104)</f>
        <v>7.6134659263500576E-2</v>
      </c>
      <c r="T104" s="52">
        <f>DSUM($B$60:$Y$78,T$60,$C$85:$D104)</f>
        <v>8.1210303214400634E-2</v>
      </c>
      <c r="U104" s="52">
        <f>DSUM($B$60:$Y$78,U$60,$C$85:$D104)</f>
        <v>8.6285947165300664E-2</v>
      </c>
      <c r="V104" s="52">
        <f>DSUM($B$60:$Y$78,V$60,$C$85:$D104)</f>
        <v>9.1361591116200708E-2</v>
      </c>
      <c r="W104" s="52">
        <f>DSUM($B$60:$Y$78,W$60,$C$85:$D104)</f>
        <v>9.6437235067100752E-2</v>
      </c>
      <c r="X104" s="52">
        <f>DSUM($B$60:$Y$78,X$60,$C$85:$D104)</f>
        <v>0.10151287901800077</v>
      </c>
      <c r="Y104" s="52">
        <f>DSUM($B$60:$Y$78,Y$60,$C$85:$D104)</f>
        <v>1.0195557332307676</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1" t="s">
        <v>73</v>
      </c>
      <c r="C105" s="121" t="s">
        <v>302</v>
      </c>
      <c r="D105" s="121" t="s">
        <v>303</v>
      </c>
      <c r="E105" s="52">
        <f>DSUM($B$60:$Y$78,E$60,$C$85:$D105)</f>
        <v>5.0977786661538377E-3</v>
      </c>
      <c r="F105" s="52">
        <f>DSUM($B$60:$Y$78,F$60,$C$85:$D105)</f>
        <v>1.0151287901800077E-2</v>
      </c>
      <c r="G105" s="52">
        <f>DSUM($B$60:$Y$78,G$60,$C$85:$D105)</f>
        <v>1.5226931852700114E-2</v>
      </c>
      <c r="H105" s="52">
        <f>DSUM($B$60:$Y$78,H$60,$C$85:$D105)</f>
        <v>2.0302575803600155E-2</v>
      </c>
      <c r="I105" s="52">
        <f>DSUM($B$60:$Y$78,I$60,$C$85:$D105)</f>
        <v>2.5378219754500188E-2</v>
      </c>
      <c r="J105" s="52">
        <f>DSUM($B$60:$Y$78,J$60,$C$85:$D105)</f>
        <v>3.0453863705400219E-2</v>
      </c>
      <c r="K105" s="52">
        <f>DSUM($B$60:$Y$78,K$60,$C$85:$D105)</f>
        <v>3.5529507656300259E-2</v>
      </c>
      <c r="L105" s="52">
        <f>DSUM($B$60:$Y$78,L$60,$C$85:$D105)</f>
        <v>4.0605151607200303E-2</v>
      </c>
      <c r="M105" s="52">
        <f>DSUM($B$60:$Y$78,M$60,$C$85:$D105)</f>
        <v>4.568079555810034E-2</v>
      </c>
      <c r="N105" s="52">
        <f>DSUM($B$60:$Y$78,N$60,$C$85:$D105)</f>
        <v>5.075643950900037E-2</v>
      </c>
      <c r="O105" s="52">
        <f>DSUM($B$60:$Y$78,O$60,$C$85:$D105)</f>
        <v>5.5832083459900414E-2</v>
      </c>
      <c r="P105" s="52">
        <f>DSUM($B$60:$Y$78,P$60,$C$85:$D105)</f>
        <v>6.0907727410800437E-2</v>
      </c>
      <c r="Q105" s="52">
        <f>DSUM($B$60:$Y$78,Q$60,$C$85:$D105)</f>
        <v>6.5983371361700488E-2</v>
      </c>
      <c r="R105" s="52">
        <f>DSUM($B$60:$Y$78,R$60,$C$85:$D105)</f>
        <v>7.1059015312600546E-2</v>
      </c>
      <c r="S105" s="52">
        <f>DSUM($B$60:$Y$78,S$60,$C$85:$D105)</f>
        <v>7.6134659263500576E-2</v>
      </c>
      <c r="T105" s="52">
        <f>DSUM($B$60:$Y$78,T$60,$C$85:$D105)</f>
        <v>8.1210303214400634E-2</v>
      </c>
      <c r="U105" s="52">
        <f>DSUM($B$60:$Y$78,U$60,$C$85:$D105)</f>
        <v>8.6285947165300664E-2</v>
      </c>
      <c r="V105" s="52">
        <f>DSUM($B$60:$Y$78,V$60,$C$85:$D105)</f>
        <v>9.1361591116200708E-2</v>
      </c>
      <c r="W105" s="52">
        <f>DSUM($B$60:$Y$78,W$60,$C$85:$D105)</f>
        <v>9.6437235067100752E-2</v>
      </c>
      <c r="X105" s="52">
        <f>DSUM($B$60:$Y$78,X$60,$C$85:$D105)</f>
        <v>0.10151287901800077</v>
      </c>
      <c r="Y105" s="52">
        <f>DSUM($B$60:$Y$78,Y$60,$C$85:$D105)</f>
        <v>1.0195557332307676</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1" t="s">
        <v>74</v>
      </c>
      <c r="C106" s="121" t="s">
        <v>304</v>
      </c>
      <c r="D106" s="121" t="s">
        <v>305</v>
      </c>
      <c r="E106" s="52">
        <f>DSUM($B$60:$Y$78,E$60,$C$85:$D106)</f>
        <v>5.0977786661538377E-3</v>
      </c>
      <c r="F106" s="52">
        <f>DSUM($B$60:$Y$78,F$60,$C$85:$D106)</f>
        <v>1.0151287901800077E-2</v>
      </c>
      <c r="G106" s="52">
        <f>DSUM($B$60:$Y$78,G$60,$C$85:$D106)</f>
        <v>1.5226931852700114E-2</v>
      </c>
      <c r="H106" s="52">
        <f>DSUM($B$60:$Y$78,H$60,$C$85:$D106)</f>
        <v>2.0302575803600155E-2</v>
      </c>
      <c r="I106" s="52">
        <f>DSUM($B$60:$Y$78,I$60,$C$85:$D106)</f>
        <v>2.5378219754500188E-2</v>
      </c>
      <c r="J106" s="52">
        <f>DSUM($B$60:$Y$78,J$60,$C$85:$D106)</f>
        <v>3.0453863705400219E-2</v>
      </c>
      <c r="K106" s="52">
        <f>DSUM($B$60:$Y$78,K$60,$C$85:$D106)</f>
        <v>3.5529507656300259E-2</v>
      </c>
      <c r="L106" s="52">
        <f>DSUM($B$60:$Y$78,L$60,$C$85:$D106)</f>
        <v>4.0605151607200303E-2</v>
      </c>
      <c r="M106" s="52">
        <f>DSUM($B$60:$Y$78,M$60,$C$85:$D106)</f>
        <v>4.568079555810034E-2</v>
      </c>
      <c r="N106" s="52">
        <f>DSUM($B$60:$Y$78,N$60,$C$85:$D106)</f>
        <v>5.075643950900037E-2</v>
      </c>
      <c r="O106" s="52">
        <f>DSUM($B$60:$Y$78,O$60,$C$85:$D106)</f>
        <v>5.5832083459900414E-2</v>
      </c>
      <c r="P106" s="52">
        <f>DSUM($B$60:$Y$78,P$60,$C$85:$D106)</f>
        <v>6.0907727410800437E-2</v>
      </c>
      <c r="Q106" s="52">
        <f>DSUM($B$60:$Y$78,Q$60,$C$85:$D106)</f>
        <v>6.5983371361700488E-2</v>
      </c>
      <c r="R106" s="52">
        <f>DSUM($B$60:$Y$78,R$60,$C$85:$D106)</f>
        <v>7.1059015312600546E-2</v>
      </c>
      <c r="S106" s="52">
        <f>DSUM($B$60:$Y$78,S$60,$C$85:$D106)</f>
        <v>7.6134659263500576E-2</v>
      </c>
      <c r="T106" s="52">
        <f>DSUM($B$60:$Y$78,T$60,$C$85:$D106)</f>
        <v>8.1210303214400634E-2</v>
      </c>
      <c r="U106" s="52">
        <f>DSUM($B$60:$Y$78,U$60,$C$85:$D106)</f>
        <v>8.6285947165300664E-2</v>
      </c>
      <c r="V106" s="52">
        <f>DSUM($B$60:$Y$78,V$60,$C$85:$D106)</f>
        <v>9.1361591116200708E-2</v>
      </c>
      <c r="W106" s="52">
        <f>DSUM($B$60:$Y$78,W$60,$C$85:$D106)</f>
        <v>9.6437235067100752E-2</v>
      </c>
      <c r="X106" s="52">
        <f>DSUM($B$60:$Y$78,X$60,$C$85:$D106)</f>
        <v>0.10151287901800077</v>
      </c>
      <c r="Y106" s="52">
        <f>DSUM($B$60:$Y$78,Y$60,$C$85:$D106)</f>
        <v>1.0195557332307676</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1" t="s">
        <v>334</v>
      </c>
      <c r="C107" s="121" t="s">
        <v>306</v>
      </c>
      <c r="D107" s="121" t="s">
        <v>335</v>
      </c>
      <c r="E107" s="52">
        <f>DSUM($B$60:$Y$78,E$60,$C$85:$D107)</f>
        <v>5.0977786661538377E-3</v>
      </c>
      <c r="F107" s="52">
        <f>DSUM($B$60:$Y$78,F$60,$C$85:$D107)</f>
        <v>1.0151287901800077E-2</v>
      </c>
      <c r="G107" s="52">
        <f>DSUM($B$60:$Y$78,G$60,$C$85:$D107)</f>
        <v>1.5226931852700114E-2</v>
      </c>
      <c r="H107" s="52">
        <f>DSUM($B$60:$Y$78,H$60,$C$85:$D107)</f>
        <v>2.0302575803600155E-2</v>
      </c>
      <c r="I107" s="52">
        <f>DSUM($B$60:$Y$78,I$60,$C$85:$D107)</f>
        <v>2.5378219754500188E-2</v>
      </c>
      <c r="J107" s="52">
        <f>DSUM($B$60:$Y$78,J$60,$C$85:$D107)</f>
        <v>3.0453863705400219E-2</v>
      </c>
      <c r="K107" s="52">
        <f>DSUM($B$60:$Y$78,K$60,$C$85:$D107)</f>
        <v>3.5529507656300259E-2</v>
      </c>
      <c r="L107" s="52">
        <f>DSUM($B$60:$Y$78,L$60,$C$85:$D107)</f>
        <v>4.0605151607200303E-2</v>
      </c>
      <c r="M107" s="52">
        <f>DSUM($B$60:$Y$78,M$60,$C$85:$D107)</f>
        <v>4.568079555810034E-2</v>
      </c>
      <c r="N107" s="52">
        <f>DSUM($B$60:$Y$78,N$60,$C$85:$D107)</f>
        <v>5.075643950900037E-2</v>
      </c>
      <c r="O107" s="52">
        <f>DSUM($B$60:$Y$78,O$60,$C$85:$D107)</f>
        <v>5.5832083459900414E-2</v>
      </c>
      <c r="P107" s="52">
        <f>DSUM($B$60:$Y$78,P$60,$C$85:$D107)</f>
        <v>6.0907727410800437E-2</v>
      </c>
      <c r="Q107" s="52">
        <f>DSUM($B$60:$Y$78,Q$60,$C$85:$D107)</f>
        <v>6.5983371361700488E-2</v>
      </c>
      <c r="R107" s="52">
        <f>DSUM($B$60:$Y$78,R$60,$C$85:$D107)</f>
        <v>7.1059015312600546E-2</v>
      </c>
      <c r="S107" s="52">
        <f>DSUM($B$60:$Y$78,S$60,$C$85:$D107)</f>
        <v>7.6134659263500576E-2</v>
      </c>
      <c r="T107" s="52">
        <f>DSUM($B$60:$Y$78,T$60,$C$85:$D107)</f>
        <v>8.1210303214400634E-2</v>
      </c>
      <c r="U107" s="52">
        <f>DSUM($B$60:$Y$78,U$60,$C$85:$D107)</f>
        <v>8.6285947165300664E-2</v>
      </c>
      <c r="V107" s="52">
        <f>DSUM($B$60:$Y$78,V$60,$C$85:$D107)</f>
        <v>9.1361591116200708E-2</v>
      </c>
      <c r="W107" s="52">
        <f>DSUM($B$60:$Y$78,W$60,$C$85:$D107)</f>
        <v>9.6437235067100752E-2</v>
      </c>
      <c r="X107" s="52">
        <f>DSUM($B$60:$Y$78,X$60,$C$85:$D107)</f>
        <v>0.10151287901800077</v>
      </c>
      <c r="Y107" s="52">
        <f>DSUM($B$60:$Y$78,Y$60,$C$85:$D107)</f>
        <v>1.0195557332307676</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1" t="s">
        <v>336</v>
      </c>
      <c r="C108" s="121" t="s">
        <v>337</v>
      </c>
      <c r="D108" s="121" t="s">
        <v>338</v>
      </c>
      <c r="E108" s="52">
        <f>DSUM($B$60:$Y$78,E$60,$C$85:$D108)</f>
        <v>5.0977786661538377E-3</v>
      </c>
      <c r="F108" s="52">
        <f>DSUM($B$60:$Y$78,F$60,$C$85:$D108)</f>
        <v>1.0151287901800077E-2</v>
      </c>
      <c r="G108" s="52">
        <f>DSUM($B$60:$Y$78,G$60,$C$85:$D108)</f>
        <v>1.5226931852700114E-2</v>
      </c>
      <c r="H108" s="52">
        <f>DSUM($B$60:$Y$78,H$60,$C$85:$D108)</f>
        <v>2.0302575803600155E-2</v>
      </c>
      <c r="I108" s="52">
        <f>DSUM($B$60:$Y$78,I$60,$C$85:$D108)</f>
        <v>2.5378219754500188E-2</v>
      </c>
      <c r="J108" s="52">
        <f>DSUM($B$60:$Y$78,J$60,$C$85:$D108)</f>
        <v>3.0453863705400219E-2</v>
      </c>
      <c r="K108" s="52">
        <f>DSUM($B$60:$Y$78,K$60,$C$85:$D108)</f>
        <v>3.5529507656300259E-2</v>
      </c>
      <c r="L108" s="52">
        <f>DSUM($B$60:$Y$78,L$60,$C$85:$D108)</f>
        <v>4.0605151607200303E-2</v>
      </c>
      <c r="M108" s="52">
        <f>DSUM($B$60:$Y$78,M$60,$C$85:$D108)</f>
        <v>4.568079555810034E-2</v>
      </c>
      <c r="N108" s="52">
        <f>DSUM($B$60:$Y$78,N$60,$C$85:$D108)</f>
        <v>5.075643950900037E-2</v>
      </c>
      <c r="O108" s="52">
        <f>DSUM($B$60:$Y$78,O$60,$C$85:$D108)</f>
        <v>5.5832083459900414E-2</v>
      </c>
      <c r="P108" s="52">
        <f>DSUM($B$60:$Y$78,P$60,$C$85:$D108)</f>
        <v>6.0907727410800437E-2</v>
      </c>
      <c r="Q108" s="52">
        <f>DSUM($B$60:$Y$78,Q$60,$C$85:$D108)</f>
        <v>6.5983371361700488E-2</v>
      </c>
      <c r="R108" s="52">
        <f>DSUM($B$60:$Y$78,R$60,$C$85:$D108)</f>
        <v>7.1059015312600546E-2</v>
      </c>
      <c r="S108" s="52">
        <f>DSUM($B$60:$Y$78,S$60,$C$85:$D108)</f>
        <v>7.6134659263500576E-2</v>
      </c>
      <c r="T108" s="52">
        <f>DSUM($B$60:$Y$78,T$60,$C$85:$D108)</f>
        <v>8.1210303214400634E-2</v>
      </c>
      <c r="U108" s="52">
        <f>DSUM($B$60:$Y$78,U$60,$C$85:$D108)</f>
        <v>8.6285947165300664E-2</v>
      </c>
      <c r="V108" s="52">
        <f>DSUM($B$60:$Y$78,V$60,$C$85:$D108)</f>
        <v>9.1361591116200708E-2</v>
      </c>
      <c r="W108" s="52">
        <f>DSUM($B$60:$Y$78,W$60,$C$85:$D108)</f>
        <v>9.6437235067100752E-2</v>
      </c>
      <c r="X108" s="52">
        <f>DSUM($B$60:$Y$78,X$60,$C$85:$D108)</f>
        <v>0.10151287901800077</v>
      </c>
      <c r="Y108" s="52">
        <f>DSUM($B$60:$Y$78,Y$60,$C$85:$D108)</f>
        <v>1.0195557332307676</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1" t="s">
        <v>339</v>
      </c>
      <c r="C109" s="121" t="s">
        <v>340</v>
      </c>
      <c r="D109" s="121" t="s">
        <v>341</v>
      </c>
      <c r="E109" s="52">
        <f>DSUM($B$60:$Y$78,E$60,$C$85:$D109)</f>
        <v>5.0977786661538377E-3</v>
      </c>
      <c r="F109" s="52">
        <f>DSUM($B$60:$Y$78,F$60,$C$85:$D109)</f>
        <v>1.0151287901800077E-2</v>
      </c>
      <c r="G109" s="52">
        <f>DSUM($B$60:$Y$78,G$60,$C$85:$D109)</f>
        <v>1.5226931852700114E-2</v>
      </c>
      <c r="H109" s="52">
        <f>DSUM($B$60:$Y$78,H$60,$C$85:$D109)</f>
        <v>2.0302575803600155E-2</v>
      </c>
      <c r="I109" s="52">
        <f>DSUM($B$60:$Y$78,I$60,$C$85:$D109)</f>
        <v>2.5378219754500188E-2</v>
      </c>
      <c r="J109" s="52">
        <f>DSUM($B$60:$Y$78,J$60,$C$85:$D109)</f>
        <v>3.0453863705400219E-2</v>
      </c>
      <c r="K109" s="52">
        <f>DSUM($B$60:$Y$78,K$60,$C$85:$D109)</f>
        <v>3.5529507656300259E-2</v>
      </c>
      <c r="L109" s="52">
        <f>DSUM($B$60:$Y$78,L$60,$C$85:$D109)</f>
        <v>4.0605151607200303E-2</v>
      </c>
      <c r="M109" s="52">
        <f>DSUM($B$60:$Y$78,M$60,$C$85:$D109)</f>
        <v>4.568079555810034E-2</v>
      </c>
      <c r="N109" s="52">
        <f>DSUM($B$60:$Y$78,N$60,$C$85:$D109)</f>
        <v>5.075643950900037E-2</v>
      </c>
      <c r="O109" s="52">
        <f>DSUM($B$60:$Y$78,O$60,$C$85:$D109)</f>
        <v>5.5832083459900414E-2</v>
      </c>
      <c r="P109" s="52">
        <f>DSUM($B$60:$Y$78,P$60,$C$85:$D109)</f>
        <v>6.0907727410800437E-2</v>
      </c>
      <c r="Q109" s="52">
        <f>DSUM($B$60:$Y$78,Q$60,$C$85:$D109)</f>
        <v>6.5983371361700488E-2</v>
      </c>
      <c r="R109" s="52">
        <f>DSUM($B$60:$Y$78,R$60,$C$85:$D109)</f>
        <v>7.1059015312600546E-2</v>
      </c>
      <c r="S109" s="52">
        <f>DSUM($B$60:$Y$78,S$60,$C$85:$D109)</f>
        <v>7.6134659263500576E-2</v>
      </c>
      <c r="T109" s="52">
        <f>DSUM($B$60:$Y$78,T$60,$C$85:$D109)</f>
        <v>8.1210303214400634E-2</v>
      </c>
      <c r="U109" s="52">
        <f>DSUM($B$60:$Y$78,U$60,$C$85:$D109)</f>
        <v>8.6285947165300664E-2</v>
      </c>
      <c r="V109" s="52">
        <f>DSUM($B$60:$Y$78,V$60,$C$85:$D109)</f>
        <v>9.1361591116200708E-2</v>
      </c>
      <c r="W109" s="52">
        <f>DSUM($B$60:$Y$78,W$60,$C$85:$D109)</f>
        <v>9.6437235067100752E-2</v>
      </c>
      <c r="X109" s="52">
        <f>DSUM($B$60:$Y$78,X$60,$C$85:$D109)</f>
        <v>0.10151287901800077</v>
      </c>
      <c r="Y109" s="52">
        <f>DSUM($B$60:$Y$78,Y$60,$C$85:$D109)</f>
        <v>1.0195557332307676</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1" t="s">
        <v>342</v>
      </c>
      <c r="C110" s="121" t="s">
        <v>343</v>
      </c>
      <c r="D110" s="121" t="s">
        <v>344</v>
      </c>
      <c r="E110" s="52">
        <f>DSUM($B$60:$Y$78,E$60,$C$85:$D110)</f>
        <v>5.0977786661538377E-3</v>
      </c>
      <c r="F110" s="52">
        <f>DSUM($B$60:$Y$78,F$60,$C$85:$D110)</f>
        <v>1.0151287901800077E-2</v>
      </c>
      <c r="G110" s="52">
        <f>DSUM($B$60:$Y$78,G$60,$C$85:$D110)</f>
        <v>1.5226931852700114E-2</v>
      </c>
      <c r="H110" s="52">
        <f>DSUM($B$60:$Y$78,H$60,$C$85:$D110)</f>
        <v>2.0302575803600155E-2</v>
      </c>
      <c r="I110" s="52">
        <f>DSUM($B$60:$Y$78,I$60,$C$85:$D110)</f>
        <v>2.5378219754500188E-2</v>
      </c>
      <c r="J110" s="52">
        <f>DSUM($B$60:$Y$78,J$60,$C$85:$D110)</f>
        <v>3.0453863705400219E-2</v>
      </c>
      <c r="K110" s="52">
        <f>DSUM($B$60:$Y$78,K$60,$C$85:$D110)</f>
        <v>3.5529507656300259E-2</v>
      </c>
      <c r="L110" s="52">
        <f>DSUM($B$60:$Y$78,L$60,$C$85:$D110)</f>
        <v>4.0605151607200303E-2</v>
      </c>
      <c r="M110" s="52">
        <f>DSUM($B$60:$Y$78,M$60,$C$85:$D110)</f>
        <v>4.568079555810034E-2</v>
      </c>
      <c r="N110" s="52">
        <f>DSUM($B$60:$Y$78,N$60,$C$85:$D110)</f>
        <v>5.075643950900037E-2</v>
      </c>
      <c r="O110" s="52">
        <f>DSUM($B$60:$Y$78,O$60,$C$85:$D110)</f>
        <v>5.5832083459900414E-2</v>
      </c>
      <c r="P110" s="52">
        <f>DSUM($B$60:$Y$78,P$60,$C$85:$D110)</f>
        <v>6.0907727410800437E-2</v>
      </c>
      <c r="Q110" s="52">
        <f>DSUM($B$60:$Y$78,Q$60,$C$85:$D110)</f>
        <v>6.5983371361700488E-2</v>
      </c>
      <c r="R110" s="52">
        <f>DSUM($B$60:$Y$78,R$60,$C$85:$D110)</f>
        <v>7.1059015312600546E-2</v>
      </c>
      <c r="S110" s="52">
        <f>DSUM($B$60:$Y$78,S$60,$C$85:$D110)</f>
        <v>7.6134659263500576E-2</v>
      </c>
      <c r="T110" s="52">
        <f>DSUM($B$60:$Y$78,T$60,$C$85:$D110)</f>
        <v>8.1210303214400634E-2</v>
      </c>
      <c r="U110" s="52">
        <f>DSUM($B$60:$Y$78,U$60,$C$85:$D110)</f>
        <v>8.6285947165300664E-2</v>
      </c>
      <c r="V110" s="52">
        <f>DSUM($B$60:$Y$78,V$60,$C$85:$D110)</f>
        <v>9.1361591116200708E-2</v>
      </c>
      <c r="W110" s="52">
        <f>DSUM($B$60:$Y$78,W$60,$C$85:$D110)</f>
        <v>9.6437235067100752E-2</v>
      </c>
      <c r="X110" s="52">
        <f>DSUM($B$60:$Y$78,X$60,$C$85:$D110)</f>
        <v>0.10151287901800077</v>
      </c>
      <c r="Y110" s="52">
        <f>DSUM($B$60:$Y$78,Y$60,$C$85:$D110)</f>
        <v>1.0195557332307676</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1" t="s">
        <v>345</v>
      </c>
      <c r="C111" s="121" t="s">
        <v>346</v>
      </c>
      <c r="D111" s="121" t="s">
        <v>347</v>
      </c>
      <c r="E111" s="52">
        <f>DSUM($B$60:$Y$78,E$60,$C$85:$D111)</f>
        <v>5.0977786661538377E-3</v>
      </c>
      <c r="F111" s="52">
        <f>DSUM($B$60:$Y$78,F$60,$C$85:$D111)</f>
        <v>1.0151287901800077E-2</v>
      </c>
      <c r="G111" s="52">
        <f>DSUM($B$60:$Y$78,G$60,$C$85:$D111)</f>
        <v>1.5226931852700114E-2</v>
      </c>
      <c r="H111" s="52">
        <f>DSUM($B$60:$Y$78,H$60,$C$85:$D111)</f>
        <v>2.0302575803600155E-2</v>
      </c>
      <c r="I111" s="52">
        <f>DSUM($B$60:$Y$78,I$60,$C$85:$D111)</f>
        <v>2.5378219754500188E-2</v>
      </c>
      <c r="J111" s="52">
        <f>DSUM($B$60:$Y$78,J$60,$C$85:$D111)</f>
        <v>3.0453863705400219E-2</v>
      </c>
      <c r="K111" s="52">
        <f>DSUM($B$60:$Y$78,K$60,$C$85:$D111)</f>
        <v>3.5529507656300259E-2</v>
      </c>
      <c r="L111" s="52">
        <f>DSUM($B$60:$Y$78,L$60,$C$85:$D111)</f>
        <v>4.0605151607200303E-2</v>
      </c>
      <c r="M111" s="52">
        <f>DSUM($B$60:$Y$78,M$60,$C$85:$D111)</f>
        <v>4.568079555810034E-2</v>
      </c>
      <c r="N111" s="52">
        <f>DSUM($B$60:$Y$78,N$60,$C$85:$D111)</f>
        <v>5.075643950900037E-2</v>
      </c>
      <c r="O111" s="52">
        <f>DSUM($B$60:$Y$78,O$60,$C$85:$D111)</f>
        <v>5.5832083459900414E-2</v>
      </c>
      <c r="P111" s="52">
        <f>DSUM($B$60:$Y$78,P$60,$C$85:$D111)</f>
        <v>6.0907727410800437E-2</v>
      </c>
      <c r="Q111" s="52">
        <f>DSUM($B$60:$Y$78,Q$60,$C$85:$D111)</f>
        <v>6.5983371361700488E-2</v>
      </c>
      <c r="R111" s="52">
        <f>DSUM($B$60:$Y$78,R$60,$C$85:$D111)</f>
        <v>7.1059015312600546E-2</v>
      </c>
      <c r="S111" s="52">
        <f>DSUM($B$60:$Y$78,S$60,$C$85:$D111)</f>
        <v>7.6134659263500576E-2</v>
      </c>
      <c r="T111" s="52">
        <f>DSUM($B$60:$Y$78,T$60,$C$85:$D111)</f>
        <v>8.1210303214400634E-2</v>
      </c>
      <c r="U111" s="52">
        <f>DSUM($B$60:$Y$78,U$60,$C$85:$D111)</f>
        <v>8.6285947165300664E-2</v>
      </c>
      <c r="V111" s="52">
        <f>DSUM($B$60:$Y$78,V$60,$C$85:$D111)</f>
        <v>9.1361591116200708E-2</v>
      </c>
      <c r="W111" s="52">
        <f>DSUM($B$60:$Y$78,W$60,$C$85:$D111)</f>
        <v>9.6437235067100752E-2</v>
      </c>
      <c r="X111" s="52">
        <f>DSUM($B$60:$Y$78,X$60,$C$85:$D111)</f>
        <v>0.10151287901800077</v>
      </c>
      <c r="Y111" s="52">
        <f>DSUM($B$60:$Y$78,Y$60,$C$85:$D111)</f>
        <v>1.0195557332307676</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1" t="s">
        <v>348</v>
      </c>
      <c r="C112" s="121" t="s">
        <v>349</v>
      </c>
      <c r="D112" s="121" t="s">
        <v>350</v>
      </c>
      <c r="E112" s="52">
        <f>DSUM($B$60:$Y$78,E$60,$C$85:$D112)</f>
        <v>5.0977786661538377E-3</v>
      </c>
      <c r="F112" s="52">
        <f>DSUM($B$60:$Y$78,F$60,$C$85:$D112)</f>
        <v>1.0151287901800077E-2</v>
      </c>
      <c r="G112" s="52">
        <f>DSUM($B$60:$Y$78,G$60,$C$85:$D112)</f>
        <v>1.5226931852700114E-2</v>
      </c>
      <c r="H112" s="52">
        <f>DSUM($B$60:$Y$78,H$60,$C$85:$D112)</f>
        <v>2.0302575803600155E-2</v>
      </c>
      <c r="I112" s="52">
        <f>DSUM($B$60:$Y$78,I$60,$C$85:$D112)</f>
        <v>2.5378219754500188E-2</v>
      </c>
      <c r="J112" s="52">
        <f>DSUM($B$60:$Y$78,J$60,$C$85:$D112)</f>
        <v>3.0453863705400219E-2</v>
      </c>
      <c r="K112" s="52">
        <f>DSUM($B$60:$Y$78,K$60,$C$85:$D112)</f>
        <v>3.5529507656300259E-2</v>
      </c>
      <c r="L112" s="52">
        <f>DSUM($B$60:$Y$78,L$60,$C$85:$D112)</f>
        <v>4.0605151607200303E-2</v>
      </c>
      <c r="M112" s="52">
        <f>DSUM($B$60:$Y$78,M$60,$C$85:$D112)</f>
        <v>4.568079555810034E-2</v>
      </c>
      <c r="N112" s="52">
        <f>DSUM($B$60:$Y$78,N$60,$C$85:$D112)</f>
        <v>5.075643950900037E-2</v>
      </c>
      <c r="O112" s="52">
        <f>DSUM($B$60:$Y$78,O$60,$C$85:$D112)</f>
        <v>5.5832083459900414E-2</v>
      </c>
      <c r="P112" s="52">
        <f>DSUM($B$60:$Y$78,P$60,$C$85:$D112)</f>
        <v>6.0907727410800437E-2</v>
      </c>
      <c r="Q112" s="52">
        <f>DSUM($B$60:$Y$78,Q$60,$C$85:$D112)</f>
        <v>6.5983371361700488E-2</v>
      </c>
      <c r="R112" s="52">
        <f>DSUM($B$60:$Y$78,R$60,$C$85:$D112)</f>
        <v>7.1059015312600546E-2</v>
      </c>
      <c r="S112" s="52">
        <f>DSUM($B$60:$Y$78,S$60,$C$85:$D112)</f>
        <v>7.6134659263500576E-2</v>
      </c>
      <c r="T112" s="52">
        <f>DSUM($B$60:$Y$78,T$60,$C$85:$D112)</f>
        <v>8.1210303214400634E-2</v>
      </c>
      <c r="U112" s="52">
        <f>DSUM($B$60:$Y$78,U$60,$C$85:$D112)</f>
        <v>8.6285947165300664E-2</v>
      </c>
      <c r="V112" s="52">
        <f>DSUM($B$60:$Y$78,V$60,$C$85:$D112)</f>
        <v>9.1361591116200708E-2</v>
      </c>
      <c r="W112" s="52">
        <f>DSUM($B$60:$Y$78,W$60,$C$85:$D112)</f>
        <v>9.6437235067100752E-2</v>
      </c>
      <c r="X112" s="52">
        <f>DSUM($B$60:$Y$78,X$60,$C$85:$D112)</f>
        <v>0.10151287901800077</v>
      </c>
      <c r="Y112" s="52">
        <f>DSUM($B$60:$Y$78,Y$60,$C$85:$D112)</f>
        <v>1.0195557332307676</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1" t="s">
        <v>351</v>
      </c>
      <c r="C113" s="121" t="s">
        <v>352</v>
      </c>
      <c r="D113" s="121" t="s">
        <v>353</v>
      </c>
      <c r="E113" s="52">
        <f>DSUM($B$60:$Y$78,E$60,$C$85:$D113)</f>
        <v>5.0977786661538377E-3</v>
      </c>
      <c r="F113" s="52">
        <f>DSUM($B$60:$Y$78,F$60,$C$85:$D113)</f>
        <v>1.0151287901800077E-2</v>
      </c>
      <c r="G113" s="52">
        <f>DSUM($B$60:$Y$78,G$60,$C$85:$D113)</f>
        <v>1.5226931852700114E-2</v>
      </c>
      <c r="H113" s="52">
        <f>DSUM($B$60:$Y$78,H$60,$C$85:$D113)</f>
        <v>2.0302575803600155E-2</v>
      </c>
      <c r="I113" s="52">
        <f>DSUM($B$60:$Y$78,I$60,$C$85:$D113)</f>
        <v>2.5378219754500188E-2</v>
      </c>
      <c r="J113" s="52">
        <f>DSUM($B$60:$Y$78,J$60,$C$85:$D113)</f>
        <v>3.0453863705400219E-2</v>
      </c>
      <c r="K113" s="52">
        <f>DSUM($B$60:$Y$78,K$60,$C$85:$D113)</f>
        <v>3.5529507656300259E-2</v>
      </c>
      <c r="L113" s="52">
        <f>DSUM($B$60:$Y$78,L$60,$C$85:$D113)</f>
        <v>4.0605151607200303E-2</v>
      </c>
      <c r="M113" s="52">
        <f>DSUM($B$60:$Y$78,M$60,$C$85:$D113)</f>
        <v>4.568079555810034E-2</v>
      </c>
      <c r="N113" s="52">
        <f>DSUM($B$60:$Y$78,N$60,$C$85:$D113)</f>
        <v>5.075643950900037E-2</v>
      </c>
      <c r="O113" s="52">
        <f>DSUM($B$60:$Y$78,O$60,$C$85:$D113)</f>
        <v>5.5832083459900414E-2</v>
      </c>
      <c r="P113" s="52">
        <f>DSUM($B$60:$Y$78,P$60,$C$85:$D113)</f>
        <v>6.0907727410800437E-2</v>
      </c>
      <c r="Q113" s="52">
        <f>DSUM($B$60:$Y$78,Q$60,$C$85:$D113)</f>
        <v>6.5983371361700488E-2</v>
      </c>
      <c r="R113" s="52">
        <f>DSUM($B$60:$Y$78,R$60,$C$85:$D113)</f>
        <v>7.1059015312600546E-2</v>
      </c>
      <c r="S113" s="52">
        <f>DSUM($B$60:$Y$78,S$60,$C$85:$D113)</f>
        <v>7.6134659263500576E-2</v>
      </c>
      <c r="T113" s="52">
        <f>DSUM($B$60:$Y$78,T$60,$C$85:$D113)</f>
        <v>8.1210303214400634E-2</v>
      </c>
      <c r="U113" s="52">
        <f>DSUM($B$60:$Y$78,U$60,$C$85:$D113)</f>
        <v>8.6285947165300664E-2</v>
      </c>
      <c r="V113" s="52">
        <f>DSUM($B$60:$Y$78,V$60,$C$85:$D113)</f>
        <v>9.1361591116200708E-2</v>
      </c>
      <c r="W113" s="52">
        <f>DSUM($B$60:$Y$78,W$60,$C$85:$D113)</f>
        <v>9.6437235067100752E-2</v>
      </c>
      <c r="X113" s="52">
        <f>DSUM($B$60:$Y$78,X$60,$C$85:$D113)</f>
        <v>0.10151287901800077</v>
      </c>
      <c r="Y113" s="52">
        <f>DSUM($B$60:$Y$78,Y$60,$C$85:$D113)</f>
        <v>1.0195557332307676</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1" t="s">
        <v>354</v>
      </c>
      <c r="C114" s="121" t="s">
        <v>355</v>
      </c>
      <c r="D114" s="121" t="s">
        <v>356</v>
      </c>
      <c r="E114" s="52">
        <f>DSUM($B$60:$Y$78,E$60,$C$85:$D114)</f>
        <v>5.0977786661538377E-3</v>
      </c>
      <c r="F114" s="52">
        <f>DSUM($B$60:$Y$78,F$60,$C$85:$D114)</f>
        <v>1.0151287901800077E-2</v>
      </c>
      <c r="G114" s="52">
        <f>DSUM($B$60:$Y$78,G$60,$C$85:$D114)</f>
        <v>1.5226931852700114E-2</v>
      </c>
      <c r="H114" s="52">
        <f>DSUM($B$60:$Y$78,H$60,$C$85:$D114)</f>
        <v>2.0302575803600155E-2</v>
      </c>
      <c r="I114" s="52">
        <f>DSUM($B$60:$Y$78,I$60,$C$85:$D114)</f>
        <v>2.5378219754500188E-2</v>
      </c>
      <c r="J114" s="52">
        <f>DSUM($B$60:$Y$78,J$60,$C$85:$D114)</f>
        <v>3.0453863705400219E-2</v>
      </c>
      <c r="K114" s="52">
        <f>DSUM($B$60:$Y$78,K$60,$C$85:$D114)</f>
        <v>3.5529507656300259E-2</v>
      </c>
      <c r="L114" s="52">
        <f>DSUM($B$60:$Y$78,L$60,$C$85:$D114)</f>
        <v>4.0605151607200303E-2</v>
      </c>
      <c r="M114" s="52">
        <f>DSUM($B$60:$Y$78,M$60,$C$85:$D114)</f>
        <v>4.568079555810034E-2</v>
      </c>
      <c r="N114" s="52">
        <f>DSUM($B$60:$Y$78,N$60,$C$85:$D114)</f>
        <v>5.075643950900037E-2</v>
      </c>
      <c r="O114" s="52">
        <f>DSUM($B$60:$Y$78,O$60,$C$85:$D114)</f>
        <v>5.5832083459900414E-2</v>
      </c>
      <c r="P114" s="52">
        <f>DSUM($B$60:$Y$78,P$60,$C$85:$D114)</f>
        <v>6.0907727410800437E-2</v>
      </c>
      <c r="Q114" s="52">
        <f>DSUM($B$60:$Y$78,Q$60,$C$85:$D114)</f>
        <v>6.5983371361700488E-2</v>
      </c>
      <c r="R114" s="52">
        <f>DSUM($B$60:$Y$78,R$60,$C$85:$D114)</f>
        <v>7.1059015312600546E-2</v>
      </c>
      <c r="S114" s="52">
        <f>DSUM($B$60:$Y$78,S$60,$C$85:$D114)</f>
        <v>7.6134659263500576E-2</v>
      </c>
      <c r="T114" s="52">
        <f>DSUM($B$60:$Y$78,T$60,$C$85:$D114)</f>
        <v>8.1210303214400634E-2</v>
      </c>
      <c r="U114" s="52">
        <f>DSUM($B$60:$Y$78,U$60,$C$85:$D114)</f>
        <v>8.6285947165300664E-2</v>
      </c>
      <c r="V114" s="52">
        <f>DSUM($B$60:$Y$78,V$60,$C$85:$D114)</f>
        <v>9.1361591116200708E-2</v>
      </c>
      <c r="W114" s="52">
        <f>DSUM($B$60:$Y$78,W$60,$C$85:$D114)</f>
        <v>9.6437235067100752E-2</v>
      </c>
      <c r="X114" s="52">
        <f>DSUM($B$60:$Y$78,X$60,$C$85:$D114)</f>
        <v>0.10151287901800077</v>
      </c>
      <c r="Y114" s="52">
        <f>DSUM($B$60:$Y$78,Y$60,$C$85:$D114)</f>
        <v>1.0195557332307676</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1" t="s">
        <v>357</v>
      </c>
      <c r="C115" s="121" t="s">
        <v>358</v>
      </c>
      <c r="D115" s="121" t="s">
        <v>359</v>
      </c>
      <c r="E115" s="52">
        <f>DSUM($B$60:$Y$78,E$60,$C$85:$D115)</f>
        <v>5.0977786661538377E-3</v>
      </c>
      <c r="F115" s="52">
        <f>DSUM($B$60:$Y$78,F$60,$C$85:$D115)</f>
        <v>1.0151287901800077E-2</v>
      </c>
      <c r="G115" s="52">
        <f>DSUM($B$60:$Y$78,G$60,$C$85:$D115)</f>
        <v>1.5226931852700114E-2</v>
      </c>
      <c r="H115" s="52">
        <f>DSUM($B$60:$Y$78,H$60,$C$85:$D115)</f>
        <v>2.0302575803600155E-2</v>
      </c>
      <c r="I115" s="52">
        <f>DSUM($B$60:$Y$78,I$60,$C$85:$D115)</f>
        <v>2.5378219754500188E-2</v>
      </c>
      <c r="J115" s="52">
        <f>DSUM($B$60:$Y$78,J$60,$C$85:$D115)</f>
        <v>3.0453863705400219E-2</v>
      </c>
      <c r="K115" s="52">
        <f>DSUM($B$60:$Y$78,K$60,$C$85:$D115)</f>
        <v>3.5529507656300259E-2</v>
      </c>
      <c r="L115" s="52">
        <f>DSUM($B$60:$Y$78,L$60,$C$85:$D115)</f>
        <v>4.0605151607200303E-2</v>
      </c>
      <c r="M115" s="52">
        <f>DSUM($B$60:$Y$78,M$60,$C$85:$D115)</f>
        <v>4.568079555810034E-2</v>
      </c>
      <c r="N115" s="52">
        <f>DSUM($B$60:$Y$78,N$60,$C$85:$D115)</f>
        <v>5.075643950900037E-2</v>
      </c>
      <c r="O115" s="52">
        <f>DSUM($B$60:$Y$78,O$60,$C$85:$D115)</f>
        <v>5.5832083459900414E-2</v>
      </c>
      <c r="P115" s="52">
        <f>DSUM($B$60:$Y$78,P$60,$C$85:$D115)</f>
        <v>6.0907727410800437E-2</v>
      </c>
      <c r="Q115" s="52">
        <f>DSUM($B$60:$Y$78,Q$60,$C$85:$D115)</f>
        <v>6.5983371361700488E-2</v>
      </c>
      <c r="R115" s="52">
        <f>DSUM($B$60:$Y$78,R$60,$C$85:$D115)</f>
        <v>7.1059015312600546E-2</v>
      </c>
      <c r="S115" s="52">
        <f>DSUM($B$60:$Y$78,S$60,$C$85:$D115)</f>
        <v>7.6134659263500576E-2</v>
      </c>
      <c r="T115" s="52">
        <f>DSUM($B$60:$Y$78,T$60,$C$85:$D115)</f>
        <v>8.1210303214400634E-2</v>
      </c>
      <c r="U115" s="52">
        <f>DSUM($B$60:$Y$78,U$60,$C$85:$D115)</f>
        <v>8.6285947165300664E-2</v>
      </c>
      <c r="V115" s="52">
        <f>DSUM($B$60:$Y$78,V$60,$C$85:$D115)</f>
        <v>9.1361591116200708E-2</v>
      </c>
      <c r="W115" s="52">
        <f>DSUM($B$60:$Y$78,W$60,$C$85:$D115)</f>
        <v>9.6437235067100752E-2</v>
      </c>
      <c r="X115" s="52">
        <f>DSUM($B$60:$Y$78,X$60,$C$85:$D115)</f>
        <v>0.10151287901800077</v>
      </c>
      <c r="Y115" s="52">
        <f>DSUM($B$60:$Y$78,Y$60,$C$85:$D115)</f>
        <v>1.0195557332307676</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1" t="s">
        <v>360</v>
      </c>
      <c r="C116" s="121" t="s">
        <v>361</v>
      </c>
      <c r="D116" s="121" t="s">
        <v>362</v>
      </c>
      <c r="E116" s="52">
        <f>DSUM($B$60:$Y$78,E$60,$C$85:$D116)</f>
        <v>5.0977786661538377E-3</v>
      </c>
      <c r="F116" s="52">
        <f>DSUM($B$60:$Y$78,F$60,$C$85:$D116)</f>
        <v>1.0151287901800077E-2</v>
      </c>
      <c r="G116" s="52">
        <f>DSUM($B$60:$Y$78,G$60,$C$85:$D116)</f>
        <v>1.5226931852700114E-2</v>
      </c>
      <c r="H116" s="52">
        <f>DSUM($B$60:$Y$78,H$60,$C$85:$D116)</f>
        <v>2.0302575803600155E-2</v>
      </c>
      <c r="I116" s="52">
        <f>DSUM($B$60:$Y$78,I$60,$C$85:$D116)</f>
        <v>2.5378219754500188E-2</v>
      </c>
      <c r="J116" s="52">
        <f>DSUM($B$60:$Y$78,J$60,$C$85:$D116)</f>
        <v>3.0453863705400219E-2</v>
      </c>
      <c r="K116" s="52">
        <f>DSUM($B$60:$Y$78,K$60,$C$85:$D116)</f>
        <v>3.5529507656300259E-2</v>
      </c>
      <c r="L116" s="52">
        <f>DSUM($B$60:$Y$78,L$60,$C$85:$D116)</f>
        <v>4.0605151607200303E-2</v>
      </c>
      <c r="M116" s="52">
        <f>DSUM($B$60:$Y$78,M$60,$C$85:$D116)</f>
        <v>4.568079555810034E-2</v>
      </c>
      <c r="N116" s="52">
        <f>DSUM($B$60:$Y$78,N$60,$C$85:$D116)</f>
        <v>5.075643950900037E-2</v>
      </c>
      <c r="O116" s="52">
        <f>DSUM($B$60:$Y$78,O$60,$C$85:$D116)</f>
        <v>5.5832083459900414E-2</v>
      </c>
      <c r="P116" s="52">
        <f>DSUM($B$60:$Y$78,P$60,$C$85:$D116)</f>
        <v>6.0907727410800437E-2</v>
      </c>
      <c r="Q116" s="52">
        <f>DSUM($B$60:$Y$78,Q$60,$C$85:$D116)</f>
        <v>6.5983371361700488E-2</v>
      </c>
      <c r="R116" s="52">
        <f>DSUM($B$60:$Y$78,R$60,$C$85:$D116)</f>
        <v>7.1059015312600546E-2</v>
      </c>
      <c r="S116" s="52">
        <f>DSUM($B$60:$Y$78,S$60,$C$85:$D116)</f>
        <v>7.6134659263500576E-2</v>
      </c>
      <c r="T116" s="52">
        <f>DSUM($B$60:$Y$78,T$60,$C$85:$D116)</f>
        <v>8.1210303214400634E-2</v>
      </c>
      <c r="U116" s="52">
        <f>DSUM($B$60:$Y$78,U$60,$C$85:$D116)</f>
        <v>8.6285947165300664E-2</v>
      </c>
      <c r="V116" s="52">
        <f>DSUM($B$60:$Y$78,V$60,$C$85:$D116)</f>
        <v>9.1361591116200708E-2</v>
      </c>
      <c r="W116" s="52">
        <f>DSUM($B$60:$Y$78,W$60,$C$85:$D116)</f>
        <v>9.6437235067100752E-2</v>
      </c>
      <c r="X116" s="52">
        <f>DSUM($B$60:$Y$78,X$60,$C$85:$D116)</f>
        <v>0.10151287901800077</v>
      </c>
      <c r="Y116" s="52">
        <f>DSUM($B$60:$Y$78,Y$60,$C$85:$D116)</f>
        <v>1.0195557332307676</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1" t="s">
        <v>363</v>
      </c>
      <c r="C117" s="121" t="s">
        <v>364</v>
      </c>
      <c r="D117" s="121" t="s">
        <v>365</v>
      </c>
      <c r="E117" s="52">
        <f>DSUM($B$60:$Y$78,E$60,$C$85:$D117)</f>
        <v>5.0977786661538377E-3</v>
      </c>
      <c r="F117" s="52">
        <f>DSUM($B$60:$Y$78,F$60,$C$85:$D117)</f>
        <v>1.0151287901800077E-2</v>
      </c>
      <c r="G117" s="52">
        <f>DSUM($B$60:$Y$78,G$60,$C$85:$D117)</f>
        <v>1.5226931852700114E-2</v>
      </c>
      <c r="H117" s="52">
        <f>DSUM($B$60:$Y$78,H$60,$C$85:$D117)</f>
        <v>2.0302575803600155E-2</v>
      </c>
      <c r="I117" s="52">
        <f>DSUM($B$60:$Y$78,I$60,$C$85:$D117)</f>
        <v>2.5378219754500188E-2</v>
      </c>
      <c r="J117" s="52">
        <f>DSUM($B$60:$Y$78,J$60,$C$85:$D117)</f>
        <v>3.0453863705400219E-2</v>
      </c>
      <c r="K117" s="52">
        <f>DSUM($B$60:$Y$78,K$60,$C$85:$D117)</f>
        <v>3.5529507656300259E-2</v>
      </c>
      <c r="L117" s="52">
        <f>DSUM($B$60:$Y$78,L$60,$C$85:$D117)</f>
        <v>4.0605151607200303E-2</v>
      </c>
      <c r="M117" s="52">
        <f>DSUM($B$60:$Y$78,M$60,$C$85:$D117)</f>
        <v>4.568079555810034E-2</v>
      </c>
      <c r="N117" s="52">
        <f>DSUM($B$60:$Y$78,N$60,$C$85:$D117)</f>
        <v>5.075643950900037E-2</v>
      </c>
      <c r="O117" s="52">
        <f>DSUM($B$60:$Y$78,O$60,$C$85:$D117)</f>
        <v>5.5832083459900414E-2</v>
      </c>
      <c r="P117" s="52">
        <f>DSUM($B$60:$Y$78,P$60,$C$85:$D117)</f>
        <v>6.0907727410800437E-2</v>
      </c>
      <c r="Q117" s="52">
        <f>DSUM($B$60:$Y$78,Q$60,$C$85:$D117)</f>
        <v>6.5983371361700488E-2</v>
      </c>
      <c r="R117" s="52">
        <f>DSUM($B$60:$Y$78,R$60,$C$85:$D117)</f>
        <v>7.1059015312600546E-2</v>
      </c>
      <c r="S117" s="52">
        <f>DSUM($B$60:$Y$78,S$60,$C$85:$D117)</f>
        <v>7.6134659263500576E-2</v>
      </c>
      <c r="T117" s="52">
        <f>DSUM($B$60:$Y$78,T$60,$C$85:$D117)</f>
        <v>8.1210303214400634E-2</v>
      </c>
      <c r="U117" s="52">
        <f>DSUM($B$60:$Y$78,U$60,$C$85:$D117)</f>
        <v>8.6285947165300664E-2</v>
      </c>
      <c r="V117" s="52">
        <f>DSUM($B$60:$Y$78,V$60,$C$85:$D117)</f>
        <v>9.1361591116200708E-2</v>
      </c>
      <c r="W117" s="52">
        <f>DSUM($B$60:$Y$78,W$60,$C$85:$D117)</f>
        <v>9.6437235067100752E-2</v>
      </c>
      <c r="X117" s="52">
        <f>DSUM($B$60:$Y$78,X$60,$C$85:$D117)</f>
        <v>0.10151287901800077</v>
      </c>
      <c r="Y117" s="52">
        <f>DSUM($B$60:$Y$78,Y$60,$C$85:$D117)</f>
        <v>1.0195557332307676</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6"/>
      <c r="D118" s="156"/>
      <c r="E118" s="52"/>
      <c r="F118" s="52"/>
      <c r="G118" s="52"/>
      <c r="H118" s="52"/>
      <c r="I118" s="52"/>
      <c r="J118" s="52"/>
      <c r="K118" s="52"/>
      <c r="L118" s="52"/>
      <c r="M118" s="52"/>
      <c r="N118" s="52"/>
      <c r="O118" s="52"/>
      <c r="P118" s="52"/>
      <c r="Q118" s="52"/>
      <c r="R118" s="52"/>
      <c r="S118" s="52"/>
      <c r="T118" s="52"/>
      <c r="U118" s="52"/>
      <c r="V118" s="52"/>
      <c r="W118" s="52"/>
      <c r="X118" s="52"/>
      <c r="Y118" s="52"/>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22">
        <f>E117</f>
        <v>5.0977786661538377E-3</v>
      </c>
      <c r="F119" s="122">
        <f t="shared" ref="F119:Y119" si="38">F117</f>
        <v>1.0151287901800077E-2</v>
      </c>
      <c r="G119" s="122">
        <f t="shared" si="38"/>
        <v>1.5226931852700114E-2</v>
      </c>
      <c r="H119" s="122">
        <f t="shared" si="38"/>
        <v>2.0302575803600155E-2</v>
      </c>
      <c r="I119" s="122">
        <f t="shared" si="38"/>
        <v>2.5378219754500188E-2</v>
      </c>
      <c r="J119" s="122">
        <f t="shared" si="38"/>
        <v>3.0453863705400219E-2</v>
      </c>
      <c r="K119" s="122">
        <f t="shared" si="38"/>
        <v>3.5529507656300259E-2</v>
      </c>
      <c r="L119" s="122">
        <f t="shared" si="38"/>
        <v>4.0605151607200303E-2</v>
      </c>
      <c r="M119" s="122">
        <f t="shared" si="38"/>
        <v>4.568079555810034E-2</v>
      </c>
      <c r="N119" s="122">
        <f t="shared" si="38"/>
        <v>5.075643950900037E-2</v>
      </c>
      <c r="O119" s="122">
        <f t="shared" si="38"/>
        <v>5.5832083459900414E-2</v>
      </c>
      <c r="P119" s="122">
        <f t="shared" si="38"/>
        <v>6.0907727410800437E-2</v>
      </c>
      <c r="Q119" s="122">
        <f t="shared" si="38"/>
        <v>6.5983371361700488E-2</v>
      </c>
      <c r="R119" s="122">
        <f t="shared" si="38"/>
        <v>7.1059015312600546E-2</v>
      </c>
      <c r="S119" s="122">
        <f t="shared" si="38"/>
        <v>7.6134659263500576E-2</v>
      </c>
      <c r="T119" s="122">
        <f t="shared" si="38"/>
        <v>8.1210303214400634E-2</v>
      </c>
      <c r="U119" s="122">
        <f t="shared" si="38"/>
        <v>8.6285947165300664E-2</v>
      </c>
      <c r="V119" s="122">
        <f t="shared" si="38"/>
        <v>9.1361591116200708E-2</v>
      </c>
      <c r="W119" s="122">
        <f t="shared" si="38"/>
        <v>9.6437235067100752E-2</v>
      </c>
      <c r="X119" s="122">
        <f t="shared" si="38"/>
        <v>0.10151287901800077</v>
      </c>
      <c r="Y119" s="122">
        <f t="shared" si="38"/>
        <v>1.0195557332307676</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6" t="s">
        <v>307</v>
      </c>
      <c r="B120" s="107"/>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7" t="str">
        <f>C8</f>
        <v>Compressed Air-NR</v>
      </c>
      <c r="E121" s="98">
        <f>E84</f>
        <v>2016</v>
      </c>
      <c r="F121" s="98">
        <f t="shared" ref="F121:Y121" si="39">F84</f>
        <v>2017</v>
      </c>
      <c r="G121" s="98">
        <f t="shared" si="39"/>
        <v>2018</v>
      </c>
      <c r="H121" s="98">
        <f t="shared" si="39"/>
        <v>2019</v>
      </c>
      <c r="I121" s="98">
        <f t="shared" si="39"/>
        <v>2020</v>
      </c>
      <c r="J121" s="98">
        <f t="shared" si="39"/>
        <v>2021</v>
      </c>
      <c r="K121" s="98">
        <f t="shared" si="39"/>
        <v>2022</v>
      </c>
      <c r="L121" s="98">
        <f t="shared" si="39"/>
        <v>2023</v>
      </c>
      <c r="M121" s="98">
        <f t="shared" si="39"/>
        <v>2024</v>
      </c>
      <c r="N121" s="98">
        <f t="shared" si="39"/>
        <v>2025</v>
      </c>
      <c r="O121" s="98">
        <f t="shared" si="39"/>
        <v>2026</v>
      </c>
      <c r="P121" s="98">
        <f t="shared" si="39"/>
        <v>2027</v>
      </c>
      <c r="Q121" s="98">
        <f t="shared" si="39"/>
        <v>2028</v>
      </c>
      <c r="R121" s="98">
        <f t="shared" si="39"/>
        <v>2029</v>
      </c>
      <c r="S121" s="98">
        <f t="shared" si="39"/>
        <v>2030</v>
      </c>
      <c r="T121" s="98">
        <f t="shared" si="39"/>
        <v>2031</v>
      </c>
      <c r="U121" s="98">
        <f t="shared" si="39"/>
        <v>2032</v>
      </c>
      <c r="V121" s="98">
        <f t="shared" si="39"/>
        <v>2033</v>
      </c>
      <c r="W121" s="98">
        <f t="shared" si="39"/>
        <v>2034</v>
      </c>
      <c r="X121" s="98">
        <f t="shared" si="39"/>
        <v>2035</v>
      </c>
      <c r="Y121" s="98" t="str">
        <f t="shared" si="39"/>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9" t="str">
        <f>CONCATENATE("aMW_",E$11)</f>
        <v>aMW_2016</v>
      </c>
      <c r="F122" s="99" t="str">
        <f t="shared" ref="F122:Y122" si="40">CONCATENATE("aMW_",F$11)</f>
        <v>aMW_2017</v>
      </c>
      <c r="G122" s="99" t="str">
        <f t="shared" si="40"/>
        <v>aMW_2018</v>
      </c>
      <c r="H122" s="99" t="str">
        <f t="shared" si="40"/>
        <v>aMW_2019</v>
      </c>
      <c r="I122" s="99" t="str">
        <f t="shared" si="40"/>
        <v>aMW_2020</v>
      </c>
      <c r="J122" s="99" t="str">
        <f t="shared" si="40"/>
        <v>aMW_2021</v>
      </c>
      <c r="K122" s="99" t="str">
        <f t="shared" si="40"/>
        <v>aMW_2022</v>
      </c>
      <c r="L122" s="99" t="str">
        <f t="shared" si="40"/>
        <v>aMW_2023</v>
      </c>
      <c r="M122" s="99" t="str">
        <f t="shared" si="40"/>
        <v>aMW_2024</v>
      </c>
      <c r="N122" s="99" t="str">
        <f t="shared" si="40"/>
        <v>aMW_2025</v>
      </c>
      <c r="O122" s="99" t="str">
        <f t="shared" si="40"/>
        <v>aMW_2026</v>
      </c>
      <c r="P122" s="99" t="str">
        <f t="shared" si="40"/>
        <v>aMW_2027</v>
      </c>
      <c r="Q122" s="99" t="str">
        <f t="shared" si="40"/>
        <v>aMW_2028</v>
      </c>
      <c r="R122" s="99" t="str">
        <f t="shared" si="40"/>
        <v>aMW_2029</v>
      </c>
      <c r="S122" s="99" t="str">
        <f t="shared" si="40"/>
        <v>aMW_2030</v>
      </c>
      <c r="T122" s="99" t="str">
        <f t="shared" si="40"/>
        <v>aMW_2031</v>
      </c>
      <c r="U122" s="99" t="str">
        <f t="shared" si="40"/>
        <v>aMW_2032</v>
      </c>
      <c r="V122" s="99" t="str">
        <f t="shared" si="40"/>
        <v>aMW_2033</v>
      </c>
      <c r="W122" s="99" t="str">
        <f t="shared" si="40"/>
        <v>aMW_2034</v>
      </c>
      <c r="X122" s="99" t="str">
        <f t="shared" si="40"/>
        <v>aMW_2035</v>
      </c>
      <c r="Y122" s="99" t="str">
        <f t="shared" si="40"/>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1" t="s">
        <v>54</v>
      </c>
      <c r="E123" s="101">
        <f t="shared" ref="E123:Y123" si="41">E86</f>
        <v>0</v>
      </c>
      <c r="F123" s="101">
        <f t="shared" si="41"/>
        <v>0</v>
      </c>
      <c r="G123" s="101">
        <f t="shared" si="41"/>
        <v>0</v>
      </c>
      <c r="H123" s="101">
        <f t="shared" si="41"/>
        <v>0</v>
      </c>
      <c r="I123" s="101">
        <f t="shared" si="41"/>
        <v>0</v>
      </c>
      <c r="J123" s="101">
        <f t="shared" si="41"/>
        <v>0</v>
      </c>
      <c r="K123" s="101">
        <f t="shared" si="41"/>
        <v>0</v>
      </c>
      <c r="L123" s="101">
        <f t="shared" si="41"/>
        <v>0</v>
      </c>
      <c r="M123" s="101">
        <f t="shared" si="41"/>
        <v>0</v>
      </c>
      <c r="N123" s="101">
        <f t="shared" si="41"/>
        <v>0</v>
      </c>
      <c r="O123" s="101">
        <f t="shared" si="41"/>
        <v>0</v>
      </c>
      <c r="P123" s="101">
        <f t="shared" si="41"/>
        <v>0</v>
      </c>
      <c r="Q123" s="101">
        <f t="shared" si="41"/>
        <v>0</v>
      </c>
      <c r="R123" s="101">
        <f t="shared" si="41"/>
        <v>0</v>
      </c>
      <c r="S123" s="101">
        <f t="shared" si="41"/>
        <v>0</v>
      </c>
      <c r="T123" s="101">
        <f t="shared" si="41"/>
        <v>0</v>
      </c>
      <c r="U123" s="101">
        <f t="shared" si="41"/>
        <v>0</v>
      </c>
      <c r="V123" s="101">
        <f t="shared" si="41"/>
        <v>0</v>
      </c>
      <c r="W123" s="101">
        <f t="shared" si="41"/>
        <v>0</v>
      </c>
      <c r="X123" s="101">
        <f t="shared" si="41"/>
        <v>0</v>
      </c>
      <c r="Y123" s="101">
        <f t="shared" si="41"/>
        <v>0</v>
      </c>
      <c r="Z123" s="157"/>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1" t="s">
        <v>55</v>
      </c>
      <c r="E124" s="101">
        <f t="shared" ref="E124:Y136" si="42">E87-E86</f>
        <v>0</v>
      </c>
      <c r="F124" s="101">
        <f t="shared" si="42"/>
        <v>0</v>
      </c>
      <c r="G124" s="101">
        <f t="shared" si="42"/>
        <v>0</v>
      </c>
      <c r="H124" s="101">
        <f t="shared" si="42"/>
        <v>0</v>
      </c>
      <c r="I124" s="101">
        <f t="shared" si="42"/>
        <v>0</v>
      </c>
      <c r="J124" s="101">
        <f t="shared" si="42"/>
        <v>0</v>
      </c>
      <c r="K124" s="101">
        <f t="shared" si="42"/>
        <v>0</v>
      </c>
      <c r="L124" s="101">
        <f t="shared" si="42"/>
        <v>0</v>
      </c>
      <c r="M124" s="101">
        <f t="shared" si="42"/>
        <v>0</v>
      </c>
      <c r="N124" s="101">
        <f t="shared" si="42"/>
        <v>0</v>
      </c>
      <c r="O124" s="101">
        <f t="shared" si="42"/>
        <v>0</v>
      </c>
      <c r="P124" s="101">
        <f t="shared" si="42"/>
        <v>0</v>
      </c>
      <c r="Q124" s="101">
        <f t="shared" si="42"/>
        <v>0</v>
      </c>
      <c r="R124" s="101">
        <f t="shared" si="42"/>
        <v>0</v>
      </c>
      <c r="S124" s="101">
        <f t="shared" si="42"/>
        <v>0</v>
      </c>
      <c r="T124" s="101">
        <f t="shared" si="42"/>
        <v>0</v>
      </c>
      <c r="U124" s="101">
        <f t="shared" si="42"/>
        <v>0</v>
      </c>
      <c r="V124" s="101">
        <f t="shared" si="42"/>
        <v>0</v>
      </c>
      <c r="W124" s="101">
        <f t="shared" si="42"/>
        <v>0</v>
      </c>
      <c r="X124" s="101">
        <f t="shared" si="42"/>
        <v>0</v>
      </c>
      <c r="Y124" s="101">
        <f t="shared" si="42"/>
        <v>0</v>
      </c>
      <c r="Z124" s="157"/>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1" t="s">
        <v>56</v>
      </c>
      <c r="E125" s="101">
        <f t="shared" si="42"/>
        <v>5.0977786661538377E-3</v>
      </c>
      <c r="F125" s="101">
        <f t="shared" si="42"/>
        <v>1.0151287901800077E-2</v>
      </c>
      <c r="G125" s="101">
        <f t="shared" si="42"/>
        <v>1.5226931852700114E-2</v>
      </c>
      <c r="H125" s="101">
        <f t="shared" si="42"/>
        <v>2.0302575803600155E-2</v>
      </c>
      <c r="I125" s="101">
        <f t="shared" si="42"/>
        <v>2.5378219754500188E-2</v>
      </c>
      <c r="J125" s="101">
        <f t="shared" si="42"/>
        <v>3.0453863705400219E-2</v>
      </c>
      <c r="K125" s="101">
        <f t="shared" si="42"/>
        <v>3.5529507656300259E-2</v>
      </c>
      <c r="L125" s="101">
        <f t="shared" si="42"/>
        <v>4.0605151607200303E-2</v>
      </c>
      <c r="M125" s="101">
        <f t="shared" si="42"/>
        <v>4.568079555810034E-2</v>
      </c>
      <c r="N125" s="101">
        <f t="shared" si="42"/>
        <v>5.075643950900037E-2</v>
      </c>
      <c r="O125" s="101">
        <f t="shared" si="42"/>
        <v>5.5832083459900414E-2</v>
      </c>
      <c r="P125" s="101">
        <f t="shared" si="42"/>
        <v>6.0907727410800437E-2</v>
      </c>
      <c r="Q125" s="101">
        <f t="shared" si="42"/>
        <v>6.5983371361700488E-2</v>
      </c>
      <c r="R125" s="101">
        <f t="shared" si="42"/>
        <v>7.1059015312600546E-2</v>
      </c>
      <c r="S125" s="101">
        <f t="shared" si="42"/>
        <v>7.6134659263500576E-2</v>
      </c>
      <c r="T125" s="101">
        <f t="shared" si="42"/>
        <v>8.1210303214400634E-2</v>
      </c>
      <c r="U125" s="101">
        <f t="shared" si="42"/>
        <v>8.6285947165300664E-2</v>
      </c>
      <c r="V125" s="101">
        <f t="shared" si="42"/>
        <v>9.1361591116200708E-2</v>
      </c>
      <c r="W125" s="101">
        <f t="shared" si="42"/>
        <v>9.6437235067100752E-2</v>
      </c>
      <c r="X125" s="101">
        <f t="shared" si="42"/>
        <v>0.10151287901800077</v>
      </c>
      <c r="Y125" s="101">
        <f t="shared" si="42"/>
        <v>1.0195557332307676</v>
      </c>
      <c r="Z125" s="157"/>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1" t="s">
        <v>57</v>
      </c>
      <c r="E126" s="101">
        <f t="shared" si="42"/>
        <v>0</v>
      </c>
      <c r="F126" s="101">
        <f t="shared" si="42"/>
        <v>0</v>
      </c>
      <c r="G126" s="101">
        <f t="shared" si="42"/>
        <v>0</v>
      </c>
      <c r="H126" s="101">
        <f t="shared" si="42"/>
        <v>0</v>
      </c>
      <c r="I126" s="101">
        <f t="shared" si="42"/>
        <v>0</v>
      </c>
      <c r="J126" s="101">
        <f t="shared" si="42"/>
        <v>0</v>
      </c>
      <c r="K126" s="101">
        <f t="shared" si="42"/>
        <v>0</v>
      </c>
      <c r="L126" s="101">
        <f t="shared" si="42"/>
        <v>0</v>
      </c>
      <c r="M126" s="101">
        <f t="shared" si="42"/>
        <v>0</v>
      </c>
      <c r="N126" s="101">
        <f t="shared" si="42"/>
        <v>0</v>
      </c>
      <c r="O126" s="101">
        <f t="shared" si="42"/>
        <v>0</v>
      </c>
      <c r="P126" s="101">
        <f t="shared" si="42"/>
        <v>0</v>
      </c>
      <c r="Q126" s="101">
        <f t="shared" si="42"/>
        <v>0</v>
      </c>
      <c r="R126" s="101">
        <f t="shared" si="42"/>
        <v>0</v>
      </c>
      <c r="S126" s="101">
        <f t="shared" si="42"/>
        <v>0</v>
      </c>
      <c r="T126" s="101">
        <f t="shared" si="42"/>
        <v>0</v>
      </c>
      <c r="U126" s="101">
        <f t="shared" si="42"/>
        <v>0</v>
      </c>
      <c r="V126" s="101">
        <f t="shared" si="42"/>
        <v>0</v>
      </c>
      <c r="W126" s="101">
        <f t="shared" si="42"/>
        <v>0</v>
      </c>
      <c r="X126" s="101">
        <f t="shared" si="42"/>
        <v>0</v>
      </c>
      <c r="Y126" s="101">
        <f t="shared" si="42"/>
        <v>0</v>
      </c>
      <c r="Z126" s="157"/>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1" t="s">
        <v>58</v>
      </c>
      <c r="E127" s="101">
        <f t="shared" si="42"/>
        <v>0</v>
      </c>
      <c r="F127" s="101">
        <f t="shared" si="42"/>
        <v>0</v>
      </c>
      <c r="G127" s="101">
        <f t="shared" si="42"/>
        <v>0</v>
      </c>
      <c r="H127" s="101">
        <f t="shared" si="42"/>
        <v>0</v>
      </c>
      <c r="I127" s="101">
        <f t="shared" si="42"/>
        <v>0</v>
      </c>
      <c r="J127" s="101">
        <f t="shared" si="42"/>
        <v>0</v>
      </c>
      <c r="K127" s="101">
        <f t="shared" si="42"/>
        <v>0</v>
      </c>
      <c r="L127" s="101">
        <f t="shared" si="42"/>
        <v>0</v>
      </c>
      <c r="M127" s="101">
        <f t="shared" si="42"/>
        <v>0</v>
      </c>
      <c r="N127" s="101">
        <f t="shared" si="42"/>
        <v>0</v>
      </c>
      <c r="O127" s="101">
        <f t="shared" si="42"/>
        <v>0</v>
      </c>
      <c r="P127" s="101">
        <f t="shared" si="42"/>
        <v>0</v>
      </c>
      <c r="Q127" s="101">
        <f t="shared" si="42"/>
        <v>0</v>
      </c>
      <c r="R127" s="101">
        <f t="shared" si="42"/>
        <v>0</v>
      </c>
      <c r="S127" s="101">
        <f t="shared" si="42"/>
        <v>0</v>
      </c>
      <c r="T127" s="101">
        <f t="shared" si="42"/>
        <v>0</v>
      </c>
      <c r="U127" s="101">
        <f t="shared" si="42"/>
        <v>0</v>
      </c>
      <c r="V127" s="101">
        <f t="shared" si="42"/>
        <v>0</v>
      </c>
      <c r="W127" s="101">
        <f t="shared" si="42"/>
        <v>0</v>
      </c>
      <c r="X127" s="101">
        <f t="shared" si="42"/>
        <v>0</v>
      </c>
      <c r="Y127" s="101">
        <f t="shared" si="42"/>
        <v>0</v>
      </c>
      <c r="Z127" s="15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1" t="s">
        <v>59</v>
      </c>
      <c r="E128" s="101">
        <f t="shared" si="42"/>
        <v>0</v>
      </c>
      <c r="F128" s="101">
        <f t="shared" si="42"/>
        <v>0</v>
      </c>
      <c r="G128" s="101">
        <f t="shared" si="42"/>
        <v>0</v>
      </c>
      <c r="H128" s="101">
        <f t="shared" si="42"/>
        <v>0</v>
      </c>
      <c r="I128" s="101">
        <f t="shared" si="42"/>
        <v>0</v>
      </c>
      <c r="J128" s="101">
        <f t="shared" si="42"/>
        <v>0</v>
      </c>
      <c r="K128" s="101">
        <f t="shared" si="42"/>
        <v>0</v>
      </c>
      <c r="L128" s="101">
        <f t="shared" si="42"/>
        <v>0</v>
      </c>
      <c r="M128" s="101">
        <f t="shared" si="42"/>
        <v>0</v>
      </c>
      <c r="N128" s="101">
        <f t="shared" si="42"/>
        <v>0</v>
      </c>
      <c r="O128" s="101">
        <f t="shared" si="42"/>
        <v>0</v>
      </c>
      <c r="P128" s="101">
        <f t="shared" si="42"/>
        <v>0</v>
      </c>
      <c r="Q128" s="101">
        <f t="shared" si="42"/>
        <v>0</v>
      </c>
      <c r="R128" s="101">
        <f t="shared" si="42"/>
        <v>0</v>
      </c>
      <c r="S128" s="101">
        <f t="shared" si="42"/>
        <v>0</v>
      </c>
      <c r="T128" s="101">
        <f t="shared" si="42"/>
        <v>0</v>
      </c>
      <c r="U128" s="101">
        <f t="shared" si="42"/>
        <v>0</v>
      </c>
      <c r="V128" s="101">
        <f t="shared" si="42"/>
        <v>0</v>
      </c>
      <c r="W128" s="101">
        <f t="shared" si="42"/>
        <v>0</v>
      </c>
      <c r="X128" s="101">
        <f t="shared" si="42"/>
        <v>0</v>
      </c>
      <c r="Y128" s="101">
        <f t="shared" si="42"/>
        <v>0</v>
      </c>
      <c r="Z128" s="157"/>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1" t="s">
        <v>60</v>
      </c>
      <c r="E129" s="101">
        <f t="shared" si="42"/>
        <v>0</v>
      </c>
      <c r="F129" s="101">
        <f t="shared" si="42"/>
        <v>0</v>
      </c>
      <c r="G129" s="101">
        <f t="shared" si="42"/>
        <v>0</v>
      </c>
      <c r="H129" s="101">
        <f t="shared" si="42"/>
        <v>0</v>
      </c>
      <c r="I129" s="101">
        <f t="shared" si="42"/>
        <v>0</v>
      </c>
      <c r="J129" s="101">
        <f t="shared" si="42"/>
        <v>0</v>
      </c>
      <c r="K129" s="101">
        <f t="shared" si="42"/>
        <v>0</v>
      </c>
      <c r="L129" s="101">
        <f t="shared" si="42"/>
        <v>0</v>
      </c>
      <c r="M129" s="101">
        <f t="shared" si="42"/>
        <v>0</v>
      </c>
      <c r="N129" s="101">
        <f t="shared" si="42"/>
        <v>0</v>
      </c>
      <c r="O129" s="101">
        <f t="shared" si="42"/>
        <v>0</v>
      </c>
      <c r="P129" s="101">
        <f t="shared" si="42"/>
        <v>0</v>
      </c>
      <c r="Q129" s="101">
        <f t="shared" si="42"/>
        <v>0</v>
      </c>
      <c r="R129" s="101">
        <f t="shared" si="42"/>
        <v>0</v>
      </c>
      <c r="S129" s="101">
        <f t="shared" si="42"/>
        <v>0</v>
      </c>
      <c r="T129" s="101">
        <f t="shared" si="42"/>
        <v>0</v>
      </c>
      <c r="U129" s="101">
        <f t="shared" si="42"/>
        <v>0</v>
      </c>
      <c r="V129" s="101">
        <f t="shared" si="42"/>
        <v>0</v>
      </c>
      <c r="W129" s="101">
        <f t="shared" si="42"/>
        <v>0</v>
      </c>
      <c r="X129" s="101">
        <f t="shared" si="42"/>
        <v>0</v>
      </c>
      <c r="Y129" s="101">
        <f t="shared" si="42"/>
        <v>0</v>
      </c>
      <c r="Z129" s="157"/>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1" t="s">
        <v>61</v>
      </c>
      <c r="E130" s="101">
        <f t="shared" si="42"/>
        <v>0</v>
      </c>
      <c r="F130" s="101">
        <f t="shared" si="42"/>
        <v>0</v>
      </c>
      <c r="G130" s="101">
        <f t="shared" si="42"/>
        <v>0</v>
      </c>
      <c r="H130" s="101">
        <f t="shared" si="42"/>
        <v>0</v>
      </c>
      <c r="I130" s="101">
        <f t="shared" si="42"/>
        <v>0</v>
      </c>
      <c r="J130" s="101">
        <f t="shared" si="42"/>
        <v>0</v>
      </c>
      <c r="K130" s="101">
        <f t="shared" si="42"/>
        <v>0</v>
      </c>
      <c r="L130" s="101">
        <f t="shared" si="42"/>
        <v>0</v>
      </c>
      <c r="M130" s="101">
        <f t="shared" si="42"/>
        <v>0</v>
      </c>
      <c r="N130" s="101">
        <f t="shared" si="42"/>
        <v>0</v>
      </c>
      <c r="O130" s="101">
        <f t="shared" si="42"/>
        <v>0</v>
      </c>
      <c r="P130" s="101">
        <f t="shared" si="42"/>
        <v>0</v>
      </c>
      <c r="Q130" s="101">
        <f t="shared" si="42"/>
        <v>0</v>
      </c>
      <c r="R130" s="101">
        <f t="shared" si="42"/>
        <v>0</v>
      </c>
      <c r="S130" s="101">
        <f t="shared" si="42"/>
        <v>0</v>
      </c>
      <c r="T130" s="101">
        <f t="shared" si="42"/>
        <v>0</v>
      </c>
      <c r="U130" s="101">
        <f t="shared" si="42"/>
        <v>0</v>
      </c>
      <c r="V130" s="101">
        <f t="shared" si="42"/>
        <v>0</v>
      </c>
      <c r="W130" s="101">
        <f t="shared" si="42"/>
        <v>0</v>
      </c>
      <c r="X130" s="101">
        <f t="shared" si="42"/>
        <v>0</v>
      </c>
      <c r="Y130" s="101">
        <f t="shared" si="42"/>
        <v>0</v>
      </c>
      <c r="Z130" s="157"/>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1" t="s">
        <v>62</v>
      </c>
      <c r="E131" s="101">
        <f t="shared" si="42"/>
        <v>0</v>
      </c>
      <c r="F131" s="101">
        <f t="shared" si="42"/>
        <v>0</v>
      </c>
      <c r="G131" s="101">
        <f t="shared" si="42"/>
        <v>0</v>
      </c>
      <c r="H131" s="101">
        <f t="shared" si="42"/>
        <v>0</v>
      </c>
      <c r="I131" s="101">
        <f t="shared" si="42"/>
        <v>0</v>
      </c>
      <c r="J131" s="101">
        <f t="shared" si="42"/>
        <v>0</v>
      </c>
      <c r="K131" s="101">
        <f t="shared" si="42"/>
        <v>0</v>
      </c>
      <c r="L131" s="101">
        <f t="shared" si="42"/>
        <v>0</v>
      </c>
      <c r="M131" s="101">
        <f t="shared" si="42"/>
        <v>0</v>
      </c>
      <c r="N131" s="101">
        <f t="shared" si="42"/>
        <v>0</v>
      </c>
      <c r="O131" s="101">
        <f t="shared" si="42"/>
        <v>0</v>
      </c>
      <c r="P131" s="101">
        <f t="shared" si="42"/>
        <v>0</v>
      </c>
      <c r="Q131" s="101">
        <f t="shared" si="42"/>
        <v>0</v>
      </c>
      <c r="R131" s="101">
        <f t="shared" si="42"/>
        <v>0</v>
      </c>
      <c r="S131" s="101">
        <f t="shared" si="42"/>
        <v>0</v>
      </c>
      <c r="T131" s="101">
        <f t="shared" si="42"/>
        <v>0</v>
      </c>
      <c r="U131" s="101">
        <f t="shared" si="42"/>
        <v>0</v>
      </c>
      <c r="V131" s="101">
        <f t="shared" si="42"/>
        <v>0</v>
      </c>
      <c r="W131" s="101">
        <f t="shared" si="42"/>
        <v>0</v>
      </c>
      <c r="X131" s="101">
        <f t="shared" si="42"/>
        <v>0</v>
      </c>
      <c r="Y131" s="101">
        <f t="shared" si="42"/>
        <v>0</v>
      </c>
      <c r="Z131" s="157"/>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1" t="s">
        <v>63</v>
      </c>
      <c r="E132" s="101">
        <f t="shared" si="42"/>
        <v>0</v>
      </c>
      <c r="F132" s="101">
        <f t="shared" si="42"/>
        <v>0</v>
      </c>
      <c r="G132" s="101">
        <f t="shared" si="42"/>
        <v>0</v>
      </c>
      <c r="H132" s="101">
        <f t="shared" si="42"/>
        <v>0</v>
      </c>
      <c r="I132" s="101">
        <f t="shared" si="42"/>
        <v>0</v>
      </c>
      <c r="J132" s="101">
        <f t="shared" si="42"/>
        <v>0</v>
      </c>
      <c r="K132" s="101">
        <f t="shared" si="42"/>
        <v>0</v>
      </c>
      <c r="L132" s="101">
        <f t="shared" si="42"/>
        <v>0</v>
      </c>
      <c r="M132" s="101">
        <f t="shared" si="42"/>
        <v>0</v>
      </c>
      <c r="N132" s="101">
        <f t="shared" si="42"/>
        <v>0</v>
      </c>
      <c r="O132" s="101">
        <f t="shared" si="42"/>
        <v>0</v>
      </c>
      <c r="P132" s="101">
        <f t="shared" si="42"/>
        <v>0</v>
      </c>
      <c r="Q132" s="101">
        <f t="shared" si="42"/>
        <v>0</v>
      </c>
      <c r="R132" s="101">
        <f t="shared" si="42"/>
        <v>0</v>
      </c>
      <c r="S132" s="101">
        <f t="shared" si="42"/>
        <v>0</v>
      </c>
      <c r="T132" s="101">
        <f t="shared" si="42"/>
        <v>0</v>
      </c>
      <c r="U132" s="101">
        <f t="shared" si="42"/>
        <v>0</v>
      </c>
      <c r="V132" s="101">
        <f t="shared" si="42"/>
        <v>0</v>
      </c>
      <c r="W132" s="101">
        <f t="shared" si="42"/>
        <v>0</v>
      </c>
      <c r="X132" s="101">
        <f t="shared" si="42"/>
        <v>0</v>
      </c>
      <c r="Y132" s="101">
        <f t="shared" si="42"/>
        <v>0</v>
      </c>
      <c r="Z132" s="157"/>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1" t="s">
        <v>64</v>
      </c>
      <c r="E133" s="101">
        <f t="shared" si="42"/>
        <v>0</v>
      </c>
      <c r="F133" s="101">
        <f t="shared" si="42"/>
        <v>0</v>
      </c>
      <c r="G133" s="101">
        <f t="shared" si="42"/>
        <v>0</v>
      </c>
      <c r="H133" s="101">
        <f t="shared" si="42"/>
        <v>0</v>
      </c>
      <c r="I133" s="101">
        <f t="shared" si="42"/>
        <v>0</v>
      </c>
      <c r="J133" s="101">
        <f t="shared" si="42"/>
        <v>0</v>
      </c>
      <c r="K133" s="101">
        <f t="shared" si="42"/>
        <v>0</v>
      </c>
      <c r="L133" s="101">
        <f t="shared" si="42"/>
        <v>0</v>
      </c>
      <c r="M133" s="101">
        <f t="shared" si="42"/>
        <v>0</v>
      </c>
      <c r="N133" s="101">
        <f t="shared" si="42"/>
        <v>0</v>
      </c>
      <c r="O133" s="101">
        <f t="shared" si="42"/>
        <v>0</v>
      </c>
      <c r="P133" s="101">
        <f t="shared" si="42"/>
        <v>0</v>
      </c>
      <c r="Q133" s="101">
        <f t="shared" si="42"/>
        <v>0</v>
      </c>
      <c r="R133" s="101">
        <f t="shared" si="42"/>
        <v>0</v>
      </c>
      <c r="S133" s="101">
        <f t="shared" si="42"/>
        <v>0</v>
      </c>
      <c r="T133" s="101">
        <f t="shared" si="42"/>
        <v>0</v>
      </c>
      <c r="U133" s="101">
        <f t="shared" si="42"/>
        <v>0</v>
      </c>
      <c r="V133" s="101">
        <f t="shared" si="42"/>
        <v>0</v>
      </c>
      <c r="W133" s="101">
        <f t="shared" si="42"/>
        <v>0</v>
      </c>
      <c r="X133" s="101">
        <f t="shared" si="42"/>
        <v>0</v>
      </c>
      <c r="Y133" s="101">
        <f t="shared" si="42"/>
        <v>0</v>
      </c>
      <c r="Z133" s="157"/>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1" t="s">
        <v>65</v>
      </c>
      <c r="E134" s="101">
        <f t="shared" si="42"/>
        <v>0</v>
      </c>
      <c r="F134" s="101">
        <f t="shared" si="42"/>
        <v>0</v>
      </c>
      <c r="G134" s="101">
        <f t="shared" si="42"/>
        <v>0</v>
      </c>
      <c r="H134" s="101">
        <f t="shared" si="42"/>
        <v>0</v>
      </c>
      <c r="I134" s="101">
        <f t="shared" si="42"/>
        <v>0</v>
      </c>
      <c r="J134" s="101">
        <f t="shared" si="42"/>
        <v>0</v>
      </c>
      <c r="K134" s="101">
        <f t="shared" si="42"/>
        <v>0</v>
      </c>
      <c r="L134" s="101">
        <f t="shared" si="42"/>
        <v>0</v>
      </c>
      <c r="M134" s="101">
        <f t="shared" si="42"/>
        <v>0</v>
      </c>
      <c r="N134" s="101">
        <f t="shared" si="42"/>
        <v>0</v>
      </c>
      <c r="O134" s="101">
        <f t="shared" si="42"/>
        <v>0</v>
      </c>
      <c r="P134" s="101">
        <f t="shared" si="42"/>
        <v>0</v>
      </c>
      <c r="Q134" s="101">
        <f t="shared" si="42"/>
        <v>0</v>
      </c>
      <c r="R134" s="101">
        <f t="shared" si="42"/>
        <v>0</v>
      </c>
      <c r="S134" s="101">
        <f t="shared" si="42"/>
        <v>0</v>
      </c>
      <c r="T134" s="101">
        <f t="shared" si="42"/>
        <v>0</v>
      </c>
      <c r="U134" s="101">
        <f t="shared" si="42"/>
        <v>0</v>
      </c>
      <c r="V134" s="101">
        <f t="shared" si="42"/>
        <v>0</v>
      </c>
      <c r="W134" s="101">
        <f t="shared" si="42"/>
        <v>0</v>
      </c>
      <c r="X134" s="101">
        <f t="shared" si="42"/>
        <v>0</v>
      </c>
      <c r="Y134" s="101">
        <f t="shared" si="42"/>
        <v>0</v>
      </c>
      <c r="Z134" s="157"/>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1" t="s">
        <v>66</v>
      </c>
      <c r="E135" s="101">
        <f t="shared" si="42"/>
        <v>0</v>
      </c>
      <c r="F135" s="101">
        <f t="shared" si="42"/>
        <v>0</v>
      </c>
      <c r="G135" s="101">
        <f t="shared" si="42"/>
        <v>0</v>
      </c>
      <c r="H135" s="101">
        <f t="shared" si="42"/>
        <v>0</v>
      </c>
      <c r="I135" s="101">
        <f t="shared" si="42"/>
        <v>0</v>
      </c>
      <c r="J135" s="101">
        <f t="shared" si="42"/>
        <v>0</v>
      </c>
      <c r="K135" s="101">
        <f t="shared" si="42"/>
        <v>0</v>
      </c>
      <c r="L135" s="101">
        <f t="shared" si="42"/>
        <v>0</v>
      </c>
      <c r="M135" s="101">
        <f t="shared" si="42"/>
        <v>0</v>
      </c>
      <c r="N135" s="101">
        <f t="shared" si="42"/>
        <v>0</v>
      </c>
      <c r="O135" s="101">
        <f t="shared" si="42"/>
        <v>0</v>
      </c>
      <c r="P135" s="101">
        <f t="shared" si="42"/>
        <v>0</v>
      </c>
      <c r="Q135" s="101">
        <f t="shared" si="42"/>
        <v>0</v>
      </c>
      <c r="R135" s="101">
        <f t="shared" si="42"/>
        <v>0</v>
      </c>
      <c r="S135" s="101">
        <f t="shared" si="42"/>
        <v>0</v>
      </c>
      <c r="T135" s="101">
        <f t="shared" si="42"/>
        <v>0</v>
      </c>
      <c r="U135" s="101">
        <f t="shared" si="42"/>
        <v>0</v>
      </c>
      <c r="V135" s="101">
        <f t="shared" si="42"/>
        <v>0</v>
      </c>
      <c r="W135" s="101">
        <f t="shared" si="42"/>
        <v>0</v>
      </c>
      <c r="X135" s="101">
        <f t="shared" si="42"/>
        <v>0</v>
      </c>
      <c r="Y135" s="101">
        <f t="shared" si="42"/>
        <v>0</v>
      </c>
      <c r="Z135" s="157"/>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1" t="s">
        <v>67</v>
      </c>
      <c r="E136" s="101">
        <f t="shared" si="42"/>
        <v>0</v>
      </c>
      <c r="F136" s="101">
        <f t="shared" si="42"/>
        <v>0</v>
      </c>
      <c r="G136" s="101">
        <f t="shared" si="42"/>
        <v>0</v>
      </c>
      <c r="H136" s="101">
        <f t="shared" ref="H136:Y136" si="43">H99-H98</f>
        <v>0</v>
      </c>
      <c r="I136" s="101">
        <f t="shared" si="43"/>
        <v>0</v>
      </c>
      <c r="J136" s="101">
        <f t="shared" si="43"/>
        <v>0</v>
      </c>
      <c r="K136" s="101">
        <f t="shared" si="43"/>
        <v>0</v>
      </c>
      <c r="L136" s="101">
        <f t="shared" si="43"/>
        <v>0</v>
      </c>
      <c r="M136" s="101">
        <f t="shared" si="43"/>
        <v>0</v>
      </c>
      <c r="N136" s="101">
        <f t="shared" si="43"/>
        <v>0</v>
      </c>
      <c r="O136" s="101">
        <f t="shared" si="43"/>
        <v>0</v>
      </c>
      <c r="P136" s="101">
        <f t="shared" si="43"/>
        <v>0</v>
      </c>
      <c r="Q136" s="101">
        <f t="shared" si="43"/>
        <v>0</v>
      </c>
      <c r="R136" s="101">
        <f t="shared" si="43"/>
        <v>0</v>
      </c>
      <c r="S136" s="101">
        <f t="shared" si="43"/>
        <v>0</v>
      </c>
      <c r="T136" s="101">
        <f t="shared" si="43"/>
        <v>0</v>
      </c>
      <c r="U136" s="101">
        <f t="shared" si="43"/>
        <v>0</v>
      </c>
      <c r="V136" s="101">
        <f t="shared" si="43"/>
        <v>0</v>
      </c>
      <c r="W136" s="101">
        <f t="shared" si="43"/>
        <v>0</v>
      </c>
      <c r="X136" s="101">
        <f t="shared" si="43"/>
        <v>0</v>
      </c>
      <c r="Y136" s="101">
        <f t="shared" si="43"/>
        <v>0</v>
      </c>
      <c r="Z136" s="157"/>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1" t="s">
        <v>68</v>
      </c>
      <c r="E137" s="101">
        <f t="shared" ref="E137:Y149" si="44">E100-E99</f>
        <v>0</v>
      </c>
      <c r="F137" s="101">
        <f t="shared" si="44"/>
        <v>0</v>
      </c>
      <c r="G137" s="101">
        <f t="shared" si="44"/>
        <v>0</v>
      </c>
      <c r="H137" s="101">
        <f t="shared" si="44"/>
        <v>0</v>
      </c>
      <c r="I137" s="101">
        <f t="shared" si="44"/>
        <v>0</v>
      </c>
      <c r="J137" s="101">
        <f t="shared" si="44"/>
        <v>0</v>
      </c>
      <c r="K137" s="101">
        <f t="shared" si="44"/>
        <v>0</v>
      </c>
      <c r="L137" s="101">
        <f t="shared" si="44"/>
        <v>0</v>
      </c>
      <c r="M137" s="101">
        <f t="shared" si="44"/>
        <v>0</v>
      </c>
      <c r="N137" s="101">
        <f t="shared" si="44"/>
        <v>0</v>
      </c>
      <c r="O137" s="101">
        <f t="shared" si="44"/>
        <v>0</v>
      </c>
      <c r="P137" s="101">
        <f t="shared" si="44"/>
        <v>0</v>
      </c>
      <c r="Q137" s="101">
        <f t="shared" si="44"/>
        <v>0</v>
      </c>
      <c r="R137" s="101">
        <f t="shared" si="44"/>
        <v>0</v>
      </c>
      <c r="S137" s="101">
        <f t="shared" si="44"/>
        <v>0</v>
      </c>
      <c r="T137" s="101">
        <f t="shared" si="44"/>
        <v>0</v>
      </c>
      <c r="U137" s="101">
        <f t="shared" si="44"/>
        <v>0</v>
      </c>
      <c r="V137" s="101">
        <f t="shared" si="44"/>
        <v>0</v>
      </c>
      <c r="W137" s="101">
        <f t="shared" si="44"/>
        <v>0</v>
      </c>
      <c r="X137" s="101">
        <f t="shared" si="44"/>
        <v>0</v>
      </c>
      <c r="Y137" s="101">
        <f t="shared" si="44"/>
        <v>0</v>
      </c>
      <c r="Z137" s="15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1" t="s">
        <v>69</v>
      </c>
      <c r="E138" s="101">
        <f t="shared" si="44"/>
        <v>0</v>
      </c>
      <c r="F138" s="101">
        <f t="shared" si="44"/>
        <v>0</v>
      </c>
      <c r="G138" s="101">
        <f t="shared" si="44"/>
        <v>0</v>
      </c>
      <c r="H138" s="101">
        <f t="shared" si="44"/>
        <v>0</v>
      </c>
      <c r="I138" s="101">
        <f t="shared" si="44"/>
        <v>0</v>
      </c>
      <c r="J138" s="101">
        <f t="shared" si="44"/>
        <v>0</v>
      </c>
      <c r="K138" s="101">
        <f t="shared" si="44"/>
        <v>0</v>
      </c>
      <c r="L138" s="101">
        <f t="shared" si="44"/>
        <v>0</v>
      </c>
      <c r="M138" s="101">
        <f t="shared" si="44"/>
        <v>0</v>
      </c>
      <c r="N138" s="101">
        <f t="shared" si="44"/>
        <v>0</v>
      </c>
      <c r="O138" s="101">
        <f t="shared" si="44"/>
        <v>0</v>
      </c>
      <c r="P138" s="101">
        <f t="shared" si="44"/>
        <v>0</v>
      </c>
      <c r="Q138" s="101">
        <f t="shared" si="44"/>
        <v>0</v>
      </c>
      <c r="R138" s="101">
        <f t="shared" si="44"/>
        <v>0</v>
      </c>
      <c r="S138" s="101">
        <f t="shared" si="44"/>
        <v>0</v>
      </c>
      <c r="T138" s="101">
        <f t="shared" si="44"/>
        <v>0</v>
      </c>
      <c r="U138" s="101">
        <f t="shared" si="44"/>
        <v>0</v>
      </c>
      <c r="V138" s="101">
        <f t="shared" si="44"/>
        <v>0</v>
      </c>
      <c r="W138" s="101">
        <f t="shared" si="44"/>
        <v>0</v>
      </c>
      <c r="X138" s="101">
        <f t="shared" si="44"/>
        <v>0</v>
      </c>
      <c r="Y138" s="101">
        <f t="shared" si="44"/>
        <v>0</v>
      </c>
      <c r="Z138" s="157"/>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1" t="s">
        <v>70</v>
      </c>
      <c r="E139" s="101">
        <f t="shared" si="44"/>
        <v>0</v>
      </c>
      <c r="F139" s="101">
        <f t="shared" si="44"/>
        <v>0</v>
      </c>
      <c r="G139" s="101">
        <f t="shared" si="44"/>
        <v>0</v>
      </c>
      <c r="H139" s="101">
        <f t="shared" si="44"/>
        <v>0</v>
      </c>
      <c r="I139" s="101">
        <f t="shared" si="44"/>
        <v>0</v>
      </c>
      <c r="J139" s="101">
        <f t="shared" si="44"/>
        <v>0</v>
      </c>
      <c r="K139" s="101">
        <f t="shared" si="44"/>
        <v>0</v>
      </c>
      <c r="L139" s="101">
        <f t="shared" si="44"/>
        <v>0</v>
      </c>
      <c r="M139" s="101">
        <f t="shared" si="44"/>
        <v>0</v>
      </c>
      <c r="N139" s="101">
        <f t="shared" si="44"/>
        <v>0</v>
      </c>
      <c r="O139" s="101">
        <f t="shared" si="44"/>
        <v>0</v>
      </c>
      <c r="P139" s="101">
        <f t="shared" si="44"/>
        <v>0</v>
      </c>
      <c r="Q139" s="101">
        <f t="shared" si="44"/>
        <v>0</v>
      </c>
      <c r="R139" s="101">
        <f t="shared" si="44"/>
        <v>0</v>
      </c>
      <c r="S139" s="101">
        <f t="shared" si="44"/>
        <v>0</v>
      </c>
      <c r="T139" s="101">
        <f t="shared" si="44"/>
        <v>0</v>
      </c>
      <c r="U139" s="101">
        <f t="shared" si="44"/>
        <v>0</v>
      </c>
      <c r="V139" s="101">
        <f t="shared" si="44"/>
        <v>0</v>
      </c>
      <c r="W139" s="101">
        <f t="shared" si="44"/>
        <v>0</v>
      </c>
      <c r="X139" s="101">
        <f t="shared" si="44"/>
        <v>0</v>
      </c>
      <c r="Y139" s="101">
        <f t="shared" si="44"/>
        <v>0</v>
      </c>
      <c r="Z139" s="157"/>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1" t="s">
        <v>71</v>
      </c>
      <c r="E140" s="101">
        <f t="shared" si="44"/>
        <v>0</v>
      </c>
      <c r="F140" s="101">
        <f t="shared" si="44"/>
        <v>0</v>
      </c>
      <c r="G140" s="101">
        <f t="shared" si="44"/>
        <v>0</v>
      </c>
      <c r="H140" s="101">
        <f t="shared" si="44"/>
        <v>0</v>
      </c>
      <c r="I140" s="101">
        <f t="shared" si="44"/>
        <v>0</v>
      </c>
      <c r="J140" s="101">
        <f t="shared" si="44"/>
        <v>0</v>
      </c>
      <c r="K140" s="101">
        <f t="shared" si="44"/>
        <v>0</v>
      </c>
      <c r="L140" s="101">
        <f t="shared" si="44"/>
        <v>0</v>
      </c>
      <c r="M140" s="101">
        <f t="shared" si="44"/>
        <v>0</v>
      </c>
      <c r="N140" s="101">
        <f t="shared" si="44"/>
        <v>0</v>
      </c>
      <c r="O140" s="101">
        <f t="shared" si="44"/>
        <v>0</v>
      </c>
      <c r="P140" s="101">
        <f t="shared" si="44"/>
        <v>0</v>
      </c>
      <c r="Q140" s="101">
        <f t="shared" si="44"/>
        <v>0</v>
      </c>
      <c r="R140" s="101">
        <f t="shared" si="44"/>
        <v>0</v>
      </c>
      <c r="S140" s="101">
        <f t="shared" si="44"/>
        <v>0</v>
      </c>
      <c r="T140" s="101">
        <f t="shared" si="44"/>
        <v>0</v>
      </c>
      <c r="U140" s="101">
        <f t="shared" si="44"/>
        <v>0</v>
      </c>
      <c r="V140" s="101">
        <f t="shared" si="44"/>
        <v>0</v>
      </c>
      <c r="W140" s="101">
        <f t="shared" si="44"/>
        <v>0</v>
      </c>
      <c r="X140" s="101">
        <f t="shared" si="44"/>
        <v>0</v>
      </c>
      <c r="Y140" s="101">
        <f t="shared" si="44"/>
        <v>0</v>
      </c>
      <c r="Z140" s="157"/>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1" t="s">
        <v>72</v>
      </c>
      <c r="E141" s="101">
        <f t="shared" si="44"/>
        <v>0</v>
      </c>
      <c r="F141" s="101">
        <f t="shared" si="44"/>
        <v>0</v>
      </c>
      <c r="G141" s="101">
        <f t="shared" si="44"/>
        <v>0</v>
      </c>
      <c r="H141" s="101">
        <f t="shared" si="44"/>
        <v>0</v>
      </c>
      <c r="I141" s="101">
        <f t="shared" si="44"/>
        <v>0</v>
      </c>
      <c r="J141" s="101">
        <f t="shared" si="44"/>
        <v>0</v>
      </c>
      <c r="K141" s="101">
        <f t="shared" si="44"/>
        <v>0</v>
      </c>
      <c r="L141" s="101">
        <f t="shared" si="44"/>
        <v>0</v>
      </c>
      <c r="M141" s="101">
        <f t="shared" si="44"/>
        <v>0</v>
      </c>
      <c r="N141" s="101">
        <f t="shared" si="44"/>
        <v>0</v>
      </c>
      <c r="O141" s="101">
        <f t="shared" si="44"/>
        <v>0</v>
      </c>
      <c r="P141" s="101">
        <f t="shared" si="44"/>
        <v>0</v>
      </c>
      <c r="Q141" s="101">
        <f t="shared" si="44"/>
        <v>0</v>
      </c>
      <c r="R141" s="101">
        <f t="shared" si="44"/>
        <v>0</v>
      </c>
      <c r="S141" s="101">
        <f t="shared" si="44"/>
        <v>0</v>
      </c>
      <c r="T141" s="101">
        <f t="shared" si="44"/>
        <v>0</v>
      </c>
      <c r="U141" s="101">
        <f t="shared" si="44"/>
        <v>0</v>
      </c>
      <c r="V141" s="101">
        <f t="shared" si="44"/>
        <v>0</v>
      </c>
      <c r="W141" s="101">
        <f t="shared" si="44"/>
        <v>0</v>
      </c>
      <c r="X141" s="101">
        <f t="shared" si="44"/>
        <v>0</v>
      </c>
      <c r="Y141" s="101">
        <f t="shared" si="44"/>
        <v>0</v>
      </c>
      <c r="Z141" s="157"/>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1" t="s">
        <v>73</v>
      </c>
      <c r="E142" s="101">
        <f t="shared" si="44"/>
        <v>0</v>
      </c>
      <c r="F142" s="101">
        <f t="shared" si="44"/>
        <v>0</v>
      </c>
      <c r="G142" s="101">
        <f t="shared" si="44"/>
        <v>0</v>
      </c>
      <c r="H142" s="101">
        <f t="shared" si="44"/>
        <v>0</v>
      </c>
      <c r="I142" s="101">
        <f t="shared" si="44"/>
        <v>0</v>
      </c>
      <c r="J142" s="101">
        <f t="shared" si="44"/>
        <v>0</v>
      </c>
      <c r="K142" s="101">
        <f t="shared" si="44"/>
        <v>0</v>
      </c>
      <c r="L142" s="101">
        <f t="shared" si="44"/>
        <v>0</v>
      </c>
      <c r="M142" s="101">
        <f t="shared" si="44"/>
        <v>0</v>
      </c>
      <c r="N142" s="101">
        <f t="shared" si="44"/>
        <v>0</v>
      </c>
      <c r="O142" s="101">
        <f t="shared" si="44"/>
        <v>0</v>
      </c>
      <c r="P142" s="101">
        <f t="shared" si="44"/>
        <v>0</v>
      </c>
      <c r="Q142" s="101">
        <f t="shared" si="44"/>
        <v>0</v>
      </c>
      <c r="R142" s="101">
        <f t="shared" si="44"/>
        <v>0</v>
      </c>
      <c r="S142" s="101">
        <f t="shared" si="44"/>
        <v>0</v>
      </c>
      <c r="T142" s="101">
        <f t="shared" si="44"/>
        <v>0</v>
      </c>
      <c r="U142" s="101">
        <f t="shared" si="44"/>
        <v>0</v>
      </c>
      <c r="V142" s="101">
        <f t="shared" si="44"/>
        <v>0</v>
      </c>
      <c r="W142" s="101">
        <f t="shared" si="44"/>
        <v>0</v>
      </c>
      <c r="X142" s="101">
        <f t="shared" si="44"/>
        <v>0</v>
      </c>
      <c r="Y142" s="101">
        <f t="shared" si="44"/>
        <v>0</v>
      </c>
      <c r="Z142" s="157"/>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1" t="s">
        <v>74</v>
      </c>
      <c r="E143" s="101">
        <f t="shared" si="44"/>
        <v>0</v>
      </c>
      <c r="F143" s="101">
        <f t="shared" si="44"/>
        <v>0</v>
      </c>
      <c r="G143" s="101">
        <f t="shared" si="44"/>
        <v>0</v>
      </c>
      <c r="H143" s="101">
        <f t="shared" si="44"/>
        <v>0</v>
      </c>
      <c r="I143" s="101">
        <f t="shared" si="44"/>
        <v>0</v>
      </c>
      <c r="J143" s="101">
        <f t="shared" si="44"/>
        <v>0</v>
      </c>
      <c r="K143" s="101">
        <f t="shared" si="44"/>
        <v>0</v>
      </c>
      <c r="L143" s="101">
        <f t="shared" si="44"/>
        <v>0</v>
      </c>
      <c r="M143" s="101">
        <f t="shared" si="44"/>
        <v>0</v>
      </c>
      <c r="N143" s="101">
        <f t="shared" si="44"/>
        <v>0</v>
      </c>
      <c r="O143" s="101">
        <f t="shared" si="44"/>
        <v>0</v>
      </c>
      <c r="P143" s="101">
        <f t="shared" si="44"/>
        <v>0</v>
      </c>
      <c r="Q143" s="101">
        <f t="shared" si="44"/>
        <v>0</v>
      </c>
      <c r="R143" s="101">
        <f t="shared" si="44"/>
        <v>0</v>
      </c>
      <c r="S143" s="101">
        <f t="shared" si="44"/>
        <v>0</v>
      </c>
      <c r="T143" s="101">
        <f t="shared" si="44"/>
        <v>0</v>
      </c>
      <c r="U143" s="101">
        <f t="shared" si="44"/>
        <v>0</v>
      </c>
      <c r="V143" s="101">
        <f t="shared" si="44"/>
        <v>0</v>
      </c>
      <c r="W143" s="101">
        <f t="shared" si="44"/>
        <v>0</v>
      </c>
      <c r="X143" s="101">
        <f t="shared" si="44"/>
        <v>0</v>
      </c>
      <c r="Y143" s="101">
        <f t="shared" si="44"/>
        <v>0</v>
      </c>
      <c r="Z143" s="157"/>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1" t="s">
        <v>334</v>
      </c>
      <c r="E144" s="101">
        <f t="shared" si="44"/>
        <v>0</v>
      </c>
      <c r="F144" s="101">
        <f t="shared" si="44"/>
        <v>0</v>
      </c>
      <c r="G144" s="101">
        <f t="shared" si="44"/>
        <v>0</v>
      </c>
      <c r="H144" s="101">
        <f t="shared" si="44"/>
        <v>0</v>
      </c>
      <c r="I144" s="101">
        <f t="shared" si="44"/>
        <v>0</v>
      </c>
      <c r="J144" s="101">
        <f t="shared" si="44"/>
        <v>0</v>
      </c>
      <c r="K144" s="101">
        <f t="shared" si="44"/>
        <v>0</v>
      </c>
      <c r="L144" s="101">
        <f t="shared" si="44"/>
        <v>0</v>
      </c>
      <c r="M144" s="101">
        <f t="shared" si="44"/>
        <v>0</v>
      </c>
      <c r="N144" s="101">
        <f t="shared" si="44"/>
        <v>0</v>
      </c>
      <c r="O144" s="101">
        <f t="shared" si="44"/>
        <v>0</v>
      </c>
      <c r="P144" s="101">
        <f t="shared" si="44"/>
        <v>0</v>
      </c>
      <c r="Q144" s="101">
        <f t="shared" si="44"/>
        <v>0</v>
      </c>
      <c r="R144" s="101">
        <f t="shared" si="44"/>
        <v>0</v>
      </c>
      <c r="S144" s="101">
        <f t="shared" si="44"/>
        <v>0</v>
      </c>
      <c r="T144" s="101">
        <f t="shared" si="44"/>
        <v>0</v>
      </c>
      <c r="U144" s="101">
        <f t="shared" si="44"/>
        <v>0</v>
      </c>
      <c r="V144" s="101">
        <f t="shared" si="44"/>
        <v>0</v>
      </c>
      <c r="W144" s="101">
        <f t="shared" si="44"/>
        <v>0</v>
      </c>
      <c r="X144" s="101">
        <f t="shared" si="44"/>
        <v>0</v>
      </c>
      <c r="Y144" s="101">
        <f t="shared" si="44"/>
        <v>0</v>
      </c>
      <c r="Z144" s="157"/>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1" t="s">
        <v>336</v>
      </c>
      <c r="E145" s="101">
        <f t="shared" si="44"/>
        <v>0</v>
      </c>
      <c r="F145" s="101">
        <f t="shared" si="44"/>
        <v>0</v>
      </c>
      <c r="G145" s="101">
        <f t="shared" si="44"/>
        <v>0</v>
      </c>
      <c r="H145" s="101">
        <f t="shared" si="44"/>
        <v>0</v>
      </c>
      <c r="I145" s="101">
        <f t="shared" si="44"/>
        <v>0</v>
      </c>
      <c r="J145" s="101">
        <f t="shared" si="44"/>
        <v>0</v>
      </c>
      <c r="K145" s="101">
        <f t="shared" si="44"/>
        <v>0</v>
      </c>
      <c r="L145" s="101">
        <f t="shared" si="44"/>
        <v>0</v>
      </c>
      <c r="M145" s="101">
        <f t="shared" si="44"/>
        <v>0</v>
      </c>
      <c r="N145" s="101">
        <f t="shared" si="44"/>
        <v>0</v>
      </c>
      <c r="O145" s="101">
        <f t="shared" si="44"/>
        <v>0</v>
      </c>
      <c r="P145" s="101">
        <f t="shared" si="44"/>
        <v>0</v>
      </c>
      <c r="Q145" s="101">
        <f t="shared" si="44"/>
        <v>0</v>
      </c>
      <c r="R145" s="101">
        <f t="shared" si="44"/>
        <v>0</v>
      </c>
      <c r="S145" s="101">
        <f t="shared" si="44"/>
        <v>0</v>
      </c>
      <c r="T145" s="101">
        <f t="shared" si="44"/>
        <v>0</v>
      </c>
      <c r="U145" s="101">
        <f t="shared" si="44"/>
        <v>0</v>
      </c>
      <c r="V145" s="101">
        <f t="shared" si="44"/>
        <v>0</v>
      </c>
      <c r="W145" s="101">
        <f t="shared" si="44"/>
        <v>0</v>
      </c>
      <c r="X145" s="101">
        <f t="shared" si="44"/>
        <v>0</v>
      </c>
      <c r="Y145" s="101">
        <f t="shared" si="44"/>
        <v>0</v>
      </c>
      <c r="Z145" s="157"/>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1" t="s">
        <v>339</v>
      </c>
      <c r="E146" s="101">
        <f t="shared" si="44"/>
        <v>0</v>
      </c>
      <c r="F146" s="101">
        <f t="shared" si="44"/>
        <v>0</v>
      </c>
      <c r="G146" s="101">
        <f t="shared" si="44"/>
        <v>0</v>
      </c>
      <c r="H146" s="101">
        <f t="shared" si="44"/>
        <v>0</v>
      </c>
      <c r="I146" s="101">
        <f t="shared" si="44"/>
        <v>0</v>
      </c>
      <c r="J146" s="101">
        <f t="shared" si="44"/>
        <v>0</v>
      </c>
      <c r="K146" s="101">
        <f t="shared" si="44"/>
        <v>0</v>
      </c>
      <c r="L146" s="101">
        <f t="shared" si="44"/>
        <v>0</v>
      </c>
      <c r="M146" s="101">
        <f t="shared" si="44"/>
        <v>0</v>
      </c>
      <c r="N146" s="101">
        <f t="shared" si="44"/>
        <v>0</v>
      </c>
      <c r="O146" s="101">
        <f t="shared" si="44"/>
        <v>0</v>
      </c>
      <c r="P146" s="101">
        <f t="shared" si="44"/>
        <v>0</v>
      </c>
      <c r="Q146" s="101">
        <f t="shared" si="44"/>
        <v>0</v>
      </c>
      <c r="R146" s="101">
        <f t="shared" si="44"/>
        <v>0</v>
      </c>
      <c r="S146" s="101">
        <f t="shared" si="44"/>
        <v>0</v>
      </c>
      <c r="T146" s="101">
        <f t="shared" si="44"/>
        <v>0</v>
      </c>
      <c r="U146" s="101">
        <f t="shared" si="44"/>
        <v>0</v>
      </c>
      <c r="V146" s="101">
        <f t="shared" si="44"/>
        <v>0</v>
      </c>
      <c r="W146" s="101">
        <f t="shared" si="44"/>
        <v>0</v>
      </c>
      <c r="X146" s="101">
        <f t="shared" si="44"/>
        <v>0</v>
      </c>
      <c r="Y146" s="101">
        <f t="shared" si="44"/>
        <v>0</v>
      </c>
      <c r="Z146" s="157"/>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1" t="s">
        <v>342</v>
      </c>
      <c r="E147" s="101">
        <f t="shared" si="44"/>
        <v>0</v>
      </c>
      <c r="F147" s="101">
        <f t="shared" si="44"/>
        <v>0</v>
      </c>
      <c r="G147" s="101">
        <f t="shared" si="44"/>
        <v>0</v>
      </c>
      <c r="H147" s="101">
        <f t="shared" si="44"/>
        <v>0</v>
      </c>
      <c r="I147" s="101">
        <f t="shared" si="44"/>
        <v>0</v>
      </c>
      <c r="J147" s="101">
        <f t="shared" si="44"/>
        <v>0</v>
      </c>
      <c r="K147" s="101">
        <f t="shared" si="44"/>
        <v>0</v>
      </c>
      <c r="L147" s="101">
        <f t="shared" si="44"/>
        <v>0</v>
      </c>
      <c r="M147" s="101">
        <f t="shared" si="44"/>
        <v>0</v>
      </c>
      <c r="N147" s="101">
        <f t="shared" si="44"/>
        <v>0</v>
      </c>
      <c r="O147" s="101">
        <f t="shared" si="44"/>
        <v>0</v>
      </c>
      <c r="P147" s="101">
        <f t="shared" si="44"/>
        <v>0</v>
      </c>
      <c r="Q147" s="101">
        <f t="shared" si="44"/>
        <v>0</v>
      </c>
      <c r="R147" s="101">
        <f t="shared" si="44"/>
        <v>0</v>
      </c>
      <c r="S147" s="101">
        <f t="shared" si="44"/>
        <v>0</v>
      </c>
      <c r="T147" s="101">
        <f t="shared" si="44"/>
        <v>0</v>
      </c>
      <c r="U147" s="101">
        <f t="shared" si="44"/>
        <v>0</v>
      </c>
      <c r="V147" s="101">
        <f t="shared" si="44"/>
        <v>0</v>
      </c>
      <c r="W147" s="101">
        <f t="shared" si="44"/>
        <v>0</v>
      </c>
      <c r="X147" s="101">
        <f t="shared" si="44"/>
        <v>0</v>
      </c>
      <c r="Y147" s="101">
        <f t="shared" si="44"/>
        <v>0</v>
      </c>
      <c r="Z147" s="15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1" t="s">
        <v>345</v>
      </c>
      <c r="E148" s="101">
        <f t="shared" si="44"/>
        <v>0</v>
      </c>
      <c r="F148" s="101">
        <f t="shared" si="44"/>
        <v>0</v>
      </c>
      <c r="G148" s="101">
        <f t="shared" si="44"/>
        <v>0</v>
      </c>
      <c r="H148" s="101">
        <f t="shared" si="44"/>
        <v>0</v>
      </c>
      <c r="I148" s="101">
        <f t="shared" si="44"/>
        <v>0</v>
      </c>
      <c r="J148" s="101">
        <f t="shared" si="44"/>
        <v>0</v>
      </c>
      <c r="K148" s="101">
        <f t="shared" si="44"/>
        <v>0</v>
      </c>
      <c r="L148" s="101">
        <f t="shared" si="44"/>
        <v>0</v>
      </c>
      <c r="M148" s="101">
        <f t="shared" si="44"/>
        <v>0</v>
      </c>
      <c r="N148" s="101">
        <f t="shared" si="44"/>
        <v>0</v>
      </c>
      <c r="O148" s="101">
        <f t="shared" si="44"/>
        <v>0</v>
      </c>
      <c r="P148" s="101">
        <f t="shared" si="44"/>
        <v>0</v>
      </c>
      <c r="Q148" s="101">
        <f t="shared" si="44"/>
        <v>0</v>
      </c>
      <c r="R148" s="101">
        <f t="shared" si="44"/>
        <v>0</v>
      </c>
      <c r="S148" s="101">
        <f t="shared" si="44"/>
        <v>0</v>
      </c>
      <c r="T148" s="101">
        <f t="shared" si="44"/>
        <v>0</v>
      </c>
      <c r="U148" s="101">
        <f t="shared" si="44"/>
        <v>0</v>
      </c>
      <c r="V148" s="101">
        <f t="shared" si="44"/>
        <v>0</v>
      </c>
      <c r="W148" s="101">
        <f t="shared" si="44"/>
        <v>0</v>
      </c>
      <c r="X148" s="101">
        <f t="shared" si="44"/>
        <v>0</v>
      </c>
      <c r="Y148" s="101">
        <f t="shared" si="44"/>
        <v>0</v>
      </c>
      <c r="Z148" s="157"/>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1" t="s">
        <v>348</v>
      </c>
      <c r="E149" s="101">
        <f t="shared" si="44"/>
        <v>0</v>
      </c>
      <c r="F149" s="101">
        <f t="shared" si="44"/>
        <v>0</v>
      </c>
      <c r="G149" s="101">
        <f t="shared" si="44"/>
        <v>0</v>
      </c>
      <c r="H149" s="101">
        <f t="shared" ref="H149:Y149" si="45">H112-H111</f>
        <v>0</v>
      </c>
      <c r="I149" s="101">
        <f t="shared" si="45"/>
        <v>0</v>
      </c>
      <c r="J149" s="101">
        <f t="shared" si="45"/>
        <v>0</v>
      </c>
      <c r="K149" s="101">
        <f t="shared" si="45"/>
        <v>0</v>
      </c>
      <c r="L149" s="101">
        <f t="shared" si="45"/>
        <v>0</v>
      </c>
      <c r="M149" s="101">
        <f t="shared" si="45"/>
        <v>0</v>
      </c>
      <c r="N149" s="101">
        <f t="shared" si="45"/>
        <v>0</v>
      </c>
      <c r="O149" s="101">
        <f t="shared" si="45"/>
        <v>0</v>
      </c>
      <c r="P149" s="101">
        <f t="shared" si="45"/>
        <v>0</v>
      </c>
      <c r="Q149" s="101">
        <f t="shared" si="45"/>
        <v>0</v>
      </c>
      <c r="R149" s="101">
        <f t="shared" si="45"/>
        <v>0</v>
      </c>
      <c r="S149" s="101">
        <f t="shared" si="45"/>
        <v>0</v>
      </c>
      <c r="T149" s="101">
        <f t="shared" si="45"/>
        <v>0</v>
      </c>
      <c r="U149" s="101">
        <f t="shared" si="45"/>
        <v>0</v>
      </c>
      <c r="V149" s="101">
        <f t="shared" si="45"/>
        <v>0</v>
      </c>
      <c r="W149" s="101">
        <f t="shared" si="45"/>
        <v>0</v>
      </c>
      <c r="X149" s="101">
        <f t="shared" si="45"/>
        <v>0</v>
      </c>
      <c r="Y149" s="101">
        <f t="shared" si="45"/>
        <v>0</v>
      </c>
      <c r="Z149" s="157"/>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1" t="s">
        <v>351</v>
      </c>
      <c r="E150" s="101">
        <f t="shared" ref="E150:Y154" si="46">E113-E112</f>
        <v>0</v>
      </c>
      <c r="F150" s="101">
        <f t="shared" si="46"/>
        <v>0</v>
      </c>
      <c r="G150" s="101">
        <f t="shared" si="46"/>
        <v>0</v>
      </c>
      <c r="H150" s="101">
        <f t="shared" si="46"/>
        <v>0</v>
      </c>
      <c r="I150" s="101">
        <f t="shared" si="46"/>
        <v>0</v>
      </c>
      <c r="J150" s="101">
        <f t="shared" si="46"/>
        <v>0</v>
      </c>
      <c r="K150" s="101">
        <f t="shared" si="46"/>
        <v>0</v>
      </c>
      <c r="L150" s="101">
        <f t="shared" si="46"/>
        <v>0</v>
      </c>
      <c r="M150" s="101">
        <f t="shared" si="46"/>
        <v>0</v>
      </c>
      <c r="N150" s="101">
        <f t="shared" si="46"/>
        <v>0</v>
      </c>
      <c r="O150" s="101">
        <f t="shared" si="46"/>
        <v>0</v>
      </c>
      <c r="P150" s="101">
        <f t="shared" si="46"/>
        <v>0</v>
      </c>
      <c r="Q150" s="101">
        <f t="shared" si="46"/>
        <v>0</v>
      </c>
      <c r="R150" s="101">
        <f t="shared" si="46"/>
        <v>0</v>
      </c>
      <c r="S150" s="101">
        <f t="shared" si="46"/>
        <v>0</v>
      </c>
      <c r="T150" s="101">
        <f t="shared" si="46"/>
        <v>0</v>
      </c>
      <c r="U150" s="101">
        <f t="shared" si="46"/>
        <v>0</v>
      </c>
      <c r="V150" s="101">
        <f t="shared" si="46"/>
        <v>0</v>
      </c>
      <c r="W150" s="101">
        <f t="shared" si="46"/>
        <v>0</v>
      </c>
      <c r="X150" s="101">
        <f t="shared" si="46"/>
        <v>0</v>
      </c>
      <c r="Y150" s="101">
        <f t="shared" si="46"/>
        <v>0</v>
      </c>
      <c r="Z150" s="157"/>
    </row>
    <row r="151" spans="3:79">
      <c r="C151" s="21" t="s">
        <v>354</v>
      </c>
      <c r="E151" s="101">
        <f t="shared" si="46"/>
        <v>0</v>
      </c>
      <c r="F151" s="101">
        <f t="shared" si="46"/>
        <v>0</v>
      </c>
      <c r="G151" s="101">
        <f t="shared" si="46"/>
        <v>0</v>
      </c>
      <c r="H151" s="101">
        <f t="shared" si="46"/>
        <v>0</v>
      </c>
      <c r="I151" s="101">
        <f t="shared" si="46"/>
        <v>0</v>
      </c>
      <c r="J151" s="101">
        <f t="shared" si="46"/>
        <v>0</v>
      </c>
      <c r="K151" s="101">
        <f t="shared" si="46"/>
        <v>0</v>
      </c>
      <c r="L151" s="101">
        <f t="shared" si="46"/>
        <v>0</v>
      </c>
      <c r="M151" s="101">
        <f t="shared" si="46"/>
        <v>0</v>
      </c>
      <c r="N151" s="101">
        <f t="shared" si="46"/>
        <v>0</v>
      </c>
      <c r="O151" s="101">
        <f t="shared" si="46"/>
        <v>0</v>
      </c>
      <c r="P151" s="101">
        <f t="shared" si="46"/>
        <v>0</v>
      </c>
      <c r="Q151" s="101">
        <f t="shared" si="46"/>
        <v>0</v>
      </c>
      <c r="R151" s="101">
        <f t="shared" si="46"/>
        <v>0</v>
      </c>
      <c r="S151" s="101">
        <f t="shared" si="46"/>
        <v>0</v>
      </c>
      <c r="T151" s="101">
        <f t="shared" si="46"/>
        <v>0</v>
      </c>
      <c r="U151" s="101">
        <f t="shared" si="46"/>
        <v>0</v>
      </c>
      <c r="V151" s="101">
        <f t="shared" si="46"/>
        <v>0</v>
      </c>
      <c r="W151" s="101">
        <f t="shared" si="46"/>
        <v>0</v>
      </c>
      <c r="X151" s="101">
        <f t="shared" si="46"/>
        <v>0</v>
      </c>
      <c r="Y151" s="101">
        <f t="shared" si="46"/>
        <v>0</v>
      </c>
      <c r="Z151" s="157"/>
    </row>
    <row r="152" spans="3:79">
      <c r="C152" s="21" t="s">
        <v>357</v>
      </c>
      <c r="E152" s="101">
        <f t="shared" si="46"/>
        <v>0</v>
      </c>
      <c r="F152" s="101">
        <f t="shared" si="46"/>
        <v>0</v>
      </c>
      <c r="G152" s="101">
        <f t="shared" si="46"/>
        <v>0</v>
      </c>
      <c r="H152" s="101">
        <f t="shared" si="46"/>
        <v>0</v>
      </c>
      <c r="I152" s="101">
        <f t="shared" si="46"/>
        <v>0</v>
      </c>
      <c r="J152" s="101">
        <f t="shared" si="46"/>
        <v>0</v>
      </c>
      <c r="K152" s="101">
        <f t="shared" si="46"/>
        <v>0</v>
      </c>
      <c r="L152" s="101">
        <f t="shared" si="46"/>
        <v>0</v>
      </c>
      <c r="M152" s="101">
        <f t="shared" si="46"/>
        <v>0</v>
      </c>
      <c r="N152" s="101">
        <f t="shared" si="46"/>
        <v>0</v>
      </c>
      <c r="O152" s="101">
        <f t="shared" si="46"/>
        <v>0</v>
      </c>
      <c r="P152" s="101">
        <f t="shared" si="46"/>
        <v>0</v>
      </c>
      <c r="Q152" s="101">
        <f t="shared" si="46"/>
        <v>0</v>
      </c>
      <c r="R152" s="101">
        <f t="shared" si="46"/>
        <v>0</v>
      </c>
      <c r="S152" s="101">
        <f t="shared" si="46"/>
        <v>0</v>
      </c>
      <c r="T152" s="101">
        <f t="shared" si="46"/>
        <v>0</v>
      </c>
      <c r="U152" s="101">
        <f t="shared" si="46"/>
        <v>0</v>
      </c>
      <c r="V152" s="101">
        <f t="shared" si="46"/>
        <v>0</v>
      </c>
      <c r="W152" s="101">
        <f t="shared" si="46"/>
        <v>0</v>
      </c>
      <c r="X152" s="101">
        <f t="shared" si="46"/>
        <v>0</v>
      </c>
      <c r="Y152" s="101">
        <f t="shared" si="46"/>
        <v>0</v>
      </c>
      <c r="Z152" s="157"/>
    </row>
    <row r="153" spans="3:79">
      <c r="C153" s="21" t="s">
        <v>360</v>
      </c>
      <c r="E153" s="101">
        <f t="shared" si="46"/>
        <v>0</v>
      </c>
      <c r="F153" s="101">
        <f t="shared" si="46"/>
        <v>0</v>
      </c>
      <c r="G153" s="101">
        <f t="shared" si="46"/>
        <v>0</v>
      </c>
      <c r="H153" s="101">
        <f t="shared" si="46"/>
        <v>0</v>
      </c>
      <c r="I153" s="101">
        <f t="shared" si="46"/>
        <v>0</v>
      </c>
      <c r="J153" s="101">
        <f t="shared" si="46"/>
        <v>0</v>
      </c>
      <c r="K153" s="101">
        <f t="shared" si="46"/>
        <v>0</v>
      </c>
      <c r="L153" s="101">
        <f t="shared" si="46"/>
        <v>0</v>
      </c>
      <c r="M153" s="101">
        <f t="shared" si="46"/>
        <v>0</v>
      </c>
      <c r="N153" s="101">
        <f t="shared" si="46"/>
        <v>0</v>
      </c>
      <c r="O153" s="101">
        <f t="shared" si="46"/>
        <v>0</v>
      </c>
      <c r="P153" s="101">
        <f t="shared" si="46"/>
        <v>0</v>
      </c>
      <c r="Q153" s="101">
        <f t="shared" si="46"/>
        <v>0</v>
      </c>
      <c r="R153" s="101">
        <f t="shared" si="46"/>
        <v>0</v>
      </c>
      <c r="S153" s="101">
        <f t="shared" si="46"/>
        <v>0</v>
      </c>
      <c r="T153" s="101">
        <f t="shared" si="46"/>
        <v>0</v>
      </c>
      <c r="U153" s="101">
        <f t="shared" si="46"/>
        <v>0</v>
      </c>
      <c r="V153" s="101">
        <f t="shared" si="46"/>
        <v>0</v>
      </c>
      <c r="W153" s="101">
        <f t="shared" si="46"/>
        <v>0</v>
      </c>
      <c r="X153" s="101">
        <f t="shared" si="46"/>
        <v>0</v>
      </c>
      <c r="Y153" s="101">
        <f t="shared" si="46"/>
        <v>0</v>
      </c>
      <c r="Z153" s="157"/>
    </row>
    <row r="154" spans="3:79">
      <c r="C154" s="21" t="s">
        <v>363</v>
      </c>
      <c r="E154" s="101">
        <f t="shared" si="46"/>
        <v>0</v>
      </c>
      <c r="F154" s="101">
        <f t="shared" si="46"/>
        <v>0</v>
      </c>
      <c r="G154" s="101">
        <f t="shared" si="46"/>
        <v>0</v>
      </c>
      <c r="H154" s="101">
        <f t="shared" si="46"/>
        <v>0</v>
      </c>
      <c r="I154" s="101">
        <f t="shared" si="46"/>
        <v>0</v>
      </c>
      <c r="J154" s="101">
        <f t="shared" si="46"/>
        <v>0</v>
      </c>
      <c r="K154" s="101">
        <f t="shared" si="46"/>
        <v>0</v>
      </c>
      <c r="L154" s="101">
        <f t="shared" si="46"/>
        <v>0</v>
      </c>
      <c r="M154" s="101">
        <f t="shared" si="46"/>
        <v>0</v>
      </c>
      <c r="N154" s="101">
        <f t="shared" si="46"/>
        <v>0</v>
      </c>
      <c r="O154" s="101">
        <f t="shared" si="46"/>
        <v>0</v>
      </c>
      <c r="P154" s="101">
        <f t="shared" si="46"/>
        <v>0</v>
      </c>
      <c r="Q154" s="101">
        <f t="shared" si="46"/>
        <v>0</v>
      </c>
      <c r="R154" s="101">
        <f t="shared" si="46"/>
        <v>0</v>
      </c>
      <c r="S154" s="101">
        <f t="shared" si="46"/>
        <v>0</v>
      </c>
      <c r="T154" s="101">
        <f t="shared" si="46"/>
        <v>0</v>
      </c>
      <c r="U154" s="101">
        <f t="shared" si="46"/>
        <v>0</v>
      </c>
      <c r="V154" s="101">
        <f t="shared" si="46"/>
        <v>0</v>
      </c>
      <c r="W154" s="101">
        <f t="shared" si="46"/>
        <v>0</v>
      </c>
      <c r="X154" s="101">
        <f t="shared" si="46"/>
        <v>0</v>
      </c>
      <c r="Y154" s="101">
        <f t="shared" si="46"/>
        <v>0</v>
      </c>
      <c r="Z154" s="157"/>
    </row>
    <row r="155" spans="3:79">
      <c r="E155" s="52"/>
      <c r="Z155" s="158"/>
    </row>
    <row r="156" spans="3:79" ht="15">
      <c r="C156" s="102" t="s">
        <v>76</v>
      </c>
      <c r="D156" s="103"/>
      <c r="E156" s="302">
        <f t="shared" ref="E156:X156" si="47">SUM(E123:E154)</f>
        <v>5.0977786661538377E-3</v>
      </c>
      <c r="F156" s="103">
        <f t="shared" si="47"/>
        <v>1.0151287901800077E-2</v>
      </c>
      <c r="G156" s="103">
        <f t="shared" si="47"/>
        <v>1.5226931852700114E-2</v>
      </c>
      <c r="H156" s="103">
        <f t="shared" si="47"/>
        <v>2.0302575803600155E-2</v>
      </c>
      <c r="I156" s="103">
        <f t="shared" si="47"/>
        <v>2.5378219754500188E-2</v>
      </c>
      <c r="J156" s="103">
        <f t="shared" si="47"/>
        <v>3.0453863705400219E-2</v>
      </c>
      <c r="K156" s="103">
        <f t="shared" si="47"/>
        <v>3.5529507656300259E-2</v>
      </c>
      <c r="L156" s="103">
        <f t="shared" si="47"/>
        <v>4.0605151607200303E-2</v>
      </c>
      <c r="M156" s="103">
        <f t="shared" si="47"/>
        <v>4.568079555810034E-2</v>
      </c>
      <c r="N156" s="103">
        <f t="shared" si="47"/>
        <v>5.075643950900037E-2</v>
      </c>
      <c r="O156" s="103">
        <f t="shared" si="47"/>
        <v>5.5832083459900414E-2</v>
      </c>
      <c r="P156" s="103">
        <f t="shared" si="47"/>
        <v>6.0907727410800437E-2</v>
      </c>
      <c r="Q156" s="103">
        <f t="shared" si="47"/>
        <v>6.5983371361700488E-2</v>
      </c>
      <c r="R156" s="103">
        <f t="shared" si="47"/>
        <v>7.1059015312600546E-2</v>
      </c>
      <c r="S156" s="103">
        <f t="shared" si="47"/>
        <v>7.6134659263500576E-2</v>
      </c>
      <c r="T156" s="103">
        <f t="shared" si="47"/>
        <v>8.1210303214400634E-2</v>
      </c>
      <c r="U156" s="103">
        <f t="shared" si="47"/>
        <v>8.6285947165300664E-2</v>
      </c>
      <c r="V156" s="103">
        <f t="shared" si="47"/>
        <v>9.1361591116200708E-2</v>
      </c>
      <c r="W156" s="103">
        <f t="shared" si="47"/>
        <v>9.6437235067100752E-2</v>
      </c>
      <c r="X156" s="103">
        <f t="shared" si="47"/>
        <v>0.10151287901800077</v>
      </c>
      <c r="Y156" s="103"/>
      <c r="Z156" s="159"/>
    </row>
    <row r="157" spans="3:79" ht="15">
      <c r="C157" s="102" t="s">
        <v>77</v>
      </c>
      <c r="D157" s="103"/>
      <c r="E157" s="103">
        <f t="shared" ref="E157:X157" si="48">D157+E156</f>
        <v>5.0977786661538377E-3</v>
      </c>
      <c r="F157" s="103">
        <f t="shared" si="48"/>
        <v>1.5249066567953915E-2</v>
      </c>
      <c r="G157" s="103">
        <f t="shared" si="48"/>
        <v>3.047599842065403E-2</v>
      </c>
      <c r="H157" s="103">
        <f t="shared" si="48"/>
        <v>5.0778574224254185E-2</v>
      </c>
      <c r="I157" s="103">
        <f t="shared" si="48"/>
        <v>7.615679397875437E-2</v>
      </c>
      <c r="J157" s="103">
        <f t="shared" si="48"/>
        <v>0.10661065768415459</v>
      </c>
      <c r="K157" s="103">
        <f t="shared" si="48"/>
        <v>0.14214016534045484</v>
      </c>
      <c r="L157" s="103">
        <f t="shared" si="48"/>
        <v>0.18274531694765514</v>
      </c>
      <c r="M157" s="103">
        <f t="shared" si="48"/>
        <v>0.22842611250575548</v>
      </c>
      <c r="N157" s="103">
        <f t="shared" si="48"/>
        <v>0.27918255201475584</v>
      </c>
      <c r="O157" s="103">
        <f t="shared" si="48"/>
        <v>0.33501463547465626</v>
      </c>
      <c r="P157" s="103">
        <f t="shared" si="48"/>
        <v>0.39592236288545668</v>
      </c>
      <c r="Q157" s="103">
        <f t="shared" si="48"/>
        <v>0.4619057342471572</v>
      </c>
      <c r="R157" s="103">
        <f t="shared" si="48"/>
        <v>0.5329647495597577</v>
      </c>
      <c r="S157" s="103">
        <f t="shared" si="48"/>
        <v>0.6090994088232583</v>
      </c>
      <c r="T157" s="103">
        <f t="shared" si="48"/>
        <v>0.6903097120376589</v>
      </c>
      <c r="U157" s="103">
        <f t="shared" si="48"/>
        <v>0.77659565920295959</v>
      </c>
      <c r="V157" s="103">
        <f t="shared" si="48"/>
        <v>0.86795725031916027</v>
      </c>
      <c r="W157" s="103">
        <f t="shared" si="48"/>
        <v>0.96439448538626105</v>
      </c>
      <c r="X157" s="103">
        <f t="shared" si="48"/>
        <v>1.0659073644042618</v>
      </c>
      <c r="Y157" s="103">
        <f>SUM(Y123:Y154)</f>
        <v>1.0195557332307676</v>
      </c>
      <c r="Z157" s="159"/>
    </row>
    <row r="159" spans="3:79">
      <c r="C159" s="160" t="s">
        <v>404</v>
      </c>
      <c r="D159" s="161" t="str">
        <f>D35</f>
        <v>LOEven20</v>
      </c>
      <c r="E159" s="50">
        <f>E35</f>
        <v>0.05</v>
      </c>
      <c r="F159" s="50">
        <f t="shared" ref="F159:X159" si="49">F35</f>
        <v>0.1</v>
      </c>
      <c r="G159" s="50">
        <f t="shared" si="49"/>
        <v>0.15000000000000002</v>
      </c>
      <c r="H159" s="50">
        <f t="shared" si="49"/>
        <v>0.2</v>
      </c>
      <c r="I159" s="50">
        <f t="shared" si="49"/>
        <v>0.25</v>
      </c>
      <c r="J159" s="50">
        <f t="shared" si="49"/>
        <v>0.3</v>
      </c>
      <c r="K159" s="50">
        <f t="shared" si="49"/>
        <v>0.35</v>
      </c>
      <c r="L159" s="50">
        <f t="shared" si="49"/>
        <v>0.39999999999999997</v>
      </c>
      <c r="M159" s="50">
        <f t="shared" si="49"/>
        <v>0.44999999999999996</v>
      </c>
      <c r="N159" s="50">
        <f t="shared" si="49"/>
        <v>0.49999999999999994</v>
      </c>
      <c r="O159" s="50">
        <f t="shared" si="49"/>
        <v>0.54999999999999993</v>
      </c>
      <c r="P159" s="50">
        <f t="shared" si="49"/>
        <v>0.6</v>
      </c>
      <c r="Q159" s="50">
        <f t="shared" si="49"/>
        <v>0.65</v>
      </c>
      <c r="R159" s="50">
        <f t="shared" si="49"/>
        <v>0.70000000000000007</v>
      </c>
      <c r="S159" s="50">
        <f t="shared" si="49"/>
        <v>0.75000000000000011</v>
      </c>
      <c r="T159" s="50">
        <f t="shared" si="49"/>
        <v>0.80000000000000016</v>
      </c>
      <c r="U159" s="50">
        <f t="shared" si="49"/>
        <v>0.8500000000000002</v>
      </c>
      <c r="V159" s="50">
        <f t="shared" si="49"/>
        <v>0.90000000000000024</v>
      </c>
      <c r="W159" s="50">
        <f t="shared" si="49"/>
        <v>0.95000000000000029</v>
      </c>
      <c r="X159" s="50">
        <f t="shared" si="49"/>
        <v>1.0000000000000002</v>
      </c>
    </row>
  </sheetData>
  <mergeCells count="1">
    <mergeCell ref="B1:S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sheetPr codeName="Sheet6"/>
  <dimension ref="A1:CB159"/>
  <sheetViews>
    <sheetView zoomScale="85" zoomScaleNormal="85" workbookViewId="0">
      <selection activeCell="C11" sqref="C11"/>
    </sheetView>
  </sheetViews>
  <sheetFormatPr defaultRowHeight="12.75"/>
  <cols>
    <col min="1" max="1" width="22" style="21" customWidth="1"/>
    <col min="2" max="2" width="20.28515625" style="21" customWidth="1"/>
    <col min="3" max="3" width="29.28515625" style="21" customWidth="1"/>
    <col min="4" max="4" width="33.85546875" style="21" customWidth="1"/>
    <col min="5" max="5" width="11" style="21" customWidth="1"/>
    <col min="6" max="8" width="10.42578125" style="21" bestFit="1" customWidth="1"/>
    <col min="9" max="9" width="11.7109375" style="21" customWidth="1"/>
    <col min="10" max="10" width="10.7109375" style="21" customWidth="1"/>
    <col min="11" max="24" width="10.42578125" style="21" bestFit="1" customWidth="1"/>
    <col min="25" max="25" width="15.42578125" style="21" customWidth="1"/>
    <col min="26" max="255" width="9.140625" style="21"/>
    <col min="256" max="256" width="35" style="21" customWidth="1"/>
    <col min="257" max="257" width="16" style="21" customWidth="1"/>
    <col min="258" max="258" width="29.140625" style="21" customWidth="1"/>
    <col min="259" max="259" width="12.85546875" style="21" bestFit="1" customWidth="1"/>
    <col min="260" max="260" width="9.42578125" style="21" customWidth="1"/>
    <col min="261" max="511" width="9.140625" style="21"/>
    <col min="512" max="512" width="35" style="21" customWidth="1"/>
    <col min="513" max="513" width="16" style="21" customWidth="1"/>
    <col min="514" max="514" width="29.140625" style="21" customWidth="1"/>
    <col min="515" max="515" width="12.85546875" style="21" bestFit="1" customWidth="1"/>
    <col min="516" max="516" width="9.42578125" style="21" customWidth="1"/>
    <col min="517" max="767" width="9.140625" style="21"/>
    <col min="768" max="768" width="35" style="21" customWidth="1"/>
    <col min="769" max="769" width="16" style="21" customWidth="1"/>
    <col min="770" max="770" width="29.140625" style="21" customWidth="1"/>
    <col min="771" max="771" width="12.85546875" style="21" bestFit="1" customWidth="1"/>
    <col min="772" max="772" width="9.42578125" style="21" customWidth="1"/>
    <col min="773" max="1023" width="9.140625" style="21"/>
    <col min="1024" max="1024" width="35" style="21" customWidth="1"/>
    <col min="1025" max="1025" width="16" style="21" customWidth="1"/>
    <col min="1026" max="1026" width="29.140625" style="21" customWidth="1"/>
    <col min="1027" max="1027" width="12.85546875" style="21" bestFit="1" customWidth="1"/>
    <col min="1028" max="1028" width="9.42578125" style="21" customWidth="1"/>
    <col min="1029" max="1279" width="9.140625" style="21"/>
    <col min="1280" max="1280" width="35" style="21" customWidth="1"/>
    <col min="1281" max="1281" width="16" style="21" customWidth="1"/>
    <col min="1282" max="1282" width="29.140625" style="21" customWidth="1"/>
    <col min="1283" max="1283" width="12.85546875" style="21" bestFit="1" customWidth="1"/>
    <col min="1284" max="1284" width="9.42578125" style="21" customWidth="1"/>
    <col min="1285" max="1535" width="9.140625" style="21"/>
    <col min="1536" max="1536" width="35" style="21" customWidth="1"/>
    <col min="1537" max="1537" width="16" style="21" customWidth="1"/>
    <col min="1538" max="1538" width="29.140625" style="21" customWidth="1"/>
    <col min="1539" max="1539" width="12.85546875" style="21" bestFit="1" customWidth="1"/>
    <col min="1540" max="1540" width="9.42578125" style="21" customWidth="1"/>
    <col min="1541" max="1791" width="9.140625" style="21"/>
    <col min="1792" max="1792" width="35" style="21" customWidth="1"/>
    <col min="1793" max="1793" width="16" style="21" customWidth="1"/>
    <col min="1794" max="1794" width="29.140625" style="21" customWidth="1"/>
    <col min="1795" max="1795" width="12.85546875" style="21" bestFit="1" customWidth="1"/>
    <col min="1796" max="1796" width="9.42578125" style="21" customWidth="1"/>
    <col min="1797" max="2047" width="9.140625" style="21"/>
    <col min="2048" max="2048" width="35" style="21" customWidth="1"/>
    <col min="2049" max="2049" width="16" style="21" customWidth="1"/>
    <col min="2050" max="2050" width="29.140625" style="21" customWidth="1"/>
    <col min="2051" max="2051" width="12.85546875" style="21" bestFit="1" customWidth="1"/>
    <col min="2052" max="2052" width="9.42578125" style="21" customWidth="1"/>
    <col min="2053" max="2303" width="9.140625" style="21"/>
    <col min="2304" max="2304" width="35" style="21" customWidth="1"/>
    <col min="2305" max="2305" width="16" style="21" customWidth="1"/>
    <col min="2306" max="2306" width="29.140625" style="21" customWidth="1"/>
    <col min="2307" max="2307" width="12.85546875" style="21" bestFit="1" customWidth="1"/>
    <col min="2308" max="2308" width="9.42578125" style="21" customWidth="1"/>
    <col min="2309" max="2559" width="9.140625" style="21"/>
    <col min="2560" max="2560" width="35" style="21" customWidth="1"/>
    <col min="2561" max="2561" width="16" style="21" customWidth="1"/>
    <col min="2562" max="2562" width="29.140625" style="21" customWidth="1"/>
    <col min="2563" max="2563" width="12.85546875" style="21" bestFit="1" customWidth="1"/>
    <col min="2564" max="2564" width="9.42578125" style="21" customWidth="1"/>
    <col min="2565" max="2815" width="9.140625" style="21"/>
    <col min="2816" max="2816" width="35" style="21" customWidth="1"/>
    <col min="2817" max="2817" width="16" style="21" customWidth="1"/>
    <col min="2818" max="2818" width="29.140625" style="21" customWidth="1"/>
    <col min="2819" max="2819" width="12.85546875" style="21" bestFit="1" customWidth="1"/>
    <col min="2820" max="2820" width="9.42578125" style="21" customWidth="1"/>
    <col min="2821" max="3071" width="9.140625" style="21"/>
    <col min="3072" max="3072" width="35" style="21" customWidth="1"/>
    <col min="3073" max="3073" width="16" style="21" customWidth="1"/>
    <col min="3074" max="3074" width="29.140625" style="21" customWidth="1"/>
    <col min="3075" max="3075" width="12.85546875" style="21" bestFit="1" customWidth="1"/>
    <col min="3076" max="3076" width="9.42578125" style="21" customWidth="1"/>
    <col min="3077" max="3327" width="9.140625" style="21"/>
    <col min="3328" max="3328" width="35" style="21" customWidth="1"/>
    <col min="3329" max="3329" width="16" style="21" customWidth="1"/>
    <col min="3330" max="3330" width="29.140625" style="21" customWidth="1"/>
    <col min="3331" max="3331" width="12.85546875" style="21" bestFit="1" customWidth="1"/>
    <col min="3332" max="3332" width="9.42578125" style="21" customWidth="1"/>
    <col min="3333" max="3583" width="9.140625" style="21"/>
    <col min="3584" max="3584" width="35" style="21" customWidth="1"/>
    <col min="3585" max="3585" width="16" style="21" customWidth="1"/>
    <col min="3586" max="3586" width="29.140625" style="21" customWidth="1"/>
    <col min="3587" max="3587" width="12.85546875" style="21" bestFit="1" customWidth="1"/>
    <col min="3588" max="3588" width="9.42578125" style="21" customWidth="1"/>
    <col min="3589" max="3839" width="9.140625" style="21"/>
    <col min="3840" max="3840" width="35" style="21" customWidth="1"/>
    <col min="3841" max="3841" width="16" style="21" customWidth="1"/>
    <col min="3842" max="3842" width="29.140625" style="21" customWidth="1"/>
    <col min="3843" max="3843" width="12.85546875" style="21" bestFit="1" customWidth="1"/>
    <col min="3844" max="3844" width="9.42578125" style="21" customWidth="1"/>
    <col min="3845" max="4095" width="9.140625" style="21"/>
    <col min="4096" max="4096" width="35" style="21" customWidth="1"/>
    <col min="4097" max="4097" width="16" style="21" customWidth="1"/>
    <col min="4098" max="4098" width="29.140625" style="21" customWidth="1"/>
    <col min="4099" max="4099" width="12.85546875" style="21" bestFit="1" customWidth="1"/>
    <col min="4100" max="4100" width="9.42578125" style="21" customWidth="1"/>
    <col min="4101" max="4351" width="9.140625" style="21"/>
    <col min="4352" max="4352" width="35" style="21" customWidth="1"/>
    <col min="4353" max="4353" width="16" style="21" customWidth="1"/>
    <col min="4354" max="4354" width="29.140625" style="21" customWidth="1"/>
    <col min="4355" max="4355" width="12.85546875" style="21" bestFit="1" customWidth="1"/>
    <col min="4356" max="4356" width="9.42578125" style="21" customWidth="1"/>
    <col min="4357" max="4607" width="9.140625" style="21"/>
    <col min="4608" max="4608" width="35" style="21" customWidth="1"/>
    <col min="4609" max="4609" width="16" style="21" customWidth="1"/>
    <col min="4610" max="4610" width="29.140625" style="21" customWidth="1"/>
    <col min="4611" max="4611" width="12.85546875" style="21" bestFit="1" customWidth="1"/>
    <col min="4612" max="4612" width="9.42578125" style="21" customWidth="1"/>
    <col min="4613" max="4863" width="9.140625" style="21"/>
    <col min="4864" max="4864" width="35" style="21" customWidth="1"/>
    <col min="4865" max="4865" width="16" style="21" customWidth="1"/>
    <col min="4866" max="4866" width="29.140625" style="21" customWidth="1"/>
    <col min="4867" max="4867" width="12.85546875" style="21" bestFit="1" customWidth="1"/>
    <col min="4868" max="4868" width="9.42578125" style="21" customWidth="1"/>
    <col min="4869" max="5119" width="9.140625" style="21"/>
    <col min="5120" max="5120" width="35" style="21" customWidth="1"/>
    <col min="5121" max="5121" width="16" style="21" customWidth="1"/>
    <col min="5122" max="5122" width="29.140625" style="21" customWidth="1"/>
    <col min="5123" max="5123" width="12.85546875" style="21" bestFit="1" customWidth="1"/>
    <col min="5124" max="5124" width="9.42578125" style="21" customWidth="1"/>
    <col min="5125" max="5375" width="9.140625" style="21"/>
    <col min="5376" max="5376" width="35" style="21" customWidth="1"/>
    <col min="5377" max="5377" width="16" style="21" customWidth="1"/>
    <col min="5378" max="5378" width="29.140625" style="21" customWidth="1"/>
    <col min="5379" max="5379" width="12.85546875" style="21" bestFit="1" customWidth="1"/>
    <col min="5380" max="5380" width="9.42578125" style="21" customWidth="1"/>
    <col min="5381" max="5631" width="9.140625" style="21"/>
    <col min="5632" max="5632" width="35" style="21" customWidth="1"/>
    <col min="5633" max="5633" width="16" style="21" customWidth="1"/>
    <col min="5634" max="5634" width="29.140625" style="21" customWidth="1"/>
    <col min="5635" max="5635" width="12.85546875" style="21" bestFit="1" customWidth="1"/>
    <col min="5636" max="5636" width="9.42578125" style="21" customWidth="1"/>
    <col min="5637" max="5887" width="9.140625" style="21"/>
    <col min="5888" max="5888" width="35" style="21" customWidth="1"/>
    <col min="5889" max="5889" width="16" style="21" customWidth="1"/>
    <col min="5890" max="5890" width="29.140625" style="21" customWidth="1"/>
    <col min="5891" max="5891" width="12.85546875" style="21" bestFit="1" customWidth="1"/>
    <col min="5892" max="5892" width="9.42578125" style="21" customWidth="1"/>
    <col min="5893" max="6143" width="9.140625" style="21"/>
    <col min="6144" max="6144" width="35" style="21" customWidth="1"/>
    <col min="6145" max="6145" width="16" style="21" customWidth="1"/>
    <col min="6146" max="6146" width="29.140625" style="21" customWidth="1"/>
    <col min="6147" max="6147" width="12.85546875" style="21" bestFit="1" customWidth="1"/>
    <col min="6148" max="6148" width="9.42578125" style="21" customWidth="1"/>
    <col min="6149" max="6399" width="9.140625" style="21"/>
    <col min="6400" max="6400" width="35" style="21" customWidth="1"/>
    <col min="6401" max="6401" width="16" style="21" customWidth="1"/>
    <col min="6402" max="6402" width="29.140625" style="21" customWidth="1"/>
    <col min="6403" max="6403" width="12.85546875" style="21" bestFit="1" customWidth="1"/>
    <col min="6404" max="6404" width="9.42578125" style="21" customWidth="1"/>
    <col min="6405" max="6655" width="9.140625" style="21"/>
    <col min="6656" max="6656" width="35" style="21" customWidth="1"/>
    <col min="6657" max="6657" width="16" style="21" customWidth="1"/>
    <col min="6658" max="6658" width="29.140625" style="21" customWidth="1"/>
    <col min="6659" max="6659" width="12.85546875" style="21" bestFit="1" customWidth="1"/>
    <col min="6660" max="6660" width="9.42578125" style="21" customWidth="1"/>
    <col min="6661" max="6911" width="9.140625" style="21"/>
    <col min="6912" max="6912" width="35" style="21" customWidth="1"/>
    <col min="6913" max="6913" width="16" style="21" customWidth="1"/>
    <col min="6914" max="6914" width="29.140625" style="21" customWidth="1"/>
    <col min="6915" max="6915" width="12.85546875" style="21" bestFit="1" customWidth="1"/>
    <col min="6916" max="6916" width="9.42578125" style="21" customWidth="1"/>
    <col min="6917" max="7167" width="9.140625" style="21"/>
    <col min="7168" max="7168" width="35" style="21" customWidth="1"/>
    <col min="7169" max="7169" width="16" style="21" customWidth="1"/>
    <col min="7170" max="7170" width="29.140625" style="21" customWidth="1"/>
    <col min="7171" max="7171" width="12.85546875" style="21" bestFit="1" customWidth="1"/>
    <col min="7172" max="7172" width="9.42578125" style="21" customWidth="1"/>
    <col min="7173" max="7423" width="9.140625" style="21"/>
    <col min="7424" max="7424" width="35" style="21" customWidth="1"/>
    <col min="7425" max="7425" width="16" style="21" customWidth="1"/>
    <col min="7426" max="7426" width="29.140625" style="21" customWidth="1"/>
    <col min="7427" max="7427" width="12.85546875" style="21" bestFit="1" customWidth="1"/>
    <col min="7428" max="7428" width="9.42578125" style="21" customWidth="1"/>
    <col min="7429" max="7679" width="9.140625" style="21"/>
    <col min="7680" max="7680" width="35" style="21" customWidth="1"/>
    <col min="7681" max="7681" width="16" style="21" customWidth="1"/>
    <col min="7682" max="7682" width="29.140625" style="21" customWidth="1"/>
    <col min="7683" max="7683" width="12.85546875" style="21" bestFit="1" customWidth="1"/>
    <col min="7684" max="7684" width="9.42578125" style="21" customWidth="1"/>
    <col min="7685" max="7935" width="9.140625" style="21"/>
    <col min="7936" max="7936" width="35" style="21" customWidth="1"/>
    <col min="7937" max="7937" width="16" style="21" customWidth="1"/>
    <col min="7938" max="7938" width="29.140625" style="21" customWidth="1"/>
    <col min="7939" max="7939" width="12.85546875" style="21" bestFit="1" customWidth="1"/>
    <col min="7940" max="7940" width="9.42578125" style="21" customWidth="1"/>
    <col min="7941" max="8191" width="9.140625" style="21"/>
    <col min="8192" max="8192" width="35" style="21" customWidth="1"/>
    <col min="8193" max="8193" width="16" style="21" customWidth="1"/>
    <col min="8194" max="8194" width="29.140625" style="21" customWidth="1"/>
    <col min="8195" max="8195" width="12.85546875" style="21" bestFit="1" customWidth="1"/>
    <col min="8196" max="8196" width="9.42578125" style="21" customWidth="1"/>
    <col min="8197" max="8447" width="9.140625" style="21"/>
    <col min="8448" max="8448" width="35" style="21" customWidth="1"/>
    <col min="8449" max="8449" width="16" style="21" customWidth="1"/>
    <col min="8450" max="8450" width="29.140625" style="21" customWidth="1"/>
    <col min="8451" max="8451" width="12.85546875" style="21" bestFit="1" customWidth="1"/>
    <col min="8452" max="8452" width="9.42578125" style="21" customWidth="1"/>
    <col min="8453" max="8703" width="9.140625" style="21"/>
    <col min="8704" max="8704" width="35" style="21" customWidth="1"/>
    <col min="8705" max="8705" width="16" style="21" customWidth="1"/>
    <col min="8706" max="8706" width="29.140625" style="21" customWidth="1"/>
    <col min="8707" max="8707" width="12.85546875" style="21" bestFit="1" customWidth="1"/>
    <col min="8708" max="8708" width="9.42578125" style="21" customWidth="1"/>
    <col min="8709" max="8959" width="9.140625" style="21"/>
    <col min="8960" max="8960" width="35" style="21" customWidth="1"/>
    <col min="8961" max="8961" width="16" style="21" customWidth="1"/>
    <col min="8962" max="8962" width="29.140625" style="21" customWidth="1"/>
    <col min="8963" max="8963" width="12.85546875" style="21" bestFit="1" customWidth="1"/>
    <col min="8964" max="8964" width="9.42578125" style="21" customWidth="1"/>
    <col min="8965" max="9215" width="9.140625" style="21"/>
    <col min="9216" max="9216" width="35" style="21" customWidth="1"/>
    <col min="9217" max="9217" width="16" style="21" customWidth="1"/>
    <col min="9218" max="9218" width="29.140625" style="21" customWidth="1"/>
    <col min="9219" max="9219" width="12.85546875" style="21" bestFit="1" customWidth="1"/>
    <col min="9220" max="9220" width="9.42578125" style="21" customWidth="1"/>
    <col min="9221" max="9471" width="9.140625" style="21"/>
    <col min="9472" max="9472" width="35" style="21" customWidth="1"/>
    <col min="9473" max="9473" width="16" style="21" customWidth="1"/>
    <col min="9474" max="9474" width="29.140625" style="21" customWidth="1"/>
    <col min="9475" max="9475" width="12.85546875" style="21" bestFit="1" customWidth="1"/>
    <col min="9476" max="9476" width="9.42578125" style="21" customWidth="1"/>
    <col min="9477" max="9727" width="9.140625" style="21"/>
    <col min="9728" max="9728" width="35" style="21" customWidth="1"/>
    <col min="9729" max="9729" width="16" style="21" customWidth="1"/>
    <col min="9730" max="9730" width="29.140625" style="21" customWidth="1"/>
    <col min="9731" max="9731" width="12.85546875" style="21" bestFit="1" customWidth="1"/>
    <col min="9732" max="9732" width="9.42578125" style="21" customWidth="1"/>
    <col min="9733" max="9983" width="9.140625" style="21"/>
    <col min="9984" max="9984" width="35" style="21" customWidth="1"/>
    <col min="9985" max="9985" width="16" style="21" customWidth="1"/>
    <col min="9986" max="9986" width="29.140625" style="21" customWidth="1"/>
    <col min="9987" max="9987" width="12.85546875" style="21" bestFit="1" customWidth="1"/>
    <col min="9988" max="9988" width="9.42578125" style="21" customWidth="1"/>
    <col min="9989" max="10239" width="9.140625" style="21"/>
    <col min="10240" max="10240" width="35" style="21" customWidth="1"/>
    <col min="10241" max="10241" width="16" style="21" customWidth="1"/>
    <col min="10242" max="10242" width="29.140625" style="21" customWidth="1"/>
    <col min="10243" max="10243" width="12.85546875" style="21" bestFit="1" customWidth="1"/>
    <col min="10244" max="10244" width="9.42578125" style="21" customWidth="1"/>
    <col min="10245" max="10495" width="9.140625" style="21"/>
    <col min="10496" max="10496" width="35" style="21" customWidth="1"/>
    <col min="10497" max="10497" width="16" style="21" customWidth="1"/>
    <col min="10498" max="10498" width="29.140625" style="21" customWidth="1"/>
    <col min="10499" max="10499" width="12.85546875" style="21" bestFit="1" customWidth="1"/>
    <col min="10500" max="10500" width="9.42578125" style="21" customWidth="1"/>
    <col min="10501" max="10751" width="9.140625" style="21"/>
    <col min="10752" max="10752" width="35" style="21" customWidth="1"/>
    <col min="10753" max="10753" width="16" style="21" customWidth="1"/>
    <col min="10754" max="10754" width="29.140625" style="21" customWidth="1"/>
    <col min="10755" max="10755" width="12.85546875" style="21" bestFit="1" customWidth="1"/>
    <col min="10756" max="10756" width="9.42578125" style="21" customWidth="1"/>
    <col min="10757" max="11007" width="9.140625" style="21"/>
    <col min="11008" max="11008" width="35" style="21" customWidth="1"/>
    <col min="11009" max="11009" width="16" style="21" customWidth="1"/>
    <col min="11010" max="11010" width="29.140625" style="21" customWidth="1"/>
    <col min="11011" max="11011" width="12.85546875" style="21" bestFit="1" customWidth="1"/>
    <col min="11012" max="11012" width="9.42578125" style="21" customWidth="1"/>
    <col min="11013" max="11263" width="9.140625" style="21"/>
    <col min="11264" max="11264" width="35" style="21" customWidth="1"/>
    <col min="11265" max="11265" width="16" style="21" customWidth="1"/>
    <col min="11266" max="11266" width="29.140625" style="21" customWidth="1"/>
    <col min="11267" max="11267" width="12.85546875" style="21" bestFit="1" customWidth="1"/>
    <col min="11268" max="11268" width="9.42578125" style="21" customWidth="1"/>
    <col min="11269" max="11519" width="9.140625" style="21"/>
    <col min="11520" max="11520" width="35" style="21" customWidth="1"/>
    <col min="11521" max="11521" width="16" style="21" customWidth="1"/>
    <col min="11522" max="11522" width="29.140625" style="21" customWidth="1"/>
    <col min="11523" max="11523" width="12.85546875" style="21" bestFit="1" customWidth="1"/>
    <col min="11524" max="11524" width="9.42578125" style="21" customWidth="1"/>
    <col min="11525" max="11775" width="9.140625" style="21"/>
    <col min="11776" max="11776" width="35" style="21" customWidth="1"/>
    <col min="11777" max="11777" width="16" style="21" customWidth="1"/>
    <col min="11778" max="11778" width="29.140625" style="21" customWidth="1"/>
    <col min="11779" max="11779" width="12.85546875" style="21" bestFit="1" customWidth="1"/>
    <col min="11780" max="11780" width="9.42578125" style="21" customWidth="1"/>
    <col min="11781" max="12031" width="9.140625" style="21"/>
    <col min="12032" max="12032" width="35" style="21" customWidth="1"/>
    <col min="12033" max="12033" width="16" style="21" customWidth="1"/>
    <col min="12034" max="12034" width="29.140625" style="21" customWidth="1"/>
    <col min="12035" max="12035" width="12.85546875" style="21" bestFit="1" customWidth="1"/>
    <col min="12036" max="12036" width="9.42578125" style="21" customWidth="1"/>
    <col min="12037" max="12287" width="9.140625" style="21"/>
    <col min="12288" max="12288" width="35" style="21" customWidth="1"/>
    <col min="12289" max="12289" width="16" style="21" customWidth="1"/>
    <col min="12290" max="12290" width="29.140625" style="21" customWidth="1"/>
    <col min="12291" max="12291" width="12.85546875" style="21" bestFit="1" customWidth="1"/>
    <col min="12292" max="12292" width="9.42578125" style="21" customWidth="1"/>
    <col min="12293" max="12543" width="9.140625" style="21"/>
    <col min="12544" max="12544" width="35" style="21" customWidth="1"/>
    <col min="12545" max="12545" width="16" style="21" customWidth="1"/>
    <col min="12546" max="12546" width="29.140625" style="21" customWidth="1"/>
    <col min="12547" max="12547" width="12.85546875" style="21" bestFit="1" customWidth="1"/>
    <col min="12548" max="12548" width="9.42578125" style="21" customWidth="1"/>
    <col min="12549" max="12799" width="9.140625" style="21"/>
    <col min="12800" max="12800" width="35" style="21" customWidth="1"/>
    <col min="12801" max="12801" width="16" style="21" customWidth="1"/>
    <col min="12802" max="12802" width="29.140625" style="21" customWidth="1"/>
    <col min="12803" max="12803" width="12.85546875" style="21" bestFit="1" customWidth="1"/>
    <col min="12804" max="12804" width="9.42578125" style="21" customWidth="1"/>
    <col min="12805" max="13055" width="9.140625" style="21"/>
    <col min="13056" max="13056" width="35" style="21" customWidth="1"/>
    <col min="13057" max="13057" width="16" style="21" customWidth="1"/>
    <col min="13058" max="13058" width="29.140625" style="21" customWidth="1"/>
    <col min="13059" max="13059" width="12.85546875" style="21" bestFit="1" customWidth="1"/>
    <col min="13060" max="13060" width="9.42578125" style="21" customWidth="1"/>
    <col min="13061" max="13311" width="9.140625" style="21"/>
    <col min="13312" max="13312" width="35" style="21" customWidth="1"/>
    <col min="13313" max="13313" width="16" style="21" customWidth="1"/>
    <col min="13314" max="13314" width="29.140625" style="21" customWidth="1"/>
    <col min="13315" max="13315" width="12.85546875" style="21" bestFit="1" customWidth="1"/>
    <col min="13316" max="13316" width="9.42578125" style="21" customWidth="1"/>
    <col min="13317" max="13567" width="9.140625" style="21"/>
    <col min="13568" max="13568" width="35" style="21" customWidth="1"/>
    <col min="13569" max="13569" width="16" style="21" customWidth="1"/>
    <col min="13570" max="13570" width="29.140625" style="21" customWidth="1"/>
    <col min="13571" max="13571" width="12.85546875" style="21" bestFit="1" customWidth="1"/>
    <col min="13572" max="13572" width="9.42578125" style="21" customWidth="1"/>
    <col min="13573" max="13823" width="9.140625" style="21"/>
    <col min="13824" max="13824" width="35" style="21" customWidth="1"/>
    <col min="13825" max="13825" width="16" style="21" customWidth="1"/>
    <col min="13826" max="13826" width="29.140625" style="21" customWidth="1"/>
    <col min="13827" max="13827" width="12.85546875" style="21" bestFit="1" customWidth="1"/>
    <col min="13828" max="13828" width="9.42578125" style="21" customWidth="1"/>
    <col min="13829" max="14079" width="9.140625" style="21"/>
    <col min="14080" max="14080" width="35" style="21" customWidth="1"/>
    <col min="14081" max="14081" width="16" style="21" customWidth="1"/>
    <col min="14082" max="14082" width="29.140625" style="21" customWidth="1"/>
    <col min="14083" max="14083" width="12.85546875" style="21" bestFit="1" customWidth="1"/>
    <col min="14084" max="14084" width="9.42578125" style="21" customWidth="1"/>
    <col min="14085" max="14335" width="9.140625" style="21"/>
    <col min="14336" max="14336" width="35" style="21" customWidth="1"/>
    <col min="14337" max="14337" width="16" style="21" customWidth="1"/>
    <col min="14338" max="14338" width="29.140625" style="21" customWidth="1"/>
    <col min="14339" max="14339" width="12.85546875" style="21" bestFit="1" customWidth="1"/>
    <col min="14340" max="14340" width="9.42578125" style="21" customWidth="1"/>
    <col min="14341" max="14591" width="9.140625" style="21"/>
    <col min="14592" max="14592" width="35" style="21" customWidth="1"/>
    <col min="14593" max="14593" width="16" style="21" customWidth="1"/>
    <col min="14594" max="14594" width="29.140625" style="21" customWidth="1"/>
    <col min="14595" max="14595" width="12.85546875" style="21" bestFit="1" customWidth="1"/>
    <col min="14596" max="14596" width="9.42578125" style="21" customWidth="1"/>
    <col min="14597" max="14847" width="9.140625" style="21"/>
    <col min="14848" max="14848" width="35" style="21" customWidth="1"/>
    <col min="14849" max="14849" width="16" style="21" customWidth="1"/>
    <col min="14850" max="14850" width="29.140625" style="21" customWidth="1"/>
    <col min="14851" max="14851" width="12.85546875" style="21" bestFit="1" customWidth="1"/>
    <col min="14852" max="14852" width="9.42578125" style="21" customWidth="1"/>
    <col min="14853" max="15103" width="9.140625" style="21"/>
    <col min="15104" max="15104" width="35" style="21" customWidth="1"/>
    <col min="15105" max="15105" width="16" style="21" customWidth="1"/>
    <col min="15106" max="15106" width="29.140625" style="21" customWidth="1"/>
    <col min="15107" max="15107" width="12.85546875" style="21" bestFit="1" customWidth="1"/>
    <col min="15108" max="15108" width="9.42578125" style="21" customWidth="1"/>
    <col min="15109" max="15359" width="9.140625" style="21"/>
    <col min="15360" max="15360" width="35" style="21" customWidth="1"/>
    <col min="15361" max="15361" width="16" style="21" customWidth="1"/>
    <col min="15362" max="15362" width="29.140625" style="21" customWidth="1"/>
    <col min="15363" max="15363" width="12.85546875" style="21" bestFit="1" customWidth="1"/>
    <col min="15364" max="15364" width="9.42578125" style="21" customWidth="1"/>
    <col min="15365" max="15615" width="9.140625" style="21"/>
    <col min="15616" max="15616" width="35" style="21" customWidth="1"/>
    <col min="15617" max="15617" width="16" style="21" customWidth="1"/>
    <col min="15618" max="15618" width="29.140625" style="21" customWidth="1"/>
    <col min="15619" max="15619" width="12.85546875" style="21" bestFit="1" customWidth="1"/>
    <col min="15620" max="15620" width="9.42578125" style="21" customWidth="1"/>
    <col min="15621" max="15871" width="9.140625" style="21"/>
    <col min="15872" max="15872" width="35" style="21" customWidth="1"/>
    <col min="15873" max="15873" width="16" style="21" customWidth="1"/>
    <col min="15874" max="15874" width="29.140625" style="21" customWidth="1"/>
    <col min="15875" max="15875" width="12.85546875" style="21" bestFit="1" customWidth="1"/>
    <col min="15876" max="15876" width="9.42578125" style="21" customWidth="1"/>
    <col min="15877" max="16127" width="9.140625" style="21"/>
    <col min="16128" max="16128" width="35" style="21" customWidth="1"/>
    <col min="16129" max="16129" width="16" style="21" customWidth="1"/>
    <col min="16130" max="16130" width="29.140625" style="21" customWidth="1"/>
    <col min="16131" max="16131" width="12.85546875" style="21" bestFit="1" customWidth="1"/>
    <col min="16132" max="16132" width="9.42578125" style="21" customWidth="1"/>
    <col min="16133" max="16384" width="9.140625" style="21"/>
  </cols>
  <sheetData>
    <row r="1" spans="1:25" ht="12.75" customHeight="1">
      <c r="A1" s="110" t="s">
        <v>45</v>
      </c>
      <c r="B1" s="314" t="s">
        <v>717</v>
      </c>
      <c r="C1" s="315"/>
      <c r="D1" s="315"/>
      <c r="E1" s="315"/>
      <c r="F1" s="315"/>
      <c r="G1" s="315"/>
      <c r="H1" s="315"/>
      <c r="I1" s="315"/>
      <c r="J1" s="315"/>
      <c r="K1" s="315"/>
      <c r="L1" s="315"/>
      <c r="M1" s="315"/>
      <c r="N1" s="315"/>
      <c r="O1" s="315"/>
      <c r="P1" s="315"/>
      <c r="Q1" s="315"/>
      <c r="R1" s="315"/>
      <c r="S1" s="316"/>
      <c r="T1" s="48"/>
      <c r="U1" s="48"/>
      <c r="V1" s="48"/>
      <c r="W1" s="48"/>
    </row>
    <row r="2" spans="1:25" ht="12.75" customHeight="1">
      <c r="A2" s="111"/>
      <c r="B2" s="317"/>
      <c r="C2" s="318"/>
      <c r="D2" s="318"/>
      <c r="E2" s="318"/>
      <c r="F2" s="318"/>
      <c r="G2" s="318"/>
      <c r="H2" s="318"/>
      <c r="I2" s="318"/>
      <c r="J2" s="318"/>
      <c r="K2" s="318"/>
      <c r="L2" s="318"/>
      <c r="M2" s="318"/>
      <c r="N2" s="318"/>
      <c r="O2" s="318"/>
      <c r="P2" s="318"/>
      <c r="Q2" s="318"/>
      <c r="R2" s="318"/>
      <c r="S2" s="319"/>
      <c r="T2" s="49"/>
      <c r="U2" s="49"/>
      <c r="V2" s="49"/>
      <c r="W2" s="49"/>
    </row>
    <row r="3" spans="1:25">
      <c r="A3" s="111"/>
      <c r="B3" s="317"/>
      <c r="C3" s="318"/>
      <c r="D3" s="318"/>
      <c r="E3" s="318"/>
      <c r="F3" s="318"/>
      <c r="G3" s="318"/>
      <c r="H3" s="318"/>
      <c r="I3" s="318"/>
      <c r="J3" s="318"/>
      <c r="K3" s="318"/>
      <c r="L3" s="318"/>
      <c r="M3" s="318"/>
      <c r="N3" s="318"/>
      <c r="O3" s="318"/>
      <c r="P3" s="318"/>
      <c r="Q3" s="318"/>
      <c r="R3" s="318"/>
      <c r="S3" s="319"/>
      <c r="T3" s="49"/>
      <c r="U3" s="49"/>
      <c r="V3" s="49"/>
      <c r="W3" s="49"/>
    </row>
    <row r="4" spans="1:25">
      <c r="A4" s="111"/>
      <c r="B4" s="317"/>
      <c r="C4" s="318"/>
      <c r="D4" s="318"/>
      <c r="E4" s="318"/>
      <c r="F4" s="318"/>
      <c r="G4" s="318"/>
      <c r="H4" s="318"/>
      <c r="I4" s="318"/>
      <c r="J4" s="318"/>
      <c r="K4" s="318"/>
      <c r="L4" s="318"/>
      <c r="M4" s="318"/>
      <c r="N4" s="318"/>
      <c r="O4" s="318"/>
      <c r="P4" s="318"/>
      <c r="Q4" s="318"/>
      <c r="R4" s="318"/>
      <c r="S4" s="319"/>
      <c r="T4" s="49"/>
      <c r="U4" s="49"/>
      <c r="V4" s="49"/>
      <c r="W4" s="49"/>
    </row>
    <row r="5" spans="1:25">
      <c r="A5" s="112"/>
      <c r="B5" s="317"/>
      <c r="C5" s="318"/>
      <c r="D5" s="320"/>
      <c r="E5" s="320"/>
      <c r="F5" s="320"/>
      <c r="G5" s="320"/>
      <c r="H5" s="320"/>
      <c r="I5" s="320"/>
      <c r="J5" s="320"/>
      <c r="K5" s="320"/>
      <c r="L5" s="320"/>
      <c r="M5" s="320"/>
      <c r="N5" s="320"/>
      <c r="O5" s="320"/>
      <c r="P5" s="320"/>
      <c r="Q5" s="320"/>
      <c r="R5" s="320"/>
      <c r="S5" s="321"/>
      <c r="T5" s="49"/>
      <c r="U5" s="49"/>
      <c r="V5" s="49"/>
      <c r="W5" s="49"/>
    </row>
    <row r="6" spans="1:25">
      <c r="A6" s="117"/>
      <c r="B6" s="116"/>
      <c r="C6" s="116"/>
      <c r="D6" s="115"/>
      <c r="E6" s="113"/>
      <c r="F6" s="113"/>
      <c r="G6" s="113"/>
      <c r="H6" s="113"/>
      <c r="I6" s="113"/>
      <c r="J6" s="113"/>
      <c r="K6" s="113"/>
      <c r="L6" s="113"/>
      <c r="M6" s="113"/>
      <c r="N6" s="113"/>
      <c r="O6" s="113"/>
      <c r="P6" s="113"/>
      <c r="Q6" s="113"/>
      <c r="R6" s="113"/>
      <c r="S6" s="114"/>
      <c r="T6" s="49"/>
      <c r="U6" s="49"/>
      <c r="V6" s="49"/>
      <c r="W6" s="49"/>
    </row>
    <row r="7" spans="1:25">
      <c r="A7" s="283"/>
      <c r="B7" s="286" t="s">
        <v>326</v>
      </c>
      <c r="C7" s="287" t="s">
        <v>571</v>
      </c>
      <c r="D7" s="288" t="s">
        <v>732</v>
      </c>
      <c r="E7" s="119"/>
    </row>
    <row r="8" spans="1:25">
      <c r="A8" s="284" t="s">
        <v>708</v>
      </c>
      <c r="B8" s="289" t="s">
        <v>46</v>
      </c>
      <c r="C8" s="290" t="str">
        <f>[1]FILES!$B$12</f>
        <v>Compressed Air-Retro</v>
      </c>
      <c r="D8" s="291" t="str">
        <f>[3]!switch_ForecastState</f>
        <v>Region</v>
      </c>
      <c r="E8" s="118"/>
      <c r="F8" s="104"/>
      <c r="L8" s="300"/>
      <c r="M8" s="300"/>
      <c r="N8" s="300"/>
      <c r="O8" s="300"/>
      <c r="P8" s="300"/>
      <c r="Q8" s="300"/>
      <c r="R8" s="300"/>
      <c r="S8" s="300"/>
      <c r="T8" s="300"/>
      <c r="U8" s="300"/>
      <c r="V8" s="300"/>
      <c r="W8" s="300"/>
    </row>
    <row r="9" spans="1:25">
      <c r="A9" s="284" t="str">
        <f>INDEX([1]ACHIEV!$A$19:$B$100,MATCH(C8,[1]ACHIEV!$B$19:$B$100,0),1)</f>
        <v>Compressed Air</v>
      </c>
      <c r="B9" s="292" t="s">
        <v>47</v>
      </c>
      <c r="C9" s="290">
        <f>[1]FILES!$H$4</f>
        <v>2035</v>
      </c>
      <c r="D9" s="291" t="str">
        <f>[3]!switch_ForecastScenario</f>
        <v>Base</v>
      </c>
      <c r="E9" s="119"/>
    </row>
    <row r="10" spans="1:25">
      <c r="A10" s="285"/>
      <c r="B10" s="293" t="s">
        <v>327</v>
      </c>
      <c r="C10" s="294">
        <f>Y157</f>
        <v>3.2238288305372076</v>
      </c>
      <c r="D10" s="313"/>
      <c r="E10" s="21">
        <v>1</v>
      </c>
      <c r="F10" s="21">
        <f>E10+1</f>
        <v>2</v>
      </c>
      <c r="G10" s="21">
        <f t="shared" ref="G10:V11" si="0">F10+1</f>
        <v>3</v>
      </c>
      <c r="H10" s="21">
        <f t="shared" si="0"/>
        <v>4</v>
      </c>
      <c r="I10" s="21">
        <f t="shared" si="0"/>
        <v>5</v>
      </c>
      <c r="J10" s="21">
        <f t="shared" si="0"/>
        <v>6</v>
      </c>
      <c r="K10" s="21">
        <f t="shared" si="0"/>
        <v>7</v>
      </c>
      <c r="L10" s="21">
        <f t="shared" si="0"/>
        <v>8</v>
      </c>
      <c r="M10" s="21">
        <f t="shared" si="0"/>
        <v>9</v>
      </c>
      <c r="N10" s="21">
        <f t="shared" si="0"/>
        <v>10</v>
      </c>
      <c r="O10" s="21">
        <f t="shared" si="0"/>
        <v>11</v>
      </c>
      <c r="P10" s="21">
        <f t="shared" si="0"/>
        <v>12</v>
      </c>
      <c r="Q10" s="21">
        <f t="shared" si="0"/>
        <v>13</v>
      </c>
      <c r="R10" s="21">
        <f t="shared" si="0"/>
        <v>14</v>
      </c>
      <c r="S10" s="21">
        <f t="shared" si="0"/>
        <v>15</v>
      </c>
      <c r="T10" s="21">
        <f t="shared" si="0"/>
        <v>16</v>
      </c>
      <c r="U10" s="21">
        <f t="shared" si="0"/>
        <v>17</v>
      </c>
      <c r="V10" s="21">
        <f t="shared" si="0"/>
        <v>18</v>
      </c>
      <c r="W10" s="21">
        <f>V10+1</f>
        <v>19</v>
      </c>
      <c r="X10" s="21">
        <f>W10+1</f>
        <v>20</v>
      </c>
    </row>
    <row r="11" spans="1:25">
      <c r="A11" s="53" t="s">
        <v>48</v>
      </c>
      <c r="B11" s="53"/>
      <c r="C11" s="53"/>
      <c r="D11" s="53"/>
      <c r="E11" s="121">
        <f>C9-20+1</f>
        <v>2016</v>
      </c>
      <c r="F11" s="121">
        <f>E11+1</f>
        <v>2017</v>
      </c>
      <c r="G11" s="121">
        <f t="shared" si="0"/>
        <v>2018</v>
      </c>
      <c r="H11" s="121">
        <f t="shared" si="0"/>
        <v>2019</v>
      </c>
      <c r="I11" s="121">
        <f t="shared" si="0"/>
        <v>2020</v>
      </c>
      <c r="J11" s="121">
        <f t="shared" si="0"/>
        <v>2021</v>
      </c>
      <c r="K11" s="121">
        <f t="shared" si="0"/>
        <v>2022</v>
      </c>
      <c r="L11" s="121">
        <f t="shared" si="0"/>
        <v>2023</v>
      </c>
      <c r="M11" s="121">
        <f t="shared" si="0"/>
        <v>2024</v>
      </c>
      <c r="N11" s="121">
        <f t="shared" si="0"/>
        <v>2025</v>
      </c>
      <c r="O11" s="121">
        <f t="shared" si="0"/>
        <v>2026</v>
      </c>
      <c r="P11" s="121">
        <f t="shared" si="0"/>
        <v>2027</v>
      </c>
      <c r="Q11" s="121">
        <f t="shared" si="0"/>
        <v>2028</v>
      </c>
      <c r="R11" s="121">
        <f t="shared" si="0"/>
        <v>2029</v>
      </c>
      <c r="S11" s="121">
        <f t="shared" si="0"/>
        <v>2030</v>
      </c>
      <c r="T11" s="121">
        <f t="shared" si="0"/>
        <v>2031</v>
      </c>
      <c r="U11" s="121">
        <f t="shared" si="0"/>
        <v>2032</v>
      </c>
      <c r="V11" s="121">
        <f t="shared" si="0"/>
        <v>2033</v>
      </c>
      <c r="W11" s="121">
        <f>V11+1</f>
        <v>2034</v>
      </c>
      <c r="X11" s="121">
        <f>W11+1</f>
        <v>2035</v>
      </c>
    </row>
    <row r="12" spans="1:25">
      <c r="A12" s="53" t="s">
        <v>709</v>
      </c>
      <c r="B12" s="53"/>
      <c r="C12" s="53"/>
      <c r="D12" s="53"/>
      <c r="E12" s="121" t="str">
        <f>CONCATENATE("FLOOR_",E11)</f>
        <v>FLOOR_2016</v>
      </c>
      <c r="F12" s="121" t="str">
        <f t="shared" ref="F12:X12" si="1">CONCATENATE("FLOOR_",F11)</f>
        <v>FLOOR_2017</v>
      </c>
      <c r="G12" s="121" t="str">
        <f t="shared" si="1"/>
        <v>FLOOR_2018</v>
      </c>
      <c r="H12" s="121" t="str">
        <f t="shared" si="1"/>
        <v>FLOOR_2019</v>
      </c>
      <c r="I12" s="121" t="str">
        <f t="shared" si="1"/>
        <v>FLOOR_2020</v>
      </c>
      <c r="J12" s="121" t="str">
        <f t="shared" si="1"/>
        <v>FLOOR_2021</v>
      </c>
      <c r="K12" s="121" t="str">
        <f t="shared" si="1"/>
        <v>FLOOR_2022</v>
      </c>
      <c r="L12" s="121" t="str">
        <f t="shared" si="1"/>
        <v>FLOOR_2023</v>
      </c>
      <c r="M12" s="121" t="str">
        <f t="shared" si="1"/>
        <v>FLOOR_2024</v>
      </c>
      <c r="N12" s="121" t="str">
        <f t="shared" si="1"/>
        <v>FLOOR_2025</v>
      </c>
      <c r="O12" s="121" t="str">
        <f t="shared" si="1"/>
        <v>FLOOR_2026</v>
      </c>
      <c r="P12" s="121" t="str">
        <f t="shared" si="1"/>
        <v>FLOOR_2027</v>
      </c>
      <c r="Q12" s="121" t="str">
        <f t="shared" si="1"/>
        <v>FLOOR_2028</v>
      </c>
      <c r="R12" s="121" t="str">
        <f t="shared" si="1"/>
        <v>FLOOR_2029</v>
      </c>
      <c r="S12" s="121" t="str">
        <f t="shared" si="1"/>
        <v>FLOOR_2030</v>
      </c>
      <c r="T12" s="121" t="str">
        <f t="shared" si="1"/>
        <v>FLOOR_2031</v>
      </c>
      <c r="U12" s="121" t="str">
        <f t="shared" si="1"/>
        <v>FLOOR_2032</v>
      </c>
      <c r="V12" s="121" t="str">
        <f t="shared" si="1"/>
        <v>FLOOR_2033</v>
      </c>
      <c r="W12" s="121" t="str">
        <f t="shared" si="1"/>
        <v>FLOOR_2034</v>
      </c>
      <c r="X12" s="121" t="str">
        <f t="shared" si="1"/>
        <v>FLOOR_2035</v>
      </c>
    </row>
    <row r="13" spans="1:25">
      <c r="C13" s="21" t="s">
        <v>373</v>
      </c>
      <c r="E13" s="118">
        <f>INDEX([3]!tbl_Forecast,MATCH($D$8&amp;$C13&amp;$D$7,[3]!rng_ForecastRowLookup,0),MATCH(E$11,[3]!rng_ForecastColumnLookup,0))</f>
        <v>380.08828477966154</v>
      </c>
      <c r="F13" s="118">
        <f>INDEX([3]!tbl_Forecast,MATCH($D$8&amp;$C13&amp;$D$7,[3]!rng_ForecastRowLookup,0),MATCH(F$11,[3]!rng_ForecastColumnLookup,0))</f>
        <v>378.94801992532251</v>
      </c>
      <c r="G13" s="118">
        <f>INDEX([3]!tbl_Forecast,MATCH($D$8&amp;$C13&amp;$D$7,[3]!rng_ForecastRowLookup,0),MATCH(G$11,[3]!rng_ForecastColumnLookup,0))</f>
        <v>377.81117586554655</v>
      </c>
      <c r="H13" s="118">
        <f>INDEX([3]!tbl_Forecast,MATCH($D$8&amp;$C13&amp;$D$7,[3]!rng_ForecastRowLookup,0),MATCH(H$11,[3]!rng_ForecastColumnLookup,0))</f>
        <v>376.67774233794995</v>
      </c>
      <c r="I13" s="118">
        <f>INDEX([3]!tbl_Forecast,MATCH($D$8&amp;$C13&amp;$D$7,[3]!rng_ForecastRowLookup,0),MATCH(I$11,[3]!rng_ForecastColumnLookup,0))</f>
        <v>375.54770911093607</v>
      </c>
      <c r="J13" s="118">
        <f>INDEX([3]!tbl_Forecast,MATCH($D$8&amp;$C13&amp;$D$7,[3]!rng_ForecastRowLookup,0),MATCH(J$11,[3]!rng_ForecastColumnLookup,0))</f>
        <v>374.42106598360328</v>
      </c>
      <c r="K13" s="118">
        <f>INDEX([3]!tbl_Forecast,MATCH($D$8&amp;$C13&amp;$D$7,[3]!rng_ForecastRowLookup,0),MATCH(K$11,[3]!rng_ForecastColumnLookup,0))</f>
        <v>373.29780278565244</v>
      </c>
      <c r="L13" s="118">
        <f>INDEX([3]!tbl_Forecast,MATCH($D$8&amp;$C13&amp;$D$7,[3]!rng_ForecastRowLookup,0),MATCH(L$11,[3]!rng_ForecastColumnLookup,0))</f>
        <v>372.17790937729552</v>
      </c>
      <c r="M13" s="118">
        <f>INDEX([3]!tbl_Forecast,MATCH($D$8&amp;$C13&amp;$D$7,[3]!rng_ForecastRowLookup,0),MATCH(M$11,[3]!rng_ForecastColumnLookup,0))</f>
        <v>371.06137564916361</v>
      </c>
      <c r="N13" s="118">
        <f>INDEX([3]!tbl_Forecast,MATCH($D$8&amp;$C13&amp;$D$7,[3]!rng_ForecastRowLookup,0),MATCH(N$11,[3]!rng_ForecastColumnLookup,0))</f>
        <v>369.94819152221612</v>
      </c>
      <c r="O13" s="118">
        <f>INDEX([3]!tbl_Forecast,MATCH($D$8&amp;$C13&amp;$D$7,[3]!rng_ForecastRowLookup,0),MATCH(O$11,[3]!rng_ForecastColumnLookup,0))</f>
        <v>368.83834694764948</v>
      </c>
      <c r="P13" s="118">
        <f>INDEX([3]!tbl_Forecast,MATCH($D$8&amp;$C13&amp;$D$7,[3]!rng_ForecastRowLookup,0),MATCH(P$11,[3]!rng_ForecastColumnLookup,0))</f>
        <v>367.73183190680658</v>
      </c>
      <c r="Q13" s="118">
        <f>INDEX([3]!tbl_Forecast,MATCH($D$8&amp;$C13&amp;$D$7,[3]!rng_ForecastRowLookup,0),MATCH(Q$11,[3]!rng_ForecastColumnLookup,0))</f>
        <v>366.62863641108612</v>
      </c>
      <c r="R13" s="118">
        <f>INDEX([3]!tbl_Forecast,MATCH($D$8&amp;$C13&amp;$D$7,[3]!rng_ForecastRowLookup,0),MATCH(R$11,[3]!rng_ForecastColumnLookup,0))</f>
        <v>365.52875050185287</v>
      </c>
      <c r="S13" s="118">
        <f>INDEX([3]!tbl_Forecast,MATCH($D$8&amp;$C13&amp;$D$7,[3]!rng_ForecastRowLookup,0),MATCH(S$11,[3]!rng_ForecastColumnLookup,0))</f>
        <v>364.43216425034728</v>
      </c>
      <c r="T13" s="118">
        <f>INDEX([3]!tbl_Forecast,MATCH($D$8&amp;$C13&amp;$D$7,[3]!rng_ForecastRowLookup,0),MATCH(T$11,[3]!rng_ForecastColumnLookup,0))</f>
        <v>363.33886775759629</v>
      </c>
      <c r="U13" s="118">
        <f>INDEX([3]!tbl_Forecast,MATCH($D$8&amp;$C13&amp;$D$7,[3]!rng_ForecastRowLookup,0),MATCH(U$11,[3]!rng_ForecastColumnLookup,0))</f>
        <v>362.24885115432346</v>
      </c>
      <c r="V13" s="118">
        <f>INDEX([3]!tbl_Forecast,MATCH($D$8&amp;$C13&amp;$D$7,[3]!rng_ForecastRowLookup,0),MATCH(V$11,[3]!rng_ForecastColumnLookup,0))</f>
        <v>361.16210460086046</v>
      </c>
      <c r="W13" s="118">
        <f>INDEX([3]!tbl_Forecast,MATCH($D$8&amp;$C13&amp;$D$7,[3]!rng_ForecastRowLookup,0),MATCH(W$11,[3]!rng_ForecastColumnLookup,0))</f>
        <v>360.07861828705791</v>
      </c>
      <c r="X13" s="118">
        <f>INDEX([3]!tbl_Forecast,MATCH($D$8&amp;$C13&amp;$D$7,[3]!rng_ForecastRowLookup,0),MATCH(X$11,[3]!rng_ForecastColumnLookup,0))</f>
        <v>358.99838243219671</v>
      </c>
      <c r="Y13" s="51"/>
    </row>
    <row r="14" spans="1:25">
      <c r="C14" s="21" t="s">
        <v>374</v>
      </c>
      <c r="E14" s="118">
        <f>INDEX([3]!tbl_Forecast,MATCH($D$8&amp;$C14&amp;$D$7,[3]!rng_ForecastRowLookup,0),MATCH(E$11,[3]!rng_ForecastColumnLookup,0))</f>
        <v>190.73687138333023</v>
      </c>
      <c r="F14" s="118">
        <f>INDEX([3]!tbl_Forecast,MATCH($D$8&amp;$C14&amp;$D$7,[3]!rng_ForecastRowLookup,0),MATCH(F$11,[3]!rng_ForecastColumnLookup,0))</f>
        <v>190.16466076918024</v>
      </c>
      <c r="G14" s="118">
        <f>INDEX([3]!tbl_Forecast,MATCH($D$8&amp;$C14&amp;$D$7,[3]!rng_ForecastRowLookup,0),MATCH(G$11,[3]!rng_ForecastColumnLookup,0))</f>
        <v>189.59416678687271</v>
      </c>
      <c r="H14" s="118">
        <f>INDEX([3]!tbl_Forecast,MATCH($D$8&amp;$C14&amp;$D$7,[3]!rng_ForecastRowLookup,0),MATCH(H$11,[3]!rng_ForecastColumnLookup,0))</f>
        <v>189.02538428651209</v>
      </c>
      <c r="I14" s="118">
        <f>INDEX([3]!tbl_Forecast,MATCH($D$8&amp;$C14&amp;$D$7,[3]!rng_ForecastRowLookup,0),MATCH(I$11,[3]!rng_ForecastColumnLookup,0))</f>
        <v>188.45830813365254</v>
      </c>
      <c r="J14" s="118">
        <f>INDEX([3]!tbl_Forecast,MATCH($D$8&amp;$C14&amp;$D$7,[3]!rng_ForecastRowLookup,0),MATCH(J$11,[3]!rng_ForecastColumnLookup,0))</f>
        <v>187.89293320925157</v>
      </c>
      <c r="K14" s="118">
        <f>INDEX([3]!tbl_Forecast,MATCH($D$8&amp;$C14&amp;$D$7,[3]!rng_ForecastRowLookup,0),MATCH(K$11,[3]!rng_ForecastColumnLookup,0))</f>
        <v>187.32925440962381</v>
      </c>
      <c r="L14" s="118">
        <f>INDEX([3]!tbl_Forecast,MATCH($D$8&amp;$C14&amp;$D$7,[3]!rng_ForecastRowLookup,0),MATCH(L$11,[3]!rng_ForecastColumnLookup,0))</f>
        <v>186.76726664639497</v>
      </c>
      <c r="M14" s="118">
        <f>INDEX([3]!tbl_Forecast,MATCH($D$8&amp;$C14&amp;$D$7,[3]!rng_ForecastRowLookup,0),MATCH(M$11,[3]!rng_ForecastColumnLookup,0))</f>
        <v>186.20696484645578</v>
      </c>
      <c r="N14" s="118">
        <f>INDEX([3]!tbl_Forecast,MATCH($D$8&amp;$C14&amp;$D$7,[3]!rng_ForecastRowLookup,0),MATCH(N$11,[3]!rng_ForecastColumnLookup,0))</f>
        <v>185.64834395191642</v>
      </c>
      <c r="O14" s="118">
        <f>INDEX([3]!tbl_Forecast,MATCH($D$8&amp;$C14&amp;$D$7,[3]!rng_ForecastRowLookup,0),MATCH(O$11,[3]!rng_ForecastColumnLookup,0))</f>
        <v>185.09139892006067</v>
      </c>
      <c r="P14" s="118">
        <f>INDEX([3]!tbl_Forecast,MATCH($D$8&amp;$C14&amp;$D$7,[3]!rng_ForecastRowLookup,0),MATCH(P$11,[3]!rng_ForecastColumnLookup,0))</f>
        <v>184.5361247233005</v>
      </c>
      <c r="Q14" s="118">
        <f>INDEX([3]!tbl_Forecast,MATCH($D$8&amp;$C14&amp;$D$7,[3]!rng_ForecastRowLookup,0),MATCH(Q$11,[3]!rng_ForecastColumnLookup,0))</f>
        <v>183.98251634913058</v>
      </c>
      <c r="R14" s="118">
        <f>INDEX([3]!tbl_Forecast,MATCH($D$8&amp;$C14&amp;$D$7,[3]!rng_ForecastRowLookup,0),MATCH(R$11,[3]!rng_ForecastColumnLookup,0))</f>
        <v>183.43056880008319</v>
      </c>
      <c r="S14" s="118">
        <f>INDEX([3]!tbl_Forecast,MATCH($D$8&amp;$C14&amp;$D$7,[3]!rng_ForecastRowLookup,0),MATCH(S$11,[3]!rng_ForecastColumnLookup,0))</f>
        <v>182.88027709368296</v>
      </c>
      <c r="T14" s="118">
        <f>INDEX([3]!tbl_Forecast,MATCH($D$8&amp;$C14&amp;$D$7,[3]!rng_ForecastRowLookup,0),MATCH(T$11,[3]!rng_ForecastColumnLookup,0))</f>
        <v>182.33163626240187</v>
      </c>
      <c r="U14" s="118">
        <f>INDEX([3]!tbl_Forecast,MATCH($D$8&amp;$C14&amp;$D$7,[3]!rng_ForecastRowLookup,0),MATCH(U$11,[3]!rng_ForecastColumnLookup,0))</f>
        <v>181.78464135361469</v>
      </c>
      <c r="V14" s="118">
        <f>INDEX([3]!tbl_Forecast,MATCH($D$8&amp;$C14&amp;$D$7,[3]!rng_ForecastRowLookup,0),MATCH(V$11,[3]!rng_ForecastColumnLookup,0))</f>
        <v>181.23928742955383</v>
      </c>
      <c r="W14" s="118">
        <f>INDEX([3]!tbl_Forecast,MATCH($D$8&amp;$C14&amp;$D$7,[3]!rng_ForecastRowLookup,0),MATCH(W$11,[3]!rng_ForecastColumnLookup,0))</f>
        <v>180.69556956726515</v>
      </c>
      <c r="X14" s="118">
        <f>INDEX([3]!tbl_Forecast,MATCH($D$8&amp;$C14&amp;$D$7,[3]!rng_ForecastRowLookup,0),MATCH(X$11,[3]!rng_ForecastColumnLookup,0))</f>
        <v>180.15348285856339</v>
      </c>
      <c r="Y14" s="51"/>
    </row>
    <row r="15" spans="1:25">
      <c r="C15" s="21" t="s">
        <v>375</v>
      </c>
      <c r="E15" s="118">
        <f>INDEX([3]!tbl_Forecast,MATCH($D$8&amp;$C15&amp;$D$7,[3]!rng_ForecastRowLookup,0),MATCH(E$11,[3]!rng_ForecastColumnLookup,0))</f>
        <v>184.0913556049378</v>
      </c>
      <c r="F15" s="118">
        <f>INDEX([3]!tbl_Forecast,MATCH($D$8&amp;$C15&amp;$D$7,[3]!rng_ForecastRowLookup,0),MATCH(F$11,[3]!rng_ForecastColumnLookup,0))</f>
        <v>183.53908153812301</v>
      </c>
      <c r="G15" s="118">
        <f>INDEX([3]!tbl_Forecast,MATCH($D$8&amp;$C15&amp;$D$7,[3]!rng_ForecastRowLookup,0),MATCH(G$11,[3]!rng_ForecastColumnLookup,0))</f>
        <v>182.98846429350866</v>
      </c>
      <c r="H15" s="118">
        <f>INDEX([3]!tbl_Forecast,MATCH($D$8&amp;$C15&amp;$D$7,[3]!rng_ForecastRowLookup,0),MATCH(H$11,[3]!rng_ForecastColumnLookup,0))</f>
        <v>182.43949890062811</v>
      </c>
      <c r="I15" s="118">
        <f>INDEX([3]!tbl_Forecast,MATCH($D$8&amp;$C15&amp;$D$7,[3]!rng_ForecastRowLookup,0),MATCH(I$11,[3]!rng_ForecastColumnLookup,0))</f>
        <v>181.89218040392623</v>
      </c>
      <c r="J15" s="118">
        <f>INDEX([3]!tbl_Forecast,MATCH($D$8&amp;$C15&amp;$D$7,[3]!rng_ForecastRowLookup,0),MATCH(J$11,[3]!rng_ForecastColumnLookup,0))</f>
        <v>181.34650386271446</v>
      </c>
      <c r="K15" s="118">
        <f>INDEX([3]!tbl_Forecast,MATCH($D$8&amp;$C15&amp;$D$7,[3]!rng_ForecastRowLookup,0),MATCH(K$11,[3]!rng_ForecastColumnLookup,0))</f>
        <v>180.80246435112633</v>
      </c>
      <c r="L15" s="118">
        <f>INDEX([3]!tbl_Forecast,MATCH($D$8&amp;$C15&amp;$D$7,[3]!rng_ForecastRowLookup,0),MATCH(L$11,[3]!rng_ForecastColumnLookup,0))</f>
        <v>180.26005695807294</v>
      </c>
      <c r="M15" s="118">
        <f>INDEX([3]!tbl_Forecast,MATCH($D$8&amp;$C15&amp;$D$7,[3]!rng_ForecastRowLookup,0),MATCH(M$11,[3]!rng_ForecastColumnLookup,0))</f>
        <v>179.71927678719871</v>
      </c>
      <c r="N15" s="118">
        <f>INDEX([3]!tbl_Forecast,MATCH($D$8&amp;$C15&amp;$D$7,[3]!rng_ForecastRowLookup,0),MATCH(N$11,[3]!rng_ForecastColumnLookup,0))</f>
        <v>179.18011895683713</v>
      </c>
      <c r="O15" s="118">
        <f>INDEX([3]!tbl_Forecast,MATCH($D$8&amp;$C15&amp;$D$7,[3]!rng_ForecastRowLookup,0),MATCH(O$11,[3]!rng_ForecastColumnLookup,0))</f>
        <v>178.64257859996661</v>
      </c>
      <c r="P15" s="118">
        <f>INDEX([3]!tbl_Forecast,MATCH($D$8&amp;$C15&amp;$D$7,[3]!rng_ForecastRowLookup,0),MATCH(P$11,[3]!rng_ForecastColumnLookup,0))</f>
        <v>178.10665086416668</v>
      </c>
      <c r="Q15" s="118">
        <f>INDEX([3]!tbl_Forecast,MATCH($D$8&amp;$C15&amp;$D$7,[3]!rng_ForecastRowLookup,0),MATCH(Q$11,[3]!rng_ForecastColumnLookup,0))</f>
        <v>177.57233091157423</v>
      </c>
      <c r="R15" s="118">
        <f>INDEX([3]!tbl_Forecast,MATCH($D$8&amp;$C15&amp;$D$7,[3]!rng_ForecastRowLookup,0),MATCH(R$11,[3]!rng_ForecastColumnLookup,0))</f>
        <v>177.03961391883951</v>
      </c>
      <c r="S15" s="118">
        <f>INDEX([3]!tbl_Forecast,MATCH($D$8&amp;$C15&amp;$D$7,[3]!rng_ForecastRowLookup,0),MATCH(S$11,[3]!rng_ForecastColumnLookup,0))</f>
        <v>176.50849507708296</v>
      </c>
      <c r="T15" s="118">
        <f>INDEX([3]!tbl_Forecast,MATCH($D$8&amp;$C15&amp;$D$7,[3]!rng_ForecastRowLookup,0),MATCH(T$11,[3]!rng_ForecastColumnLookup,0))</f>
        <v>175.97896959185172</v>
      </c>
      <c r="U15" s="118">
        <f>INDEX([3]!tbl_Forecast,MATCH($D$8&amp;$C15&amp;$D$7,[3]!rng_ForecastRowLookup,0),MATCH(U$11,[3]!rng_ForecastColumnLookup,0))</f>
        <v>175.45103268307616</v>
      </c>
      <c r="V15" s="118">
        <f>INDEX([3]!tbl_Forecast,MATCH($D$8&amp;$C15&amp;$D$7,[3]!rng_ForecastRowLookup,0),MATCH(V$11,[3]!rng_ForecastColumnLookup,0))</f>
        <v>174.92467958502692</v>
      </c>
      <c r="W15" s="118">
        <f>INDEX([3]!tbl_Forecast,MATCH($D$8&amp;$C15&amp;$D$7,[3]!rng_ForecastRowLookup,0),MATCH(W$11,[3]!rng_ForecastColumnLookup,0))</f>
        <v>174.39990554627184</v>
      </c>
      <c r="X15" s="118">
        <f>INDEX([3]!tbl_Forecast,MATCH($D$8&amp;$C15&amp;$D$7,[3]!rng_ForecastRowLookup,0),MATCH(X$11,[3]!rng_ForecastColumnLookup,0))</f>
        <v>173.87670582963304</v>
      </c>
      <c r="Y15" s="51"/>
    </row>
    <row r="16" spans="1:25">
      <c r="C16" s="104" t="s">
        <v>401</v>
      </c>
      <c r="E16" s="118">
        <f>INDEX([3]!tbl_Forecast,MATCH($D$8&amp;$C16&amp;$D$7,[3]!rng_ForecastRowLookup,0),MATCH(E$11,[3]!rng_ForecastColumnLookup,0))</f>
        <v>138.35734062238015</v>
      </c>
      <c r="F16" s="118">
        <f>INDEX([3]!tbl_Forecast,MATCH($D$8&amp;$C16&amp;$D$7,[3]!rng_ForecastRowLookup,0),MATCH(F$11,[3]!rng_ForecastColumnLookup,0))</f>
        <v>137.7208968555172</v>
      </c>
      <c r="G16" s="118">
        <f>INDEX([3]!tbl_Forecast,MATCH($D$8&amp;$C16&amp;$D$7,[3]!rng_ForecastRowLookup,0),MATCH(G$11,[3]!rng_ForecastColumnLookup,0))</f>
        <v>137.08738072998179</v>
      </c>
      <c r="H16" s="118">
        <f>INDEX([3]!tbl_Forecast,MATCH($D$8&amp;$C16&amp;$D$7,[3]!rng_ForecastRowLookup,0),MATCH(H$11,[3]!rng_ForecastColumnLookup,0))</f>
        <v>136.45677877862389</v>
      </c>
      <c r="I16" s="118">
        <f>INDEX([3]!tbl_Forecast,MATCH($D$8&amp;$C16&amp;$D$7,[3]!rng_ForecastRowLookup,0),MATCH(I$11,[3]!rng_ForecastColumnLookup,0))</f>
        <v>135.8290775962422</v>
      </c>
      <c r="J16" s="118">
        <f>INDEX([3]!tbl_Forecast,MATCH($D$8&amp;$C16&amp;$D$7,[3]!rng_ForecastRowLookup,0),MATCH(J$11,[3]!rng_ForecastColumnLookup,0))</f>
        <v>135.20426383929947</v>
      </c>
      <c r="K16" s="118">
        <f>INDEX([3]!tbl_Forecast,MATCH($D$8&amp;$C16&amp;$D$7,[3]!rng_ForecastRowLookup,0),MATCH(K$11,[3]!rng_ForecastColumnLookup,0))</f>
        <v>134.5823242256387</v>
      </c>
      <c r="L16" s="118">
        <f>INDEX([3]!tbl_Forecast,MATCH($D$8&amp;$C16&amp;$D$7,[3]!rng_ForecastRowLookup,0),MATCH(L$11,[3]!rng_ForecastColumnLookup,0))</f>
        <v>133.96324553420075</v>
      </c>
      <c r="M16" s="118">
        <f>INDEX([3]!tbl_Forecast,MATCH($D$8&amp;$C16&amp;$D$7,[3]!rng_ForecastRowLookup,0),MATCH(M$11,[3]!rng_ForecastColumnLookup,0))</f>
        <v>133.34701460474344</v>
      </c>
      <c r="N16" s="118">
        <f>INDEX([3]!tbl_Forecast,MATCH($D$8&amp;$C16&amp;$D$7,[3]!rng_ForecastRowLookup,0),MATCH(N$11,[3]!rng_ForecastColumnLookup,0))</f>
        <v>132.73361833756161</v>
      </c>
      <c r="O16" s="118">
        <f>INDEX([3]!tbl_Forecast,MATCH($D$8&amp;$C16&amp;$D$7,[3]!rng_ForecastRowLookup,0),MATCH(O$11,[3]!rng_ForecastColumnLookup,0))</f>
        <v>132.12304369320884</v>
      </c>
      <c r="P16" s="118">
        <f>INDEX([3]!tbl_Forecast,MATCH($D$8&amp;$C16&amp;$D$7,[3]!rng_ForecastRowLookup,0),MATCH(P$11,[3]!rng_ForecastColumnLookup,0))</f>
        <v>131.51527769222005</v>
      </c>
      <c r="Q16" s="118">
        <f>INDEX([3]!tbl_Forecast,MATCH($D$8&amp;$C16&amp;$D$7,[3]!rng_ForecastRowLookup,0),MATCH(Q$11,[3]!rng_ForecastColumnLookup,0))</f>
        <v>130.91030741483584</v>
      </c>
      <c r="R16" s="118">
        <f>INDEX([3]!tbl_Forecast,MATCH($D$8&amp;$C16&amp;$D$7,[3]!rng_ForecastRowLookup,0),MATCH(R$11,[3]!rng_ForecastColumnLookup,0))</f>
        <v>130.3081200007276</v>
      </c>
      <c r="S16" s="118">
        <f>INDEX([3]!tbl_Forecast,MATCH($D$8&amp;$C16&amp;$D$7,[3]!rng_ForecastRowLookup,0),MATCH(S$11,[3]!rng_ForecastColumnLookup,0))</f>
        <v>129.70870264872423</v>
      </c>
      <c r="T16" s="118">
        <f>INDEX([3]!tbl_Forecast,MATCH($D$8&amp;$C16&amp;$D$7,[3]!rng_ForecastRowLookup,0),MATCH(T$11,[3]!rng_ForecastColumnLookup,0))</f>
        <v>129.11204261654012</v>
      </c>
      <c r="U16" s="118">
        <f>INDEX([3]!tbl_Forecast,MATCH($D$8&amp;$C16&amp;$D$7,[3]!rng_ForecastRowLookup,0),MATCH(U$11,[3]!rng_ForecastColumnLookup,0))</f>
        <v>128.51812722050403</v>
      </c>
      <c r="V16" s="118">
        <f>INDEX([3]!tbl_Forecast,MATCH($D$8&amp;$C16&amp;$D$7,[3]!rng_ForecastRowLookup,0),MATCH(V$11,[3]!rng_ForecastColumnLookup,0))</f>
        <v>127.92694383528971</v>
      </c>
      <c r="W16" s="118">
        <f>INDEX([3]!tbl_Forecast,MATCH($D$8&amp;$C16&amp;$D$7,[3]!rng_ForecastRowLookup,0),MATCH(W$11,[3]!rng_ForecastColumnLookup,0))</f>
        <v>127.33847989364737</v>
      </c>
      <c r="X16" s="118">
        <f>INDEX([3]!tbl_Forecast,MATCH($D$8&amp;$C16&amp;$D$7,[3]!rng_ForecastRowLookup,0),MATCH(X$11,[3]!rng_ForecastColumnLookup,0))</f>
        <v>126.75272288613657</v>
      </c>
      <c r="Y16" s="51"/>
    </row>
    <row r="17" spans="2:25">
      <c r="C17" s="104" t="s">
        <v>395</v>
      </c>
      <c r="E17" s="118">
        <f>INDEX([3]!tbl_Forecast,MATCH($D$8&amp;$C17&amp;$D$7,[3]!rng_ForecastRowLookup,0),MATCH(E$11,[3]!rng_ForecastColumnLookup,0))</f>
        <v>208.9574509880029</v>
      </c>
      <c r="F17" s="118">
        <f>INDEX([3]!tbl_Forecast,MATCH($D$8&amp;$C17&amp;$D$7,[3]!rng_ForecastRowLookup,0),MATCH(F$11,[3]!rng_ForecastColumnLookup,0))</f>
        <v>207.99624671345808</v>
      </c>
      <c r="G17" s="118">
        <f>INDEX([3]!tbl_Forecast,MATCH($D$8&amp;$C17&amp;$D$7,[3]!rng_ForecastRowLookup,0),MATCH(G$11,[3]!rng_ForecastColumnLookup,0))</f>
        <v>207.03946397857615</v>
      </c>
      <c r="H17" s="118">
        <f>INDEX([3]!tbl_Forecast,MATCH($D$8&amp;$C17&amp;$D$7,[3]!rng_ForecastRowLookup,0),MATCH(H$11,[3]!rng_ForecastColumnLookup,0))</f>
        <v>206.0870824442747</v>
      </c>
      <c r="I17" s="118">
        <f>INDEX([3]!tbl_Forecast,MATCH($D$8&amp;$C17&amp;$D$7,[3]!rng_ForecastRowLookup,0),MATCH(I$11,[3]!rng_ForecastColumnLookup,0))</f>
        <v>205.13908186503102</v>
      </c>
      <c r="J17" s="118">
        <f>INDEX([3]!tbl_Forecast,MATCH($D$8&amp;$C17&amp;$D$7,[3]!rng_ForecastRowLookup,0),MATCH(J$11,[3]!rng_ForecastColumnLookup,0))</f>
        <v>204.1954420884519</v>
      </c>
      <c r="K17" s="118">
        <f>INDEX([3]!tbl_Forecast,MATCH($D$8&amp;$C17&amp;$D$7,[3]!rng_ForecastRowLookup,0),MATCH(K$11,[3]!rng_ForecastColumnLookup,0))</f>
        <v>203.25614305484498</v>
      </c>
      <c r="L17" s="118">
        <f>INDEX([3]!tbl_Forecast,MATCH($D$8&amp;$C17&amp;$D$7,[3]!rng_ForecastRowLookup,0),MATCH(L$11,[3]!rng_ForecastColumnLookup,0))</f>
        <v>202.32116479679266</v>
      </c>
      <c r="M17" s="118">
        <f>INDEX([3]!tbl_Forecast,MATCH($D$8&amp;$C17&amp;$D$7,[3]!rng_ForecastRowLookup,0),MATCH(M$11,[3]!rng_ForecastColumnLookup,0))</f>
        <v>201.3904874387274</v>
      </c>
      <c r="N17" s="118">
        <f>INDEX([3]!tbl_Forecast,MATCH($D$8&amp;$C17&amp;$D$7,[3]!rng_ForecastRowLookup,0),MATCH(N$11,[3]!rng_ForecastColumnLookup,0))</f>
        <v>200.46409119650929</v>
      </c>
      <c r="O17" s="118">
        <f>INDEX([3]!tbl_Forecast,MATCH($D$8&amp;$C17&amp;$D$7,[3]!rng_ForecastRowLookup,0),MATCH(O$11,[3]!rng_ForecastColumnLookup,0))</f>
        <v>199.54195637700533</v>
      </c>
      <c r="P17" s="118">
        <f>INDEX([3]!tbl_Forecast,MATCH($D$8&amp;$C17&amp;$D$7,[3]!rng_ForecastRowLookup,0),MATCH(P$11,[3]!rng_ForecastColumnLookup,0))</f>
        <v>198.62406337767112</v>
      </c>
      <c r="Q17" s="118">
        <f>INDEX([3]!tbl_Forecast,MATCH($D$8&amp;$C17&amp;$D$7,[3]!rng_ForecastRowLookup,0),MATCH(Q$11,[3]!rng_ForecastColumnLookup,0))</f>
        <v>197.71039268613379</v>
      </c>
      <c r="R17" s="118">
        <f>INDEX([3]!tbl_Forecast,MATCH($D$8&amp;$C17&amp;$D$7,[3]!rng_ForecastRowLookup,0),MATCH(R$11,[3]!rng_ForecastColumnLookup,0))</f>
        <v>196.8009248797776</v>
      </c>
      <c r="S17" s="118">
        <f>INDEX([3]!tbl_Forecast,MATCH($D$8&amp;$C17&amp;$D$7,[3]!rng_ForecastRowLookup,0),MATCH(S$11,[3]!rng_ForecastColumnLookup,0))</f>
        <v>195.8956406253306</v>
      </c>
      <c r="T17" s="118">
        <f>INDEX([3]!tbl_Forecast,MATCH($D$8&amp;$C17&amp;$D$7,[3]!rng_ForecastRowLookup,0),MATCH(T$11,[3]!rng_ForecastColumnLookup,0))</f>
        <v>194.99452067845405</v>
      </c>
      <c r="U17" s="118">
        <f>INDEX([3]!tbl_Forecast,MATCH($D$8&amp;$C17&amp;$D$7,[3]!rng_ForecastRowLookup,0),MATCH(U$11,[3]!rng_ForecastColumnLookup,0))</f>
        <v>194.09754588333314</v>
      </c>
      <c r="V17" s="118">
        <f>INDEX([3]!tbl_Forecast,MATCH($D$8&amp;$C17&amp;$D$7,[3]!rng_ForecastRowLookup,0),MATCH(V$11,[3]!rng_ForecastColumnLookup,0))</f>
        <v>193.20469717226982</v>
      </c>
      <c r="W17" s="118">
        <f>INDEX([3]!tbl_Forecast,MATCH($D$8&amp;$C17&amp;$D$7,[3]!rng_ForecastRowLookup,0),MATCH(W$11,[3]!rng_ForecastColumnLookup,0))</f>
        <v>192.31595556527733</v>
      </c>
      <c r="X17" s="118">
        <f>INDEX([3]!tbl_Forecast,MATCH($D$8&amp;$C17&amp;$D$7,[3]!rng_ForecastRowLookup,0),MATCH(X$11,[3]!rng_ForecastColumnLookup,0))</f>
        <v>191.43130216967708</v>
      </c>
      <c r="Y17" s="51"/>
    </row>
    <row r="18" spans="2:25">
      <c r="C18" s="104" t="s">
        <v>396</v>
      </c>
      <c r="E18" s="118">
        <f>INDEX([3]!tbl_Forecast,MATCH($D$8&amp;$C18&amp;$D$7,[3]!rng_ForecastRowLookup,0),MATCH(E$11,[3]!rng_ForecastColumnLookup,0))</f>
        <v>97.115689913224898</v>
      </c>
      <c r="F18" s="118">
        <f>INDEX([3]!tbl_Forecast,MATCH($D$8&amp;$C18&amp;$D$7,[3]!rng_ForecastRowLookup,0),MATCH(F$11,[3]!rng_ForecastColumnLookup,0))</f>
        <v>96.668957739624062</v>
      </c>
      <c r="G18" s="118">
        <f>INDEX([3]!tbl_Forecast,MATCH($D$8&amp;$C18&amp;$D$7,[3]!rng_ForecastRowLookup,0),MATCH(G$11,[3]!rng_ForecastColumnLookup,0))</f>
        <v>96.224280534021787</v>
      </c>
      <c r="H18" s="118">
        <f>INDEX([3]!tbl_Forecast,MATCH($D$8&amp;$C18&amp;$D$7,[3]!rng_ForecastRowLookup,0),MATCH(H$11,[3]!rng_ForecastColumnLookup,0))</f>
        <v>95.781648843565293</v>
      </c>
      <c r="I18" s="118">
        <f>INDEX([3]!tbl_Forecast,MATCH($D$8&amp;$C18&amp;$D$7,[3]!rng_ForecastRowLookup,0),MATCH(I$11,[3]!rng_ForecastColumnLookup,0))</f>
        <v>95.34105325888487</v>
      </c>
      <c r="J18" s="118">
        <f>INDEX([3]!tbl_Forecast,MATCH($D$8&amp;$C18&amp;$D$7,[3]!rng_ForecastRowLookup,0),MATCH(J$11,[3]!rng_ForecastColumnLookup,0))</f>
        <v>94.902484413894001</v>
      </c>
      <c r="K18" s="118">
        <f>INDEX([3]!tbl_Forecast,MATCH($D$8&amp;$C18&amp;$D$7,[3]!rng_ForecastRowLookup,0),MATCH(K$11,[3]!rng_ForecastColumnLookup,0))</f>
        <v>94.465932985590086</v>
      </c>
      <c r="L18" s="118">
        <f>INDEX([3]!tbl_Forecast,MATCH($D$8&amp;$C18&amp;$D$7,[3]!rng_ForecastRowLookup,0),MATCH(L$11,[3]!rng_ForecastColumnLookup,0))</f>
        <v>94.031389693856369</v>
      </c>
      <c r="M18" s="118">
        <f>INDEX([3]!tbl_Forecast,MATCH($D$8&amp;$C18&amp;$D$7,[3]!rng_ForecastRowLookup,0),MATCH(M$11,[3]!rng_ForecastColumnLookup,0))</f>
        <v>93.598845301264618</v>
      </c>
      <c r="N18" s="118">
        <f>INDEX([3]!tbl_Forecast,MATCH($D$8&amp;$C18&amp;$D$7,[3]!rng_ForecastRowLookup,0),MATCH(N$11,[3]!rng_ForecastColumnLookup,0))</f>
        <v>93.168290612878806</v>
      </c>
      <c r="O18" s="118">
        <f>INDEX([3]!tbl_Forecast,MATCH($D$8&amp;$C18&amp;$D$7,[3]!rng_ForecastRowLookup,0),MATCH(O$11,[3]!rng_ForecastColumnLookup,0))</f>
        <v>92.739716476059556</v>
      </c>
      <c r="P18" s="118">
        <f>INDEX([3]!tbl_Forecast,MATCH($D$8&amp;$C18&amp;$D$7,[3]!rng_ForecastRowLookup,0),MATCH(P$11,[3]!rng_ForecastColumnLookup,0))</f>
        <v>92.313113780269674</v>
      </c>
      <c r="Q18" s="118">
        <f>INDEX([3]!tbl_Forecast,MATCH($D$8&amp;$C18&amp;$D$7,[3]!rng_ForecastRowLookup,0),MATCH(Q$11,[3]!rng_ForecastColumnLookup,0))</f>
        <v>91.888473456880433</v>
      </c>
      <c r="R18" s="118">
        <f>INDEX([3]!tbl_Forecast,MATCH($D$8&amp;$C18&amp;$D$7,[3]!rng_ForecastRowLookup,0),MATCH(R$11,[3]!rng_ForecastColumnLookup,0))</f>
        <v>91.465786478978771</v>
      </c>
      <c r="S18" s="118">
        <f>INDEX([3]!tbl_Forecast,MATCH($D$8&amp;$C18&amp;$D$7,[3]!rng_ForecastRowLookup,0),MATCH(S$11,[3]!rng_ForecastColumnLookup,0))</f>
        <v>91.045043861175472</v>
      </c>
      <c r="T18" s="118">
        <f>INDEX([3]!tbl_Forecast,MATCH($D$8&amp;$C18&amp;$D$7,[3]!rng_ForecastRowLookup,0),MATCH(T$11,[3]!rng_ForecastColumnLookup,0))</f>
        <v>90.626236659414062</v>
      </c>
      <c r="U18" s="118">
        <f>INDEX([3]!tbl_Forecast,MATCH($D$8&amp;$C18&amp;$D$7,[3]!rng_ForecastRowLookup,0),MATCH(U$11,[3]!rng_ForecastColumnLookup,0))</f>
        <v>90.209355970780734</v>
      </c>
      <c r="V18" s="118">
        <f>INDEX([3]!tbl_Forecast,MATCH($D$8&amp;$C18&amp;$D$7,[3]!rng_ForecastRowLookup,0),MATCH(V$11,[3]!rng_ForecastColumnLookup,0))</f>
        <v>89.794392933315152</v>
      </c>
      <c r="W18" s="118">
        <f>INDEX([3]!tbl_Forecast,MATCH($D$8&amp;$C18&amp;$D$7,[3]!rng_ForecastRowLookup,0),MATCH(W$11,[3]!rng_ForecastColumnLookup,0))</f>
        <v>89.381338725821905</v>
      </c>
      <c r="X18" s="118">
        <f>INDEX([3]!tbl_Forecast,MATCH($D$8&amp;$C18&amp;$D$7,[3]!rng_ForecastRowLookup,0),MATCH(X$11,[3]!rng_ForecastColumnLookup,0))</f>
        <v>88.97018456768312</v>
      </c>
      <c r="Y18" s="51"/>
    </row>
    <row r="19" spans="2:25">
      <c r="C19" s="104" t="s">
        <v>397</v>
      </c>
      <c r="E19" s="118">
        <f>INDEX([3]!tbl_Forecast,MATCH($D$8&amp;$C19&amp;$D$7,[3]!rng_ForecastRowLookup,0),MATCH(E$11,[3]!rng_ForecastColumnLookup,0))</f>
        <v>109.47966092768364</v>
      </c>
      <c r="F19" s="118">
        <f>INDEX([3]!tbl_Forecast,MATCH($D$8&amp;$C19&amp;$D$7,[3]!rng_ForecastRowLookup,0),MATCH(F$11,[3]!rng_ForecastColumnLookup,0))</f>
        <v>108.97605448741629</v>
      </c>
      <c r="G19" s="118">
        <f>INDEX([3]!tbl_Forecast,MATCH($D$8&amp;$C19&amp;$D$7,[3]!rng_ForecastRowLookup,0),MATCH(G$11,[3]!rng_ForecastColumnLookup,0))</f>
        <v>108.47476463677417</v>
      </c>
      <c r="H19" s="118">
        <f>INDEX([3]!tbl_Forecast,MATCH($D$8&amp;$C19&amp;$D$7,[3]!rng_ForecastRowLookup,0),MATCH(H$11,[3]!rng_ForecastColumnLookup,0))</f>
        <v>107.975780719445</v>
      </c>
      <c r="I19" s="118">
        <f>INDEX([3]!tbl_Forecast,MATCH($D$8&amp;$C19&amp;$D$7,[3]!rng_ForecastRowLookup,0),MATCH(I$11,[3]!rng_ForecastColumnLookup,0))</f>
        <v>107.47909212813555</v>
      </c>
      <c r="J19" s="118">
        <f>INDEX([3]!tbl_Forecast,MATCH($D$8&amp;$C19&amp;$D$7,[3]!rng_ForecastRowLookup,0),MATCH(J$11,[3]!rng_ForecastColumnLookup,0))</f>
        <v>106.98468830434612</v>
      </c>
      <c r="K19" s="118">
        <f>INDEX([3]!tbl_Forecast,MATCH($D$8&amp;$C19&amp;$D$7,[3]!rng_ForecastRowLookup,0),MATCH(K$11,[3]!rng_ForecastColumnLookup,0))</f>
        <v>106.49255873814613</v>
      </c>
      <c r="L19" s="118">
        <f>INDEX([3]!tbl_Forecast,MATCH($D$8&amp;$C19&amp;$D$7,[3]!rng_ForecastRowLookup,0),MATCH(L$11,[3]!rng_ForecastColumnLookup,0))</f>
        <v>106.00269296795065</v>
      </c>
      <c r="M19" s="118">
        <f>INDEX([3]!tbl_Forecast,MATCH($D$8&amp;$C19&amp;$D$7,[3]!rng_ForecastRowLookup,0),MATCH(M$11,[3]!rng_ForecastColumnLookup,0))</f>
        <v>105.51508058029808</v>
      </c>
      <c r="N19" s="118">
        <f>INDEX([3]!tbl_Forecast,MATCH($D$8&amp;$C19&amp;$D$7,[3]!rng_ForecastRowLookup,0),MATCH(N$11,[3]!rng_ForecastColumnLookup,0))</f>
        <v>105.0297112096287</v>
      </c>
      <c r="O19" s="118">
        <f>INDEX([3]!tbl_Forecast,MATCH($D$8&amp;$C19&amp;$D$7,[3]!rng_ForecastRowLookup,0),MATCH(O$11,[3]!rng_ForecastColumnLookup,0))</f>
        <v>104.54657453806439</v>
      </c>
      <c r="P19" s="118">
        <f>INDEX([3]!tbl_Forecast,MATCH($D$8&amp;$C19&amp;$D$7,[3]!rng_ForecastRowLookup,0),MATCH(P$11,[3]!rng_ForecastColumnLookup,0))</f>
        <v>104.0656602951893</v>
      </c>
      <c r="Q19" s="118">
        <f>INDEX([3]!tbl_Forecast,MATCH($D$8&amp;$C19&amp;$D$7,[3]!rng_ForecastRowLookup,0),MATCH(Q$11,[3]!rng_ForecastColumnLookup,0))</f>
        <v>103.58695825783141</v>
      </c>
      <c r="R19" s="118">
        <f>INDEX([3]!tbl_Forecast,MATCH($D$8&amp;$C19&amp;$D$7,[3]!rng_ForecastRowLookup,0),MATCH(R$11,[3]!rng_ForecastColumnLookup,0))</f>
        <v>103.11045824984539</v>
      </c>
      <c r="S19" s="118">
        <f>INDEX([3]!tbl_Forecast,MATCH($D$8&amp;$C19&amp;$D$7,[3]!rng_ForecastRowLookup,0),MATCH(S$11,[3]!rng_ForecastColumnLookup,0))</f>
        <v>102.6361501418961</v>
      </c>
      <c r="T19" s="118">
        <f>INDEX([3]!tbl_Forecast,MATCH($D$8&amp;$C19&amp;$D$7,[3]!rng_ForecastRowLookup,0),MATCH(T$11,[3]!rng_ForecastColumnLookup,0))</f>
        <v>102.16402385124337</v>
      </c>
      <c r="U19" s="118">
        <f>INDEX([3]!tbl_Forecast,MATCH($D$8&amp;$C19&amp;$D$7,[3]!rng_ForecastRowLookup,0),MATCH(U$11,[3]!rng_ForecastColumnLookup,0))</f>
        <v>101.69406934152764</v>
      </c>
      <c r="V19" s="118">
        <f>INDEX([3]!tbl_Forecast,MATCH($D$8&amp;$C19&amp;$D$7,[3]!rng_ForecastRowLookup,0),MATCH(V$11,[3]!rng_ForecastColumnLookup,0))</f>
        <v>101.2262766225566</v>
      </c>
      <c r="W19" s="118">
        <f>INDEX([3]!tbl_Forecast,MATCH($D$8&amp;$C19&amp;$D$7,[3]!rng_ForecastRowLookup,0),MATCH(W$11,[3]!rng_ForecastColumnLookup,0))</f>
        <v>100.76063575009285</v>
      </c>
      <c r="X19" s="118">
        <f>INDEX([3]!tbl_Forecast,MATCH($D$8&amp;$C19&amp;$D$7,[3]!rng_ForecastRowLookup,0),MATCH(X$11,[3]!rng_ForecastColumnLookup,0))</f>
        <v>100.29713682564241</v>
      </c>
      <c r="Y19" s="51"/>
    </row>
    <row r="20" spans="2:25">
      <c r="C20" s="21" t="s">
        <v>398</v>
      </c>
      <c r="E20" s="118">
        <f>INDEX([3]!tbl_Forecast,MATCH($D$8&amp;$C20&amp;$D$7,[3]!rng_ForecastRowLookup,0),MATCH(E$11,[3]!rng_ForecastColumnLookup,0))</f>
        <v>241.11763975818661</v>
      </c>
      <c r="F20" s="118">
        <f>INDEX([3]!tbl_Forecast,MATCH($D$8&amp;$C20&amp;$D$7,[3]!rng_ForecastRowLookup,0),MATCH(F$11,[3]!rng_ForecastColumnLookup,0))</f>
        <v>240.12905743517803</v>
      </c>
      <c r="G20" s="118">
        <f>INDEX([3]!tbl_Forecast,MATCH($D$8&amp;$C20&amp;$D$7,[3]!rng_ForecastRowLookup,0),MATCH(G$11,[3]!rng_ForecastColumnLookup,0))</f>
        <v>239.14452829969383</v>
      </c>
      <c r="H20" s="118">
        <f>INDEX([3]!tbl_Forecast,MATCH($D$8&amp;$C20&amp;$D$7,[3]!rng_ForecastRowLookup,0),MATCH(H$11,[3]!rng_ForecastColumnLookup,0))</f>
        <v>238.16403573366509</v>
      </c>
      <c r="I20" s="118">
        <f>INDEX([3]!tbl_Forecast,MATCH($D$8&amp;$C20&amp;$D$7,[3]!rng_ForecastRowLookup,0),MATCH(I$11,[3]!rng_ForecastColumnLookup,0))</f>
        <v>237.18756318715711</v>
      </c>
      <c r="J20" s="118">
        <f>INDEX([3]!tbl_Forecast,MATCH($D$8&amp;$C20&amp;$D$7,[3]!rng_ForecastRowLookup,0),MATCH(J$11,[3]!rng_ForecastColumnLookup,0))</f>
        <v>236.21509417808971</v>
      </c>
      <c r="K20" s="118">
        <f>INDEX([3]!tbl_Forecast,MATCH($D$8&amp;$C20&amp;$D$7,[3]!rng_ForecastRowLookup,0),MATCH(K$11,[3]!rng_ForecastColumnLookup,0))</f>
        <v>235.24661229195956</v>
      </c>
      <c r="L20" s="118">
        <f>INDEX([3]!tbl_Forecast,MATCH($D$8&amp;$C20&amp;$D$7,[3]!rng_ForecastRowLookup,0),MATCH(L$11,[3]!rng_ForecastColumnLookup,0))</f>
        <v>234.28210118156252</v>
      </c>
      <c r="M20" s="118">
        <f>INDEX([3]!tbl_Forecast,MATCH($D$8&amp;$C20&amp;$D$7,[3]!rng_ForecastRowLookup,0),MATCH(M$11,[3]!rng_ForecastColumnLookup,0))</f>
        <v>233.32154456671807</v>
      </c>
      <c r="N20" s="118">
        <f>INDEX([3]!tbl_Forecast,MATCH($D$8&amp;$C20&amp;$D$7,[3]!rng_ForecastRowLookup,0),MATCH(N$11,[3]!rng_ForecastColumnLookup,0))</f>
        <v>232.36492623399457</v>
      </c>
      <c r="O20" s="118">
        <f>INDEX([3]!tbl_Forecast,MATCH($D$8&amp;$C20&amp;$D$7,[3]!rng_ForecastRowLookup,0),MATCH(O$11,[3]!rng_ForecastColumnLookup,0))</f>
        <v>231.41223003643518</v>
      </c>
      <c r="P20" s="118">
        <f>INDEX([3]!tbl_Forecast,MATCH($D$8&amp;$C20&amp;$D$7,[3]!rng_ForecastRowLookup,0),MATCH(P$11,[3]!rng_ForecastColumnLookup,0))</f>
        <v>230.46343989328579</v>
      </c>
      <c r="Q20" s="118">
        <f>INDEX([3]!tbl_Forecast,MATCH($D$8&amp;$C20&amp;$D$7,[3]!rng_ForecastRowLookup,0),MATCH(Q$11,[3]!rng_ForecastColumnLookup,0))</f>
        <v>229.51853978972335</v>
      </c>
      <c r="R20" s="118">
        <f>INDEX([3]!tbl_Forecast,MATCH($D$8&amp;$C20&amp;$D$7,[3]!rng_ForecastRowLookup,0),MATCH(R$11,[3]!rng_ForecastColumnLookup,0))</f>
        <v>228.57751377658545</v>
      </c>
      <c r="S20" s="118">
        <f>INDEX([3]!tbl_Forecast,MATCH($D$8&amp;$C20&amp;$D$7,[3]!rng_ForecastRowLookup,0),MATCH(S$11,[3]!rng_ForecastColumnLookup,0))</f>
        <v>227.64034597010144</v>
      </c>
      <c r="T20" s="118">
        <f>INDEX([3]!tbl_Forecast,MATCH($D$8&amp;$C20&amp;$D$7,[3]!rng_ForecastRowLookup,0),MATCH(T$11,[3]!rng_ForecastColumnLookup,0))</f>
        <v>226.70702055162403</v>
      </c>
      <c r="U20" s="118">
        <f>INDEX([3]!tbl_Forecast,MATCH($D$8&amp;$C20&amp;$D$7,[3]!rng_ForecastRowLookup,0),MATCH(U$11,[3]!rng_ForecastColumnLookup,0))</f>
        <v>225.77752176736234</v>
      </c>
      <c r="V20" s="118">
        <f>INDEX([3]!tbl_Forecast,MATCH($D$8&amp;$C20&amp;$D$7,[3]!rng_ForecastRowLookup,0),MATCH(V$11,[3]!rng_ForecastColumnLookup,0))</f>
        <v>224.85183392811618</v>
      </c>
      <c r="W20" s="118">
        <f>INDEX([3]!tbl_Forecast,MATCH($D$8&amp;$C20&amp;$D$7,[3]!rng_ForecastRowLookup,0),MATCH(W$11,[3]!rng_ForecastColumnLookup,0))</f>
        <v>223.92994140901092</v>
      </c>
      <c r="X20" s="118">
        <f>INDEX([3]!tbl_Forecast,MATCH($D$8&amp;$C20&amp;$D$7,[3]!rng_ForecastRowLookup,0),MATCH(X$11,[3]!rng_ForecastColumnLookup,0))</f>
        <v>223.01182864923393</v>
      </c>
      <c r="Y20" s="51"/>
    </row>
    <row r="21" spans="2:25">
      <c r="C21" s="21" t="s">
        <v>376</v>
      </c>
      <c r="E21" s="118">
        <f>INDEX([3]!tbl_Forecast,MATCH($D$8&amp;$C21&amp;$D$7,[3]!rng_ForecastRowLookup,0),MATCH(E$11,[3]!rng_ForecastColumnLookup,0))</f>
        <v>122.15340627232256</v>
      </c>
      <c r="F21" s="118">
        <f>INDEX([3]!tbl_Forecast,MATCH($D$8&amp;$C21&amp;$D$7,[3]!rng_ForecastRowLookup,0),MATCH(F$11,[3]!rng_ForecastColumnLookup,0))</f>
        <v>121.65257730660603</v>
      </c>
      <c r="G21" s="118">
        <f>INDEX([3]!tbl_Forecast,MATCH($D$8&amp;$C21&amp;$D$7,[3]!rng_ForecastRowLookup,0),MATCH(G$11,[3]!rng_ForecastColumnLookup,0))</f>
        <v>121.15380173964894</v>
      </c>
      <c r="H21" s="118">
        <f>INDEX([3]!tbl_Forecast,MATCH($D$8&amp;$C21&amp;$D$7,[3]!rng_ForecastRowLookup,0),MATCH(H$11,[3]!rng_ForecastColumnLookup,0))</f>
        <v>120.65707115251638</v>
      </c>
      <c r="I21" s="118">
        <f>INDEX([3]!tbl_Forecast,MATCH($D$8&amp;$C21&amp;$D$7,[3]!rng_ForecastRowLookup,0),MATCH(I$11,[3]!rng_ForecastColumnLookup,0))</f>
        <v>120.16237716079107</v>
      </c>
      <c r="J21" s="118">
        <f>INDEX([3]!tbl_Forecast,MATCH($D$8&amp;$C21&amp;$D$7,[3]!rng_ForecastRowLookup,0),MATCH(J$11,[3]!rng_ForecastColumnLookup,0))</f>
        <v>119.66971141443182</v>
      </c>
      <c r="K21" s="118">
        <f>INDEX([3]!tbl_Forecast,MATCH($D$8&amp;$C21&amp;$D$7,[3]!rng_ForecastRowLookup,0),MATCH(K$11,[3]!rng_ForecastColumnLookup,0))</f>
        <v>119.17906559763266</v>
      </c>
      <c r="L21" s="118">
        <f>INDEX([3]!tbl_Forecast,MATCH($D$8&amp;$C21&amp;$D$7,[3]!rng_ForecastRowLookup,0),MATCH(L$11,[3]!rng_ForecastColumnLookup,0))</f>
        <v>118.69043142868237</v>
      </c>
      <c r="M21" s="118">
        <f>INDEX([3]!tbl_Forecast,MATCH($D$8&amp;$C21&amp;$D$7,[3]!rng_ForecastRowLookup,0),MATCH(M$11,[3]!rng_ForecastColumnLookup,0))</f>
        <v>118.20380065982476</v>
      </c>
      <c r="N21" s="118">
        <f>INDEX([3]!tbl_Forecast,MATCH($D$8&amp;$C21&amp;$D$7,[3]!rng_ForecastRowLookup,0),MATCH(N$11,[3]!rng_ForecastColumnLookup,0))</f>
        <v>117.71916507711948</v>
      </c>
      <c r="O21" s="118">
        <f>INDEX([3]!tbl_Forecast,MATCH($D$8&amp;$C21&amp;$D$7,[3]!rng_ForecastRowLookup,0),MATCH(O$11,[3]!rng_ForecastColumnLookup,0))</f>
        <v>117.23651650030328</v>
      </c>
      <c r="P21" s="118">
        <f>INDEX([3]!tbl_Forecast,MATCH($D$8&amp;$C21&amp;$D$7,[3]!rng_ForecastRowLookup,0),MATCH(P$11,[3]!rng_ForecastColumnLookup,0))</f>
        <v>116.75584678265207</v>
      </c>
      <c r="Q21" s="118">
        <f>INDEX([3]!tbl_Forecast,MATCH($D$8&amp;$C21&amp;$D$7,[3]!rng_ForecastRowLookup,0),MATCH(Q$11,[3]!rng_ForecastColumnLookup,0))</f>
        <v>116.27714781084319</v>
      </c>
      <c r="R21" s="118">
        <f>INDEX([3]!tbl_Forecast,MATCH($D$8&amp;$C21&amp;$D$7,[3]!rng_ForecastRowLookup,0),MATCH(R$11,[3]!rng_ForecastColumnLookup,0))</f>
        <v>115.80041150481873</v>
      </c>
      <c r="S21" s="118">
        <f>INDEX([3]!tbl_Forecast,MATCH($D$8&amp;$C21&amp;$D$7,[3]!rng_ForecastRowLookup,0),MATCH(S$11,[3]!rng_ForecastColumnLookup,0))</f>
        <v>115.32562981764897</v>
      </c>
      <c r="T21" s="118">
        <f>INDEX([3]!tbl_Forecast,MATCH($D$8&amp;$C21&amp;$D$7,[3]!rng_ForecastRowLookup,0),MATCH(T$11,[3]!rng_ForecastColumnLookup,0))</f>
        <v>114.8527947353966</v>
      </c>
      <c r="U21" s="118">
        <f>INDEX([3]!tbl_Forecast,MATCH($D$8&amp;$C21&amp;$D$7,[3]!rng_ForecastRowLookup,0),MATCH(U$11,[3]!rng_ForecastColumnLookup,0))</f>
        <v>114.38189827698147</v>
      </c>
      <c r="V21" s="118">
        <f>INDEX([3]!tbl_Forecast,MATCH($D$8&amp;$C21&amp;$D$7,[3]!rng_ForecastRowLookup,0),MATCH(V$11,[3]!rng_ForecastColumnLookup,0))</f>
        <v>113.91293249404585</v>
      </c>
      <c r="W21" s="118">
        <f>INDEX([3]!tbl_Forecast,MATCH($D$8&amp;$C21&amp;$D$7,[3]!rng_ForecastRowLookup,0),MATCH(W$11,[3]!rng_ForecastColumnLookup,0))</f>
        <v>113.44588947082025</v>
      </c>
      <c r="X21" s="118">
        <f>INDEX([3]!tbl_Forecast,MATCH($D$8&amp;$C21&amp;$D$7,[3]!rng_ForecastRowLookup,0),MATCH(X$11,[3]!rng_ForecastColumnLookup,0))</f>
        <v>112.98076132398991</v>
      </c>
      <c r="Y21" s="51"/>
    </row>
    <row r="22" spans="2:25">
      <c r="C22" s="21" t="s">
        <v>377</v>
      </c>
      <c r="E22" s="118">
        <f>INDEX([3]!tbl_Forecast,MATCH($D$8&amp;$C22&amp;$D$7,[3]!rng_ForecastRowLookup,0),MATCH(E$11,[3]!rng_ForecastColumnLookup,0))</f>
        <v>448.69829599576161</v>
      </c>
      <c r="F22" s="118">
        <f>INDEX([3]!tbl_Forecast,MATCH($D$8&amp;$C22&amp;$D$7,[3]!rng_ForecastRowLookup,0),MATCH(F$11,[3]!rng_ForecastColumnLookup,0))</f>
        <v>447.03811230057732</v>
      </c>
      <c r="G22" s="118">
        <f>INDEX([3]!tbl_Forecast,MATCH($D$8&amp;$C22&amp;$D$7,[3]!rng_ForecastRowLookup,0),MATCH(G$11,[3]!rng_ForecastColumnLookup,0))</f>
        <v>445.3840712850652</v>
      </c>
      <c r="H22" s="118">
        <f>INDEX([3]!tbl_Forecast,MATCH($D$8&amp;$C22&amp;$D$7,[3]!rng_ForecastRowLookup,0),MATCH(H$11,[3]!rng_ForecastColumnLookup,0))</f>
        <v>443.73615022131042</v>
      </c>
      <c r="I22" s="118">
        <f>INDEX([3]!tbl_Forecast,MATCH($D$8&amp;$C22&amp;$D$7,[3]!rng_ForecastRowLookup,0),MATCH(I$11,[3]!rng_ForecastColumnLookup,0))</f>
        <v>442.09432646549152</v>
      </c>
      <c r="J22" s="118">
        <f>INDEX([3]!tbl_Forecast,MATCH($D$8&amp;$C22&amp;$D$7,[3]!rng_ForecastRowLookup,0),MATCH(J$11,[3]!rng_ForecastColumnLookup,0))</f>
        <v>440.45857745756916</v>
      </c>
      <c r="K22" s="118">
        <f>INDEX([3]!tbl_Forecast,MATCH($D$8&amp;$C22&amp;$D$7,[3]!rng_ForecastRowLookup,0),MATCH(K$11,[3]!rng_ForecastColumnLookup,0))</f>
        <v>438.82888072097626</v>
      </c>
      <c r="L22" s="118">
        <f>INDEX([3]!tbl_Forecast,MATCH($D$8&amp;$C22&amp;$D$7,[3]!rng_ForecastRowLookup,0),MATCH(L$11,[3]!rng_ForecastColumnLookup,0))</f>
        <v>437.2052138623086</v>
      </c>
      <c r="M22" s="118">
        <f>INDEX([3]!tbl_Forecast,MATCH($D$8&amp;$C22&amp;$D$7,[3]!rng_ForecastRowLookup,0),MATCH(M$11,[3]!rng_ForecastColumnLookup,0))</f>
        <v>435.58755457101802</v>
      </c>
      <c r="N22" s="118">
        <f>INDEX([3]!tbl_Forecast,MATCH($D$8&amp;$C22&amp;$D$7,[3]!rng_ForecastRowLookup,0),MATCH(N$11,[3]!rng_ForecastColumnLookup,0))</f>
        <v>433.97588061910528</v>
      </c>
      <c r="O22" s="118">
        <f>INDEX([3]!tbl_Forecast,MATCH($D$8&amp;$C22&amp;$D$7,[3]!rng_ForecastRowLookup,0),MATCH(O$11,[3]!rng_ForecastColumnLookup,0))</f>
        <v>432.37016986081449</v>
      </c>
      <c r="P22" s="118">
        <f>INDEX([3]!tbl_Forecast,MATCH($D$8&amp;$C22&amp;$D$7,[3]!rng_ForecastRowLookup,0),MATCH(P$11,[3]!rng_ForecastColumnLookup,0))</f>
        <v>430.77040023232951</v>
      </c>
      <c r="Q22" s="118">
        <f>INDEX([3]!tbl_Forecast,MATCH($D$8&amp;$C22&amp;$D$7,[3]!rng_ForecastRowLookup,0),MATCH(Q$11,[3]!rng_ForecastColumnLookup,0))</f>
        <v>429.17654975146979</v>
      </c>
      <c r="R22" s="118">
        <f>INDEX([3]!tbl_Forecast,MATCH($D$8&amp;$C22&amp;$D$7,[3]!rng_ForecastRowLookup,0),MATCH(R$11,[3]!rng_ForecastColumnLookup,0))</f>
        <v>427.58859651738936</v>
      </c>
      <c r="S22" s="118">
        <f>INDEX([3]!tbl_Forecast,MATCH($D$8&amp;$C22&amp;$D$7,[3]!rng_ForecastRowLookup,0),MATCH(S$11,[3]!rng_ForecastColumnLookup,0))</f>
        <v>426.00651871027503</v>
      </c>
      <c r="T22" s="118">
        <f>INDEX([3]!tbl_Forecast,MATCH($D$8&amp;$C22&amp;$D$7,[3]!rng_ForecastRowLookup,0),MATCH(T$11,[3]!rng_ForecastColumnLookup,0))</f>
        <v>424.43029459104702</v>
      </c>
      <c r="U22" s="118">
        <f>INDEX([3]!tbl_Forecast,MATCH($D$8&amp;$C22&amp;$D$7,[3]!rng_ForecastRowLookup,0),MATCH(U$11,[3]!rng_ForecastColumnLookup,0))</f>
        <v>422.85990250106011</v>
      </c>
      <c r="V22" s="118">
        <f>INDEX([3]!tbl_Forecast,MATCH($D$8&amp;$C22&amp;$D$7,[3]!rng_ForecastRowLookup,0),MATCH(V$11,[3]!rng_ForecastColumnLookup,0))</f>
        <v>421.2953208618062</v>
      </c>
      <c r="W22" s="118">
        <f>INDEX([3]!tbl_Forecast,MATCH($D$8&amp;$C22&amp;$D$7,[3]!rng_ForecastRowLookup,0),MATCH(W$11,[3]!rng_ForecastColumnLookup,0))</f>
        <v>419.73652817461749</v>
      </c>
      <c r="X22" s="118">
        <f>INDEX([3]!tbl_Forecast,MATCH($D$8&amp;$C22&amp;$D$7,[3]!rng_ForecastRowLookup,0),MATCH(X$11,[3]!rng_ForecastColumnLookup,0))</f>
        <v>418.18350302037135</v>
      </c>
      <c r="Y22" s="51"/>
    </row>
    <row r="23" spans="2:25">
      <c r="C23" s="21" t="s">
        <v>378</v>
      </c>
      <c r="E23" s="118">
        <f>INDEX([3]!tbl_Forecast,MATCH($D$8&amp;$C23&amp;$D$7,[3]!rng_ForecastRowLookup,0),MATCH(E$11,[3]!rng_ForecastColumnLookup,0))</f>
        <v>53.720939527021244</v>
      </c>
      <c r="F23" s="118">
        <f>INDEX([3]!tbl_Forecast,MATCH($D$8&amp;$C23&amp;$D$7,[3]!rng_ForecastRowLookup,0),MATCH(F$11,[3]!rng_ForecastColumnLookup,0))</f>
        <v>53.237451071278059</v>
      </c>
      <c r="G23" s="118">
        <f>INDEX([3]!tbl_Forecast,MATCH($D$8&amp;$C23&amp;$D$7,[3]!rng_ForecastRowLookup,0),MATCH(G$11,[3]!rng_ForecastColumnLookup,0))</f>
        <v>52.758314011636557</v>
      </c>
      <c r="H23" s="118">
        <f>INDEX([3]!tbl_Forecast,MATCH($D$8&amp;$C23&amp;$D$7,[3]!rng_ForecastRowLookup,0),MATCH(H$11,[3]!rng_ForecastColumnLookup,0))</f>
        <v>52.283489185531828</v>
      </c>
      <c r="I23" s="118">
        <f>INDEX([3]!tbl_Forecast,MATCH($D$8&amp;$C23&amp;$D$7,[3]!rng_ForecastRowLookup,0),MATCH(I$11,[3]!rng_ForecastColumnLookup,0))</f>
        <v>51.812937782862043</v>
      </c>
      <c r="J23" s="118">
        <f>INDEX([3]!tbl_Forecast,MATCH($D$8&amp;$C23&amp;$D$7,[3]!rng_ForecastRowLookup,0),MATCH(J$11,[3]!rng_ForecastColumnLookup,0))</f>
        <v>51.346621342816277</v>
      </c>
      <c r="K23" s="118">
        <f>INDEX([3]!tbl_Forecast,MATCH($D$8&amp;$C23&amp;$D$7,[3]!rng_ForecastRowLookup,0),MATCH(K$11,[3]!rng_ForecastColumnLookup,0))</f>
        <v>50.884501750730934</v>
      </c>
      <c r="L23" s="118">
        <f>INDEX([3]!tbl_Forecast,MATCH($D$8&amp;$C23&amp;$D$7,[3]!rng_ForecastRowLookup,0),MATCH(L$11,[3]!rng_ForecastColumnLookup,0))</f>
        <v>50.426541234974358</v>
      </c>
      <c r="M23" s="118">
        <f>INDEX([3]!tbl_Forecast,MATCH($D$8&amp;$C23&amp;$D$7,[3]!rng_ForecastRowLookup,0),MATCH(M$11,[3]!rng_ForecastColumnLookup,0))</f>
        <v>49.97270236385959</v>
      </c>
      <c r="N23" s="118">
        <f>INDEX([3]!tbl_Forecast,MATCH($D$8&amp;$C23&amp;$D$7,[3]!rng_ForecastRowLookup,0),MATCH(N$11,[3]!rng_ForecastColumnLookup,0))</f>
        <v>49.522948042584851</v>
      </c>
      <c r="O23" s="118">
        <f>INDEX([3]!tbl_Forecast,MATCH($D$8&amp;$C23&amp;$D$7,[3]!rng_ForecastRowLookup,0),MATCH(O$11,[3]!rng_ForecastColumnLookup,0))</f>
        <v>49.077241510201581</v>
      </c>
      <c r="P23" s="118">
        <f>INDEX([3]!tbl_Forecast,MATCH($D$8&amp;$C23&amp;$D$7,[3]!rng_ForecastRowLookup,0),MATCH(P$11,[3]!rng_ForecastColumnLookup,0))</f>
        <v>48.635546336609778</v>
      </c>
      <c r="Q23" s="118">
        <f>INDEX([3]!tbl_Forecast,MATCH($D$8&amp;$C23&amp;$D$7,[3]!rng_ForecastRowLookup,0),MATCH(Q$11,[3]!rng_ForecastColumnLookup,0))</f>
        <v>48.197826419580288</v>
      </c>
      <c r="R23" s="118">
        <f>INDEX([3]!tbl_Forecast,MATCH($D$8&amp;$C23&amp;$D$7,[3]!rng_ForecastRowLookup,0),MATCH(R$11,[3]!rng_ForecastColumnLookup,0))</f>
        <v>47.76404598180406</v>
      </c>
      <c r="S23" s="118">
        <f>INDEX([3]!tbl_Forecast,MATCH($D$8&amp;$C23&amp;$D$7,[3]!rng_ForecastRowLookup,0),MATCH(S$11,[3]!rng_ForecastColumnLookup,0))</f>
        <v>47.33416956796782</v>
      </c>
      <c r="T23" s="118">
        <f>INDEX([3]!tbl_Forecast,MATCH($D$8&amp;$C23&amp;$D$7,[3]!rng_ForecastRowLookup,0),MATCH(T$11,[3]!rng_ForecastColumnLookup,0))</f>
        <v>46.908162041856116</v>
      </c>
      <c r="U23" s="118">
        <f>INDEX([3]!tbl_Forecast,MATCH($D$8&amp;$C23&amp;$D$7,[3]!rng_ForecastRowLookup,0),MATCH(U$11,[3]!rng_ForecastColumnLookup,0))</f>
        <v>46.485988583479411</v>
      </c>
      <c r="V23" s="118">
        <f>INDEX([3]!tbl_Forecast,MATCH($D$8&amp;$C23&amp;$D$7,[3]!rng_ForecastRowLookup,0),MATCH(V$11,[3]!rng_ForecastColumnLookup,0))</f>
        <v>46.067614686228097</v>
      </c>
      <c r="W23" s="118">
        <f>INDEX([3]!tbl_Forecast,MATCH($D$8&amp;$C23&amp;$D$7,[3]!rng_ForecastRowLookup,0),MATCH(W$11,[3]!rng_ForecastColumnLookup,0))</f>
        <v>45.653006154052044</v>
      </c>
      <c r="X23" s="118">
        <f>INDEX([3]!tbl_Forecast,MATCH($D$8&amp;$C23&amp;$D$7,[3]!rng_ForecastRowLookup,0),MATCH(X$11,[3]!rng_ForecastColumnLookup,0))</f>
        <v>45.242129098665572</v>
      </c>
      <c r="Y23" s="51"/>
    </row>
    <row r="24" spans="2:25">
      <c r="C24" s="21" t="s">
        <v>399</v>
      </c>
      <c r="E24" s="118">
        <f>INDEX([3]!tbl_Forecast,MATCH($D$8&amp;$C24&amp;$D$7,[3]!rng_ForecastRowLookup,0),MATCH(E$11,[3]!rng_ForecastColumnLookup,0))</f>
        <v>22.491017060912501</v>
      </c>
      <c r="F24" s="118">
        <f>INDEX([3]!tbl_Forecast,MATCH($D$8&amp;$C24&amp;$D$7,[3]!rng_ForecastRowLookup,0),MATCH(F$11,[3]!rng_ForecastColumnLookup,0))</f>
        <v>22.384859460384995</v>
      </c>
      <c r="G24" s="118">
        <f>INDEX([3]!tbl_Forecast,MATCH($D$8&amp;$C24&amp;$D$7,[3]!rng_ForecastRowLookup,0),MATCH(G$11,[3]!rng_ForecastColumnLookup,0))</f>
        <v>22.279202923731983</v>
      </c>
      <c r="H24" s="118">
        <f>INDEX([3]!tbl_Forecast,MATCH($D$8&amp;$C24&amp;$D$7,[3]!rng_ForecastRowLookup,0),MATCH(H$11,[3]!rng_ForecastColumnLookup,0))</f>
        <v>22.174045085931969</v>
      </c>
      <c r="I24" s="118">
        <f>INDEX([3]!tbl_Forecast,MATCH($D$8&amp;$C24&amp;$D$7,[3]!rng_ForecastRowLookup,0),MATCH(I$11,[3]!rng_ForecastColumnLookup,0))</f>
        <v>22.069383593126368</v>
      </c>
      <c r="J24" s="118">
        <f>INDEX([3]!tbl_Forecast,MATCH($D$8&amp;$C24&amp;$D$7,[3]!rng_ForecastRowLookup,0),MATCH(J$11,[3]!rng_ForecastColumnLookup,0))</f>
        <v>21.965216102566814</v>
      </c>
      <c r="K24" s="118">
        <f>INDEX([3]!tbl_Forecast,MATCH($D$8&amp;$C24&amp;$D$7,[3]!rng_ForecastRowLookup,0),MATCH(K$11,[3]!rng_ForecastColumnLookup,0))</f>
        <v>21.8615402825627</v>
      </c>
      <c r="L24" s="118">
        <f>INDEX([3]!tbl_Forecast,MATCH($D$8&amp;$C24&amp;$D$7,[3]!rng_ForecastRowLookup,0),MATCH(L$11,[3]!rng_ForecastColumnLookup,0))</f>
        <v>21.758353812429004</v>
      </c>
      <c r="M24" s="118">
        <f>INDEX([3]!tbl_Forecast,MATCH($D$8&amp;$C24&amp;$D$7,[3]!rng_ForecastRowLookup,0),MATCH(M$11,[3]!rng_ForecastColumnLookup,0))</f>
        <v>21.655654382434342</v>
      </c>
      <c r="N24" s="118">
        <f>INDEX([3]!tbl_Forecast,MATCH($D$8&amp;$C24&amp;$D$7,[3]!rng_ForecastRowLookup,0),MATCH(N$11,[3]!rng_ForecastColumnLookup,0))</f>
        <v>21.553439693749251</v>
      </c>
      <c r="O24" s="118">
        <f>INDEX([3]!tbl_Forecast,MATCH($D$8&amp;$C24&amp;$D$7,[3]!rng_ForecastRowLookup,0),MATCH(O$11,[3]!rng_ForecastColumnLookup,0))</f>
        <v>21.451707458394754</v>
      </c>
      <c r="P24" s="118">
        <f>INDEX([3]!tbl_Forecast,MATCH($D$8&amp;$C24&amp;$D$7,[3]!rng_ForecastRowLookup,0),MATCH(P$11,[3]!rng_ForecastColumnLookup,0))</f>
        <v>21.350455399191134</v>
      </c>
      <c r="Q24" s="118">
        <f>INDEX([3]!tbl_Forecast,MATCH($D$8&amp;$C24&amp;$D$7,[3]!rng_ForecastRowLookup,0),MATCH(Q$11,[3]!rng_ForecastColumnLookup,0))</f>
        <v>21.249681249706953</v>
      </c>
      <c r="R24" s="118">
        <f>INDEX([3]!tbl_Forecast,MATCH($D$8&amp;$C24&amp;$D$7,[3]!rng_ForecastRowLookup,0),MATCH(R$11,[3]!rng_ForecastColumnLookup,0))</f>
        <v>21.149382754208336</v>
      </c>
      <c r="S24" s="118">
        <f>INDEX([3]!tbl_Forecast,MATCH($D$8&amp;$C24&amp;$D$7,[3]!rng_ForecastRowLookup,0),MATCH(S$11,[3]!rng_ForecastColumnLookup,0))</f>
        <v>21.049557667608472</v>
      </c>
      <c r="T24" s="118">
        <f>INDEX([3]!tbl_Forecast,MATCH($D$8&amp;$C24&amp;$D$7,[3]!rng_ForecastRowLookup,0),MATCH(T$11,[3]!rng_ForecastColumnLookup,0))</f>
        <v>20.950203755417366</v>
      </c>
      <c r="U24" s="118">
        <f>INDEX([3]!tbl_Forecast,MATCH($D$8&amp;$C24&amp;$D$7,[3]!rng_ForecastRowLookup,0),MATCH(U$11,[3]!rng_ForecastColumnLookup,0))</f>
        <v>20.851318793691796</v>
      </c>
      <c r="V24" s="118">
        <f>INDEX([3]!tbl_Forecast,MATCH($D$8&amp;$C24&amp;$D$7,[3]!rng_ForecastRowLookup,0),MATCH(V$11,[3]!rng_ForecastColumnLookup,0))</f>
        <v>20.75290056898557</v>
      </c>
      <c r="W24" s="118">
        <f>INDEX([3]!tbl_Forecast,MATCH($D$8&amp;$C24&amp;$D$7,[3]!rng_ForecastRowLookup,0),MATCH(W$11,[3]!rng_ForecastColumnLookup,0))</f>
        <v>20.654946878299963</v>
      </c>
      <c r="X24" s="118">
        <f>INDEX([3]!tbl_Forecast,MATCH($D$8&amp;$C24&amp;$D$7,[3]!rng_ForecastRowLookup,0),MATCH(X$11,[3]!rng_ForecastColumnLookup,0))</f>
        <v>20.557455529034385</v>
      </c>
      <c r="Y24" s="51"/>
    </row>
    <row r="25" spans="2:25">
      <c r="C25" s="21" t="s">
        <v>379</v>
      </c>
      <c r="E25" s="118">
        <f>INDEX([3]!tbl_Forecast,MATCH($D$8&amp;$C25&amp;$D$7,[3]!rng_ForecastRowLookup,0),MATCH(E$11,[3]!rng_ForecastColumnLookup,0))</f>
        <v>51.550857208753726</v>
      </c>
      <c r="F25" s="118">
        <f>INDEX([3]!tbl_Forecast,MATCH($D$8&amp;$C25&amp;$D$7,[3]!rng_ForecastRowLookup,0),MATCH(F$11,[3]!rng_ForecastColumnLookup,0))</f>
        <v>51.307537162728408</v>
      </c>
      <c r="G25" s="118">
        <f>INDEX([3]!tbl_Forecast,MATCH($D$8&amp;$C25&amp;$D$7,[3]!rng_ForecastRowLookup,0),MATCH(G$11,[3]!rng_ForecastColumnLookup,0))</f>
        <v>51.065365587320336</v>
      </c>
      <c r="H25" s="118">
        <f>INDEX([3]!tbl_Forecast,MATCH($D$8&amp;$C25&amp;$D$7,[3]!rng_ForecastRowLookup,0),MATCH(H$11,[3]!rng_ForecastColumnLookup,0))</f>
        <v>50.824337061748189</v>
      </c>
      <c r="I25" s="118">
        <f>INDEX([3]!tbl_Forecast,MATCH($D$8&amp;$C25&amp;$D$7,[3]!rng_ForecastRowLookup,0),MATCH(I$11,[3]!rng_ForecastColumnLookup,0))</f>
        <v>50.584446190816735</v>
      </c>
      <c r="J25" s="118">
        <f>INDEX([3]!tbl_Forecast,MATCH($D$8&amp;$C25&amp;$D$7,[3]!rng_ForecastRowLookup,0),MATCH(J$11,[3]!rng_ForecastColumnLookup,0))</f>
        <v>50.345687604796083</v>
      </c>
      <c r="K25" s="118">
        <f>INDEX([3]!tbl_Forecast,MATCH($D$8&amp;$C25&amp;$D$7,[3]!rng_ForecastRowLookup,0),MATCH(K$11,[3]!rng_ForecastColumnLookup,0))</f>
        <v>50.108055959301453</v>
      </c>
      <c r="L25" s="118">
        <f>INDEX([3]!tbl_Forecast,MATCH($D$8&amp;$C25&amp;$D$7,[3]!rng_ForecastRowLookup,0),MATCH(L$11,[3]!rng_ForecastColumnLookup,0))</f>
        <v>49.871545935173543</v>
      </c>
      <c r="M25" s="118">
        <f>INDEX([3]!tbl_Forecast,MATCH($D$8&amp;$C25&amp;$D$7,[3]!rng_ForecastRowLookup,0),MATCH(M$11,[3]!rng_ForecastColumnLookup,0))</f>
        <v>49.636152238359529</v>
      </c>
      <c r="N25" s="118">
        <f>INDEX([3]!tbl_Forecast,MATCH($D$8&amp;$C25&amp;$D$7,[3]!rng_ForecastRowLookup,0),MATCH(N$11,[3]!rng_ForecastColumnLookup,0))</f>
        <v>49.40186959979448</v>
      </c>
      <c r="O25" s="118">
        <f>INDEX([3]!tbl_Forecast,MATCH($D$8&amp;$C25&amp;$D$7,[3]!rng_ForecastRowLookup,0),MATCH(O$11,[3]!rng_ForecastColumnLookup,0))</f>
        <v>49.168692775283453</v>
      </c>
      <c r="P25" s="118">
        <f>INDEX([3]!tbl_Forecast,MATCH($D$8&amp;$C25&amp;$D$7,[3]!rng_ForecastRowLookup,0),MATCH(P$11,[3]!rng_ForecastColumnLookup,0))</f>
        <v>48.936616545384119</v>
      </c>
      <c r="Q25" s="118">
        <f>INDEX([3]!tbl_Forecast,MATCH($D$8&amp;$C25&amp;$D$7,[3]!rng_ForecastRowLookup,0),MATCH(Q$11,[3]!rng_ForecastColumnLookup,0))</f>
        <v>48.705635715289908</v>
      </c>
      <c r="R25" s="118">
        <f>INDEX([3]!tbl_Forecast,MATCH($D$8&amp;$C25&amp;$D$7,[3]!rng_ForecastRowLookup,0),MATCH(R$11,[3]!rng_ForecastColumnLookup,0))</f>
        <v>48.475745114713739</v>
      </c>
      <c r="S25" s="118">
        <f>INDEX([3]!tbl_Forecast,MATCH($D$8&amp;$C25&amp;$D$7,[3]!rng_ForecastRowLookup,0),MATCH(S$11,[3]!rng_ForecastColumnLookup,0))</f>
        <v>48.246939597772297</v>
      </c>
      <c r="T25" s="118">
        <f>INDEX([3]!tbl_Forecast,MATCH($D$8&amp;$C25&amp;$D$7,[3]!rng_ForecastRowLookup,0),MATCH(T$11,[3]!rng_ForecastColumnLookup,0))</f>
        <v>48.019214042870807</v>
      </c>
      <c r="U25" s="118">
        <f>INDEX([3]!tbl_Forecast,MATCH($D$8&amp;$C25&amp;$D$7,[3]!rng_ForecastRowLookup,0),MATCH(U$11,[3]!rng_ForecastColumnLookup,0))</f>
        <v>47.792563352588466</v>
      </c>
      <c r="V25" s="118">
        <f>INDEX([3]!tbl_Forecast,MATCH($D$8&amp;$C25&amp;$D$7,[3]!rng_ForecastRowLookup,0),MATCH(V$11,[3]!rng_ForecastColumnLookup,0))</f>
        <v>47.56698245356425</v>
      </c>
      <c r="W25" s="118">
        <f>INDEX([3]!tbl_Forecast,MATCH($D$8&amp;$C25&amp;$D$7,[3]!rng_ForecastRowLookup,0),MATCH(W$11,[3]!rng_ForecastColumnLookup,0))</f>
        <v>47.342466296383435</v>
      </c>
      <c r="X25" s="118">
        <f>INDEX([3]!tbl_Forecast,MATCH($D$8&amp;$C25&amp;$D$7,[3]!rng_ForecastRowLookup,0),MATCH(X$11,[3]!rng_ForecastColumnLookup,0))</f>
        <v>47.119009855464505</v>
      </c>
      <c r="Y25" s="51"/>
    </row>
    <row r="26" spans="2:25">
      <c r="C26" s="21" t="s">
        <v>380</v>
      </c>
      <c r="E26" s="118">
        <f>INDEX([3]!tbl_Forecast,MATCH($D$8&amp;$C26&amp;$D$7,[3]!rng_ForecastRowLookup,0),MATCH(E$11,[3]!rng_ForecastColumnLookup,0))</f>
        <v>170.15189589049527</v>
      </c>
      <c r="F26" s="118">
        <f>INDEX([3]!tbl_Forecast,MATCH($D$8&amp;$C26&amp;$D$7,[3]!rng_ForecastRowLookup,0),MATCH(F$11,[3]!rng_ForecastColumnLookup,0))</f>
        <v>169.74353134035809</v>
      </c>
      <c r="G26" s="118">
        <f>INDEX([3]!tbl_Forecast,MATCH($D$8&amp;$C26&amp;$D$7,[3]!rng_ForecastRowLookup,0),MATCH(G$11,[3]!rng_ForecastColumnLookup,0))</f>
        <v>169.33614686514122</v>
      </c>
      <c r="H26" s="118">
        <f>INDEX([3]!tbl_Forecast,MATCH($D$8&amp;$C26&amp;$D$7,[3]!rng_ForecastRowLookup,0),MATCH(H$11,[3]!rng_ForecastColumnLookup,0))</f>
        <v>168.92974011266489</v>
      </c>
      <c r="I26" s="118">
        <f>INDEX([3]!tbl_Forecast,MATCH($D$8&amp;$C26&amp;$D$7,[3]!rng_ForecastRowLookup,0),MATCH(I$11,[3]!rng_ForecastColumnLookup,0))</f>
        <v>168.52430873639449</v>
      </c>
      <c r="J26" s="118">
        <f>INDEX([3]!tbl_Forecast,MATCH($D$8&amp;$C26&amp;$D$7,[3]!rng_ForecastRowLookup,0),MATCH(J$11,[3]!rng_ForecastColumnLookup,0))</f>
        <v>168.11985039542716</v>
      </c>
      <c r="K26" s="118">
        <f>INDEX([3]!tbl_Forecast,MATCH($D$8&amp;$C26&amp;$D$7,[3]!rng_ForecastRowLookup,0),MATCH(K$11,[3]!rng_ForecastColumnLookup,0))</f>
        <v>167.71636275447813</v>
      </c>
      <c r="L26" s="118">
        <f>INDEX([3]!tbl_Forecast,MATCH($D$8&amp;$C26&amp;$D$7,[3]!rng_ForecastRowLookup,0),MATCH(L$11,[3]!rng_ForecastColumnLookup,0))</f>
        <v>167.31384348386743</v>
      </c>
      <c r="M26" s="118">
        <f>INDEX([3]!tbl_Forecast,MATCH($D$8&amp;$C26&amp;$D$7,[3]!rng_ForecastRowLookup,0),MATCH(M$11,[3]!rng_ForecastColumnLookup,0))</f>
        <v>166.91229025950614</v>
      </c>
      <c r="N26" s="118">
        <f>INDEX([3]!tbl_Forecast,MATCH($D$8&amp;$C26&amp;$D$7,[3]!rng_ForecastRowLookup,0),MATCH(N$11,[3]!rng_ForecastColumnLookup,0))</f>
        <v>166.51170076288332</v>
      </c>
      <c r="O26" s="118">
        <f>INDEX([3]!tbl_Forecast,MATCH($D$8&amp;$C26&amp;$D$7,[3]!rng_ForecastRowLookup,0),MATCH(O$11,[3]!rng_ForecastColumnLookup,0))</f>
        <v>166.11207268105238</v>
      </c>
      <c r="P26" s="118">
        <f>INDEX([3]!tbl_Forecast,MATCH($D$8&amp;$C26&amp;$D$7,[3]!rng_ForecastRowLookup,0),MATCH(P$11,[3]!rng_ForecastColumnLookup,0))</f>
        <v>165.7134037066179</v>
      </c>
      <c r="Q26" s="118">
        <f>INDEX([3]!tbl_Forecast,MATCH($D$8&amp;$C26&amp;$D$7,[3]!rng_ForecastRowLookup,0),MATCH(Q$11,[3]!rng_ForecastColumnLookup,0))</f>
        <v>165.31569153772202</v>
      </c>
      <c r="R26" s="118">
        <f>INDEX([3]!tbl_Forecast,MATCH($D$8&amp;$C26&amp;$D$7,[3]!rng_ForecastRowLookup,0),MATCH(R$11,[3]!rng_ForecastColumnLookup,0))</f>
        <v>164.91893387803151</v>
      </c>
      <c r="S26" s="118">
        <f>INDEX([3]!tbl_Forecast,MATCH($D$8&amp;$C26&amp;$D$7,[3]!rng_ForecastRowLookup,0),MATCH(S$11,[3]!rng_ForecastColumnLookup,0))</f>
        <v>164.52312843672422</v>
      </c>
      <c r="T26" s="118">
        <f>INDEX([3]!tbl_Forecast,MATCH($D$8&amp;$C26&amp;$D$7,[3]!rng_ForecastRowLookup,0),MATCH(T$11,[3]!rng_ForecastColumnLookup,0))</f>
        <v>164.12827292847609</v>
      </c>
      <c r="U26" s="118">
        <f>INDEX([3]!tbl_Forecast,MATCH($D$8&amp;$C26&amp;$D$7,[3]!rng_ForecastRowLookup,0),MATCH(U$11,[3]!rng_ForecastColumnLookup,0))</f>
        <v>163.73436507344778</v>
      </c>
      <c r="V26" s="118">
        <f>INDEX([3]!tbl_Forecast,MATCH($D$8&amp;$C26&amp;$D$7,[3]!rng_ForecastRowLookup,0),MATCH(V$11,[3]!rng_ForecastColumnLookup,0))</f>
        <v>163.3414025972715</v>
      </c>
      <c r="W26" s="118">
        <f>INDEX([3]!tbl_Forecast,MATCH($D$8&amp;$C26&amp;$D$7,[3]!rng_ForecastRowLookup,0),MATCH(W$11,[3]!rng_ForecastColumnLookup,0))</f>
        <v>162.94938323103807</v>
      </c>
      <c r="X26" s="118">
        <f>INDEX([3]!tbl_Forecast,MATCH($D$8&amp;$C26&amp;$D$7,[3]!rng_ForecastRowLookup,0),MATCH(X$11,[3]!rng_ForecastColumnLookup,0))</f>
        <v>162.55830471128357</v>
      </c>
      <c r="Y26" s="51"/>
    </row>
    <row r="27" spans="2:25">
      <c r="C27" s="21" t="s">
        <v>381</v>
      </c>
      <c r="E27" s="118">
        <f>INDEX([3]!tbl_Forecast,MATCH($D$8&amp;$C27&amp;$D$7,[3]!rng_ForecastRowLookup,0),MATCH(E$11,[3]!rng_ForecastColumnLookup,0))</f>
        <v>105.02947953487826</v>
      </c>
      <c r="F27" s="118">
        <f>INDEX([3]!tbl_Forecast,MATCH($D$8&amp;$C27&amp;$D$7,[3]!rng_ForecastRowLookup,0),MATCH(F$11,[3]!rng_ForecastColumnLookup,0))</f>
        <v>104.80891762785501</v>
      </c>
      <c r="G27" s="118">
        <f>INDEX([3]!tbl_Forecast,MATCH($D$8&amp;$C27&amp;$D$7,[3]!rng_ForecastRowLookup,0),MATCH(G$11,[3]!rng_ForecastColumnLookup,0))</f>
        <v>104.58881890083651</v>
      </c>
      <c r="H27" s="118">
        <f>INDEX([3]!tbl_Forecast,MATCH($D$8&amp;$C27&amp;$D$7,[3]!rng_ForecastRowLookup,0),MATCH(H$11,[3]!rng_ForecastColumnLookup,0))</f>
        <v>104.36918238114475</v>
      </c>
      <c r="I27" s="118">
        <f>INDEX([3]!tbl_Forecast,MATCH($D$8&amp;$C27&amp;$D$7,[3]!rng_ForecastRowLookup,0),MATCH(I$11,[3]!rng_ForecastColumnLookup,0))</f>
        <v>104.15000709814436</v>
      </c>
      <c r="J27" s="118">
        <f>INDEX([3]!tbl_Forecast,MATCH($D$8&amp;$C27&amp;$D$7,[3]!rng_ForecastRowLookup,0),MATCH(J$11,[3]!rng_ForecastColumnLookup,0))</f>
        <v>103.93129208323826</v>
      </c>
      <c r="K27" s="118">
        <f>INDEX([3]!tbl_Forecast,MATCH($D$8&amp;$C27&amp;$D$7,[3]!rng_ForecastRowLookup,0),MATCH(K$11,[3]!rng_ForecastColumnLookup,0))</f>
        <v>103.71303636986346</v>
      </c>
      <c r="L27" s="118">
        <f>INDEX([3]!tbl_Forecast,MATCH($D$8&amp;$C27&amp;$D$7,[3]!rng_ForecastRowLookup,0),MATCH(L$11,[3]!rng_ForecastColumnLookup,0))</f>
        <v>103.49523899348674</v>
      </c>
      <c r="M27" s="118">
        <f>INDEX([3]!tbl_Forecast,MATCH($D$8&amp;$C27&amp;$D$7,[3]!rng_ForecastRowLookup,0),MATCH(M$11,[3]!rng_ForecastColumnLookup,0))</f>
        <v>103.27789899160042</v>
      </c>
      <c r="N27" s="118">
        <f>INDEX([3]!tbl_Forecast,MATCH($D$8&amp;$C27&amp;$D$7,[3]!rng_ForecastRowLookup,0),MATCH(N$11,[3]!rng_ForecastColumnLookup,0))</f>
        <v>103.06101540371807</v>
      </c>
      <c r="O27" s="118">
        <f>INDEX([3]!tbl_Forecast,MATCH($D$8&amp;$C27&amp;$D$7,[3]!rng_ForecastRowLookup,0),MATCH(O$11,[3]!rng_ForecastColumnLookup,0))</f>
        <v>102.84458727137024</v>
      </c>
      <c r="P27" s="118">
        <f>INDEX([3]!tbl_Forecast,MATCH($D$8&amp;$C27&amp;$D$7,[3]!rng_ForecastRowLookup,0),MATCH(P$11,[3]!rng_ForecastColumnLookup,0))</f>
        <v>102.62861363810038</v>
      </c>
      <c r="Q27" s="118">
        <f>INDEX([3]!tbl_Forecast,MATCH($D$8&amp;$C27&amp;$D$7,[3]!rng_ForecastRowLookup,0),MATCH(Q$11,[3]!rng_ForecastColumnLookup,0))</f>
        <v>102.41309354946036</v>
      </c>
      <c r="R27" s="118">
        <f>INDEX([3]!tbl_Forecast,MATCH($D$8&amp;$C27&amp;$D$7,[3]!rng_ForecastRowLookup,0),MATCH(R$11,[3]!rng_ForecastColumnLookup,0))</f>
        <v>102.19802605300649</v>
      </c>
      <c r="S27" s="118">
        <f>INDEX([3]!tbl_Forecast,MATCH($D$8&amp;$C27&amp;$D$7,[3]!rng_ForecastRowLookup,0),MATCH(S$11,[3]!rng_ForecastColumnLookup,0))</f>
        <v>101.98341019829519</v>
      </c>
      <c r="T27" s="118">
        <f>INDEX([3]!tbl_Forecast,MATCH($D$8&amp;$C27&amp;$D$7,[3]!rng_ForecastRowLookup,0),MATCH(T$11,[3]!rng_ForecastColumnLookup,0))</f>
        <v>101.76924503687877</v>
      </c>
      <c r="U27" s="118">
        <f>INDEX([3]!tbl_Forecast,MATCH($D$8&amp;$C27&amp;$D$7,[3]!rng_ForecastRowLookup,0),MATCH(U$11,[3]!rng_ForecastColumnLookup,0))</f>
        <v>101.55552962230132</v>
      </c>
      <c r="V27" s="118">
        <f>INDEX([3]!tbl_Forecast,MATCH($D$8&amp;$C27&amp;$D$7,[3]!rng_ForecastRowLookup,0),MATCH(V$11,[3]!rng_ForecastColumnLookup,0))</f>
        <v>101.3422630100945</v>
      </c>
      <c r="W27" s="118">
        <f>INDEX([3]!tbl_Forecast,MATCH($D$8&amp;$C27&amp;$D$7,[3]!rng_ForecastRowLookup,0),MATCH(W$11,[3]!rng_ForecastColumnLookup,0))</f>
        <v>101.1294442577733</v>
      </c>
      <c r="X27" s="118">
        <f>INDEX([3]!tbl_Forecast,MATCH($D$8&amp;$C27&amp;$D$7,[3]!rng_ForecastRowLookup,0),MATCH(X$11,[3]!rng_ForecastColumnLookup,0))</f>
        <v>100.91707242483197</v>
      </c>
      <c r="Y27" s="51"/>
    </row>
    <row r="28" spans="2:25">
      <c r="C28" s="104" t="s">
        <v>400</v>
      </c>
      <c r="E28" s="118">
        <f>INDEX([3]!tbl_Forecast,MATCH($D$8&amp;$C28&amp;$D$7,[3]!rng_ForecastRowLookup,0),MATCH(E$11,[3]!rng_ForecastColumnLookup,0))</f>
        <v>128.74820917277606</v>
      </c>
      <c r="F28" s="118">
        <f>INDEX([3]!tbl_Forecast,MATCH($D$8&amp;$C28&amp;$D$7,[3]!rng_ForecastRowLookup,0),MATCH(F$11,[3]!rng_ForecastColumnLookup,0))</f>
        <v>128.43921347076139</v>
      </c>
      <c r="G28" s="118">
        <f>INDEX([3]!tbl_Forecast,MATCH($D$8&amp;$C28&amp;$D$7,[3]!rng_ForecastRowLookup,0),MATCH(G$11,[3]!rng_ForecastColumnLookup,0))</f>
        <v>128.1309593584316</v>
      </c>
      <c r="H28" s="118">
        <f>INDEX([3]!tbl_Forecast,MATCH($D$8&amp;$C28&amp;$D$7,[3]!rng_ForecastRowLookup,0),MATCH(H$11,[3]!rng_ForecastColumnLookup,0))</f>
        <v>127.82344505597135</v>
      </c>
      <c r="I28" s="118">
        <f>INDEX([3]!tbl_Forecast,MATCH($D$8&amp;$C28&amp;$D$7,[3]!rng_ForecastRowLookup,0),MATCH(I$11,[3]!rng_ForecastColumnLookup,0))</f>
        <v>127.51666878783702</v>
      </c>
      <c r="J28" s="118">
        <f>INDEX([3]!tbl_Forecast,MATCH($D$8&amp;$C28&amp;$D$7,[3]!rng_ForecastRowLookup,0),MATCH(J$11,[3]!rng_ForecastColumnLookup,0))</f>
        <v>127.21062878274621</v>
      </c>
      <c r="K28" s="118">
        <f>INDEX([3]!tbl_Forecast,MATCH($D$8&amp;$C28&amp;$D$7,[3]!rng_ForecastRowLookup,0),MATCH(K$11,[3]!rng_ForecastColumnLookup,0))</f>
        <v>126.90532327366765</v>
      </c>
      <c r="L28" s="118">
        <f>INDEX([3]!tbl_Forecast,MATCH($D$8&amp;$C28&amp;$D$7,[3]!rng_ForecastRowLookup,0),MATCH(L$11,[3]!rng_ForecastColumnLookup,0))</f>
        <v>126.60075049781085</v>
      </c>
      <c r="M28" s="118">
        <f>INDEX([3]!tbl_Forecast,MATCH($D$8&amp;$C28&amp;$D$7,[3]!rng_ForecastRowLookup,0),MATCH(M$11,[3]!rng_ForecastColumnLookup,0))</f>
        <v>126.29690869661611</v>
      </c>
      <c r="N28" s="118">
        <f>INDEX([3]!tbl_Forecast,MATCH($D$8&amp;$C28&amp;$D$7,[3]!rng_ForecastRowLookup,0),MATCH(N$11,[3]!rng_ForecastColumnLookup,0))</f>
        <v>125.99379611574425</v>
      </c>
      <c r="O28" s="118">
        <f>INDEX([3]!tbl_Forecast,MATCH($D$8&amp;$C28&amp;$D$7,[3]!rng_ForecastRowLookup,0),MATCH(O$11,[3]!rng_ForecastColumnLookup,0))</f>
        <v>125.69141100506647</v>
      </c>
      <c r="P28" s="118">
        <f>INDEX([3]!tbl_Forecast,MATCH($D$8&amp;$C28&amp;$D$7,[3]!rng_ForecastRowLookup,0),MATCH(P$11,[3]!rng_ForecastColumnLookup,0))</f>
        <v>125.3897516186543</v>
      </c>
      <c r="Q28" s="118">
        <f>INDEX([3]!tbl_Forecast,MATCH($D$8&amp;$C28&amp;$D$7,[3]!rng_ForecastRowLookup,0),MATCH(Q$11,[3]!rng_ForecastColumnLookup,0))</f>
        <v>125.08881621476955</v>
      </c>
      <c r="R28" s="118">
        <f>INDEX([3]!tbl_Forecast,MATCH($D$8&amp;$C28&amp;$D$7,[3]!rng_ForecastRowLookup,0),MATCH(R$11,[3]!rng_ForecastColumnLookup,0))</f>
        <v>124.78860305585408</v>
      </c>
      <c r="S28" s="118">
        <f>INDEX([3]!tbl_Forecast,MATCH($D$8&amp;$C28&amp;$D$7,[3]!rng_ForecastRowLookup,0),MATCH(S$11,[3]!rng_ForecastColumnLookup,0))</f>
        <v>124.48911040852005</v>
      </c>
      <c r="T28" s="118">
        <f>INDEX([3]!tbl_Forecast,MATCH($D$8&amp;$C28&amp;$D$7,[3]!rng_ForecastRowLookup,0),MATCH(T$11,[3]!rng_ForecastColumnLookup,0))</f>
        <v>124.1903365435396</v>
      </c>
      <c r="U28" s="118">
        <f>INDEX([3]!tbl_Forecast,MATCH($D$8&amp;$C28&amp;$D$7,[3]!rng_ForecastRowLookup,0),MATCH(U$11,[3]!rng_ForecastColumnLookup,0))</f>
        <v>123.8922797358351</v>
      </c>
      <c r="V28" s="118">
        <f>INDEX([3]!tbl_Forecast,MATCH($D$8&amp;$C28&amp;$D$7,[3]!rng_ForecastRowLookup,0),MATCH(V$11,[3]!rng_ForecastColumnLookup,0))</f>
        <v>123.59493826446912</v>
      </c>
      <c r="W28" s="118">
        <f>INDEX([3]!tbl_Forecast,MATCH($D$8&amp;$C28&amp;$D$7,[3]!rng_ForecastRowLookup,0),MATCH(W$11,[3]!rng_ForecastColumnLookup,0))</f>
        <v>123.29831041263438</v>
      </c>
      <c r="X28" s="118">
        <f>INDEX([3]!tbl_Forecast,MATCH($D$8&amp;$C28&amp;$D$7,[3]!rng_ForecastRowLookup,0),MATCH(X$11,[3]!rng_ForecastColumnLookup,0))</f>
        <v>123.00239446764408</v>
      </c>
      <c r="Y28" s="51"/>
    </row>
    <row r="29" spans="2:25">
      <c r="C29" s="21" t="s">
        <v>382</v>
      </c>
      <c r="E29" s="118">
        <f>INDEX([3]!tbl_Forecast,MATCH($D$8&amp;$C29&amp;$D$7,[3]!rng_ForecastRowLookup,0),MATCH(E$11,[3]!rng_ForecastColumnLookup,0))</f>
        <v>375.90224900649127</v>
      </c>
      <c r="F29" s="118">
        <f>INDEX([3]!tbl_Forecast,MATCH($D$8&amp;$C29&amp;$D$7,[3]!rng_ForecastRowLookup,0),MATCH(F$11,[3]!rng_ForecastColumnLookup,0))</f>
        <v>374.21570091594884</v>
      </c>
      <c r="G29" s="118">
        <f>INDEX([3]!tbl_Forecast,MATCH($D$8&amp;$C29&amp;$D$7,[3]!rng_ForecastRowLookup,0),MATCH(G$11,[3]!rng_ForecastColumnLookup,0))</f>
        <v>372.53671980450594</v>
      </c>
      <c r="H29" s="118">
        <f>INDEX([3]!tbl_Forecast,MATCH($D$8&amp;$C29&amp;$D$7,[3]!rng_ForecastRowLookup,0),MATCH(H$11,[3]!rng_ForecastColumnLookup,0))</f>
        <v>370.86527172164978</v>
      </c>
      <c r="I29" s="118">
        <f>INDEX([3]!tbl_Forecast,MATCH($D$8&amp;$C29&amp;$D$7,[3]!rng_ForecastRowLookup,0),MATCH(I$11,[3]!rng_ForecastColumnLookup,0))</f>
        <v>369.20132286919198</v>
      </c>
      <c r="J29" s="118">
        <f>INDEX([3]!tbl_Forecast,MATCH($D$8&amp;$C29&amp;$D$7,[3]!rng_ForecastRowLookup,0),MATCH(J$11,[3]!rng_ForecastColumnLookup,0))</f>
        <v>367.54483960058553</v>
      </c>
      <c r="K29" s="118">
        <f>INDEX([3]!tbl_Forecast,MATCH($D$8&amp;$C29&amp;$D$7,[3]!rng_ForecastRowLookup,0),MATCH(K$11,[3]!rng_ForecastColumnLookup,0))</f>
        <v>365.89578842024423</v>
      </c>
      <c r="L29" s="118">
        <f>INDEX([3]!tbl_Forecast,MATCH($D$8&amp;$C29&amp;$D$7,[3]!rng_ForecastRowLookup,0),MATCH(L$11,[3]!rng_ForecastColumnLookup,0))</f>
        <v>364.25413598286536</v>
      </c>
      <c r="M29" s="118">
        <f>INDEX([3]!tbl_Forecast,MATCH($D$8&amp;$C29&amp;$D$7,[3]!rng_ForecastRowLookup,0),MATCH(M$11,[3]!rng_ForecastColumnLookup,0))</f>
        <v>362.6198490927556</v>
      </c>
      <c r="N29" s="118">
        <f>INDEX([3]!tbl_Forecast,MATCH($D$8&amp;$C29&amp;$D$7,[3]!rng_ForecastRowLookup,0),MATCH(N$11,[3]!rng_ForecastColumnLookup,0))</f>
        <v>360.99289470315949</v>
      </c>
      <c r="O29" s="118">
        <f>INDEX([3]!tbl_Forecast,MATCH($D$8&amp;$C29&amp;$D$7,[3]!rng_ForecastRowLookup,0),MATCH(O$11,[3]!rng_ForecastColumnLookup,0))</f>
        <v>359.37323991559134</v>
      </c>
      <c r="P29" s="118">
        <f>INDEX([3]!tbl_Forecast,MATCH($D$8&amp;$C29&amp;$D$7,[3]!rng_ForecastRowLookup,0),MATCH(P$11,[3]!rng_ForecastColumnLookup,0))</f>
        <v>357.76085197917007</v>
      </c>
      <c r="Q29" s="118">
        <f>INDEX([3]!tbl_Forecast,MATCH($D$8&amp;$C29&amp;$D$7,[3]!rng_ForecastRowLookup,0),MATCH(Q$11,[3]!rng_ForecastColumnLookup,0))</f>
        <v>356.15569828995689</v>
      </c>
      <c r="R29" s="118">
        <f>INDEX([3]!tbl_Forecast,MATCH($D$8&amp;$C29&amp;$D$7,[3]!rng_ForecastRowLookup,0),MATCH(R$11,[3]!rng_ForecastColumnLookup,0))</f>
        <v>354.55774639029596</v>
      </c>
      <c r="S29" s="118">
        <f>INDEX([3]!tbl_Forecast,MATCH($D$8&amp;$C29&amp;$D$7,[3]!rng_ForecastRowLookup,0),MATCH(S$11,[3]!rng_ForecastColumnLookup,0))</f>
        <v>352.96696396815821</v>
      </c>
      <c r="T29" s="118">
        <f>INDEX([3]!tbl_Forecast,MATCH($D$8&amp;$C29&amp;$D$7,[3]!rng_ForecastRowLookup,0),MATCH(T$11,[3]!rng_ForecastColumnLookup,0))</f>
        <v>351.38331885648773</v>
      </c>
      <c r="U29" s="118">
        <f>INDEX([3]!tbl_Forecast,MATCH($D$8&amp;$C29&amp;$D$7,[3]!rng_ForecastRowLookup,0),MATCH(U$11,[3]!rng_ForecastColumnLookup,0))</f>
        <v>349.80677903255156</v>
      </c>
      <c r="V29" s="118">
        <f>INDEX([3]!tbl_Forecast,MATCH($D$8&amp;$C29&amp;$D$7,[3]!rng_ForecastRowLookup,0),MATCH(V$11,[3]!rng_ForecastColumnLookup,0))</f>
        <v>348.23731261729228</v>
      </c>
      <c r="W29" s="118">
        <f>INDEX([3]!tbl_Forecast,MATCH($D$8&amp;$C29&amp;$D$7,[3]!rng_ForecastRowLookup,0),MATCH(W$11,[3]!rng_ForecastColumnLookup,0))</f>
        <v>346.67488787468267</v>
      </c>
      <c r="X29" s="118">
        <f>INDEX([3]!tbl_Forecast,MATCH($D$8&amp;$C29&amp;$D$7,[3]!rng_ForecastRowLookup,0),MATCH(X$11,[3]!rng_ForecastColumnLookup,0))</f>
        <v>345.11947321108494</v>
      </c>
      <c r="Y29" s="51"/>
    </row>
    <row r="30" spans="2:25">
      <c r="C30" s="21" t="s">
        <v>383</v>
      </c>
      <c r="E30" s="118">
        <f>INDEX([3]!tbl_Forecast,MATCH($D$8&amp;$C30&amp;$D$7,[3]!rng_ForecastRowLookup,0),MATCH(E$11,[3]!rng_ForecastColumnLookup,0))</f>
        <v>342.64988330108076</v>
      </c>
      <c r="F30" s="118">
        <f>INDEX([3]!tbl_Forecast,MATCH($D$8&amp;$C30&amp;$D$7,[3]!rng_ForecastRowLookup,0),MATCH(F$11,[3]!rng_ForecastColumnLookup,0))</f>
        <v>339.56603435137106</v>
      </c>
      <c r="G30" s="118">
        <f>INDEX([3]!tbl_Forecast,MATCH($D$8&amp;$C30&amp;$D$7,[3]!rng_ForecastRowLookup,0),MATCH(G$11,[3]!rng_ForecastColumnLookup,0))</f>
        <v>336.50994004220871</v>
      </c>
      <c r="H30" s="118">
        <f>INDEX([3]!tbl_Forecast,MATCH($D$8&amp;$C30&amp;$D$7,[3]!rng_ForecastRowLookup,0),MATCH(H$11,[3]!rng_ForecastColumnLookup,0))</f>
        <v>333.48135058182885</v>
      </c>
      <c r="I30" s="118">
        <f>INDEX([3]!tbl_Forecast,MATCH($D$8&amp;$C30&amp;$D$7,[3]!rng_ForecastRowLookup,0),MATCH(I$11,[3]!rng_ForecastColumnLookup,0))</f>
        <v>330.48001842659238</v>
      </c>
      <c r="J30" s="118">
        <f>INDEX([3]!tbl_Forecast,MATCH($D$8&amp;$C30&amp;$D$7,[3]!rng_ForecastRowLookup,0),MATCH(J$11,[3]!rng_ForecastColumnLookup,0))</f>
        <v>327.50569826075304</v>
      </c>
      <c r="K30" s="118">
        <f>INDEX([3]!tbl_Forecast,MATCH($D$8&amp;$C30&amp;$D$7,[3]!rng_ForecastRowLookup,0),MATCH(K$11,[3]!rng_ForecastColumnLookup,0))</f>
        <v>324.55814697640625</v>
      </c>
      <c r="L30" s="118">
        <f>INDEX([3]!tbl_Forecast,MATCH($D$8&amp;$C30&amp;$D$7,[3]!rng_ForecastRowLookup,0),MATCH(L$11,[3]!rng_ForecastColumnLookup,0))</f>
        <v>321.63712365361863</v>
      </c>
      <c r="M30" s="118">
        <f>INDEX([3]!tbl_Forecast,MATCH($D$8&amp;$C30&amp;$D$7,[3]!rng_ForecastRowLookup,0),MATCH(M$11,[3]!rng_ForecastColumnLookup,0))</f>
        <v>318.7423895407361</v>
      </c>
      <c r="N30" s="118">
        <f>INDEX([3]!tbl_Forecast,MATCH($D$8&amp;$C30&amp;$D$7,[3]!rng_ForecastRowLookup,0),MATCH(N$11,[3]!rng_ForecastColumnLookup,0))</f>
        <v>315.87370803486942</v>
      </c>
      <c r="O30" s="118">
        <f>INDEX([3]!tbl_Forecast,MATCH($D$8&amp;$C30&amp;$D$7,[3]!rng_ForecastRowLookup,0),MATCH(O$11,[3]!rng_ForecastColumnLookup,0))</f>
        <v>313.03084466255564</v>
      </c>
      <c r="P30" s="118">
        <f>INDEX([3]!tbl_Forecast,MATCH($D$8&amp;$C30&amp;$D$7,[3]!rng_ForecastRowLookup,0),MATCH(P$11,[3]!rng_ForecastColumnLookup,0))</f>
        <v>310.21356706059254</v>
      </c>
      <c r="Q30" s="118">
        <f>INDEX([3]!tbl_Forecast,MATCH($D$8&amp;$C30&amp;$D$7,[3]!rng_ForecastRowLookup,0),MATCH(Q$11,[3]!rng_ForecastColumnLookup,0))</f>
        <v>307.42164495704725</v>
      </c>
      <c r="R30" s="118">
        <f>INDEX([3]!tbl_Forecast,MATCH($D$8&amp;$C30&amp;$D$7,[3]!rng_ForecastRowLookup,0),MATCH(R$11,[3]!rng_ForecastColumnLookup,0))</f>
        <v>304.65485015243382</v>
      </c>
      <c r="S30" s="118">
        <f>INDEX([3]!tbl_Forecast,MATCH($D$8&amp;$C30&amp;$D$7,[3]!rng_ForecastRowLookup,0),MATCH(S$11,[3]!rng_ForecastColumnLookup,0))</f>
        <v>301.9129565010619</v>
      </c>
      <c r="T30" s="118">
        <f>INDEX([3]!tbl_Forecast,MATCH($D$8&amp;$C30&amp;$D$7,[3]!rng_ForecastRowLookup,0),MATCH(T$11,[3]!rng_ForecastColumnLookup,0))</f>
        <v>299.19573989255235</v>
      </c>
      <c r="U30" s="118">
        <f>INDEX([3]!tbl_Forecast,MATCH($D$8&amp;$C30&amp;$D$7,[3]!rng_ForecastRowLookup,0),MATCH(U$11,[3]!rng_ForecastColumnLookup,0))</f>
        <v>296.50297823351934</v>
      </c>
      <c r="V30" s="118">
        <f>INDEX([3]!tbl_Forecast,MATCH($D$8&amp;$C30&amp;$D$7,[3]!rng_ForecastRowLookup,0),MATCH(V$11,[3]!rng_ForecastColumnLookup,0))</f>
        <v>293.83445142941764</v>
      </c>
      <c r="W30" s="118">
        <f>INDEX([3]!tbl_Forecast,MATCH($D$8&amp;$C30&amp;$D$7,[3]!rng_ForecastRowLookup,0),MATCH(W$11,[3]!rng_ForecastColumnLookup,0))</f>
        <v>291.18994136655289</v>
      </c>
      <c r="X30" s="118">
        <f>INDEX([3]!tbl_Forecast,MATCH($D$8&amp;$C30&amp;$D$7,[3]!rng_ForecastRowLookup,0),MATCH(X$11,[3]!rng_ForecastColumnLookup,0))</f>
        <v>288.5692318942539</v>
      </c>
      <c r="Y30" s="51"/>
    </row>
    <row r="31" spans="2:25">
      <c r="B31" s="149"/>
      <c r="E31" s="124">
        <f>SUM(E13:E30)</f>
        <v>3371.0405269479006</v>
      </c>
      <c r="F31" s="124">
        <f t="shared" ref="F31:X31" si="2">SUM(F13:F30)</f>
        <v>3356.5369104716883</v>
      </c>
      <c r="G31" s="124">
        <f t="shared" si="2"/>
        <v>3342.1075656435023</v>
      </c>
      <c r="H31" s="124">
        <f t="shared" si="2"/>
        <v>3327.7520346049623</v>
      </c>
      <c r="I31" s="124">
        <f t="shared" si="2"/>
        <v>3313.4698627952139</v>
      </c>
      <c r="J31" s="124">
        <f t="shared" si="2"/>
        <v>3299.2605989245808</v>
      </c>
      <c r="K31" s="124">
        <f t="shared" si="2"/>
        <v>3285.1237949484457</v>
      </c>
      <c r="L31" s="124">
        <f t="shared" si="2"/>
        <v>3271.0590060413433</v>
      </c>
      <c r="M31" s="124">
        <f t="shared" si="2"/>
        <v>3257.0657905712806</v>
      </c>
      <c r="N31" s="124">
        <f t="shared" si="2"/>
        <v>3243.1437100742696</v>
      </c>
      <c r="O31" s="124">
        <f t="shared" si="2"/>
        <v>3229.2923292290834</v>
      </c>
      <c r="P31" s="124">
        <f t="shared" si="2"/>
        <v>3215.5112158322117</v>
      </c>
      <c r="Q31" s="124">
        <f t="shared" si="2"/>
        <v>3201.7999407730422</v>
      </c>
      <c r="R31" s="124">
        <f t="shared" si="2"/>
        <v>3188.1580780092468</v>
      </c>
      <c r="S31" s="124">
        <f t="shared" si="2"/>
        <v>3174.5852045423726</v>
      </c>
      <c r="T31" s="124">
        <f t="shared" si="2"/>
        <v>3161.0809003936483</v>
      </c>
      <c r="U31" s="124">
        <f t="shared" si="2"/>
        <v>3147.644748579979</v>
      </c>
      <c r="V31" s="124">
        <f t="shared" si="2"/>
        <v>3134.2763350901637</v>
      </c>
      <c r="W31" s="124">
        <f t="shared" si="2"/>
        <v>3120.9752488612994</v>
      </c>
      <c r="X31" s="124">
        <f t="shared" si="2"/>
        <v>3107.74108175539</v>
      </c>
      <c r="Y31" s="123"/>
    </row>
    <row r="32" spans="2:25">
      <c r="E32" s="120"/>
      <c r="F32" s="120"/>
      <c r="G32" s="120"/>
      <c r="H32" s="120"/>
      <c r="I32" s="120"/>
      <c r="J32" s="120"/>
      <c r="K32" s="120"/>
      <c r="L32" s="120"/>
      <c r="M32" s="120"/>
      <c r="N32" s="120"/>
      <c r="O32" s="120"/>
      <c r="P32" s="120"/>
      <c r="Q32" s="120"/>
      <c r="R32" s="120"/>
      <c r="S32" s="120"/>
      <c r="T32" s="120"/>
      <c r="U32" s="120"/>
      <c r="V32" s="120"/>
      <c r="W32" s="120"/>
      <c r="X32" s="120"/>
      <c r="Y32" s="51"/>
    </row>
    <row r="33" spans="1:25">
      <c r="A33" s="48"/>
      <c r="B33" s="48"/>
      <c r="D33" s="21" t="s">
        <v>710</v>
      </c>
      <c r="E33" s="124"/>
      <c r="F33" s="124"/>
      <c r="G33" s="124"/>
      <c r="H33" s="124"/>
      <c r="I33" s="124"/>
      <c r="J33" s="124"/>
      <c r="K33" s="124"/>
      <c r="L33" s="124"/>
      <c r="M33" s="124"/>
      <c r="N33" s="124"/>
      <c r="O33" s="124"/>
      <c r="P33" s="124"/>
      <c r="Q33" s="124"/>
      <c r="R33" s="124"/>
      <c r="S33" s="124"/>
      <c r="T33" s="124"/>
      <c r="U33" s="124"/>
      <c r="V33" s="124"/>
      <c r="W33" s="124"/>
      <c r="X33" s="124"/>
      <c r="Y33" s="48"/>
    </row>
    <row r="34" spans="1:25">
      <c r="A34" s="53" t="s">
        <v>402</v>
      </c>
      <c r="B34" s="53"/>
      <c r="C34" s="53"/>
      <c r="D34" s="150" t="s">
        <v>50</v>
      </c>
      <c r="E34" s="53">
        <f>E11</f>
        <v>2016</v>
      </c>
      <c r="F34" s="53">
        <f t="shared" ref="F34:X34" si="3">F11</f>
        <v>2017</v>
      </c>
      <c r="G34" s="53">
        <f t="shared" si="3"/>
        <v>2018</v>
      </c>
      <c r="H34" s="53">
        <f t="shared" si="3"/>
        <v>2019</v>
      </c>
      <c r="I34" s="53">
        <f t="shared" si="3"/>
        <v>2020</v>
      </c>
      <c r="J34" s="53">
        <f t="shared" si="3"/>
        <v>2021</v>
      </c>
      <c r="K34" s="53">
        <f t="shared" si="3"/>
        <v>2022</v>
      </c>
      <c r="L34" s="53">
        <f t="shared" si="3"/>
        <v>2023</v>
      </c>
      <c r="M34" s="53">
        <f t="shared" si="3"/>
        <v>2024</v>
      </c>
      <c r="N34" s="53">
        <f t="shared" si="3"/>
        <v>2025</v>
      </c>
      <c r="O34" s="53">
        <f t="shared" si="3"/>
        <v>2026</v>
      </c>
      <c r="P34" s="53">
        <f t="shared" si="3"/>
        <v>2027</v>
      </c>
      <c r="Q34" s="53">
        <f t="shared" si="3"/>
        <v>2028</v>
      </c>
      <c r="R34" s="53">
        <f t="shared" si="3"/>
        <v>2029</v>
      </c>
      <c r="S34" s="53">
        <f t="shared" si="3"/>
        <v>2030</v>
      </c>
      <c r="T34" s="53">
        <f t="shared" si="3"/>
        <v>2031</v>
      </c>
      <c r="U34" s="53">
        <f t="shared" si="3"/>
        <v>2032</v>
      </c>
      <c r="V34" s="53">
        <f t="shared" si="3"/>
        <v>2033</v>
      </c>
      <c r="W34" s="53">
        <f t="shared" si="3"/>
        <v>2034</v>
      </c>
      <c r="X34" s="53">
        <f t="shared" si="3"/>
        <v>2035</v>
      </c>
      <c r="Y34" s="151">
        <v>0.85</v>
      </c>
    </row>
    <row r="35" spans="1:25">
      <c r="A35" s="121"/>
      <c r="B35" s="121" t="s">
        <v>408</v>
      </c>
      <c r="C35" s="53" t="str">
        <f>C8</f>
        <v>Compressed Air-Retro</v>
      </c>
      <c r="D35" s="150" t="str">
        <f>VLOOKUP(C35,[1]ACHIEV!$B$19:$C$102,2,FALSE)</f>
        <v>RetroEven20</v>
      </c>
      <c r="E35" s="54">
        <f>VLOOKUP($C$35,[1]!ACHIEV,MATCH(E$11,$E$11:$X$11,0)+2,FALSE)</f>
        <v>0.05</v>
      </c>
      <c r="F35" s="54">
        <f>VLOOKUP($C$35,[1]!ACHIEV,MATCH(F$11,$E$11:$X$11,0)+2,FALSE)</f>
        <v>0.05</v>
      </c>
      <c r="G35" s="54">
        <f>VLOOKUP($C$35,[1]!ACHIEV,MATCH(G$11,$E$11:$X$11,0)+2,FALSE)</f>
        <v>0.05</v>
      </c>
      <c r="H35" s="54">
        <f>VLOOKUP($C$35,[1]!ACHIEV,MATCH(H$11,$E$11:$X$11,0)+2,FALSE)</f>
        <v>0.05</v>
      </c>
      <c r="I35" s="54">
        <f>VLOOKUP($C$35,[1]!ACHIEV,MATCH(I$11,$E$11:$X$11,0)+2,FALSE)</f>
        <v>0.05</v>
      </c>
      <c r="J35" s="54">
        <f>VLOOKUP($C$35,[1]!ACHIEV,MATCH(J$11,$E$11:$X$11,0)+2,FALSE)</f>
        <v>0.05</v>
      </c>
      <c r="K35" s="54">
        <f>VLOOKUP($C$35,[1]!ACHIEV,MATCH(K$11,$E$11:$X$11,0)+2,FALSE)</f>
        <v>0.05</v>
      </c>
      <c r="L35" s="54">
        <f>VLOOKUP($C$35,[1]!ACHIEV,MATCH(L$11,$E$11:$X$11,0)+2,FALSE)</f>
        <v>0.05</v>
      </c>
      <c r="M35" s="54">
        <f>VLOOKUP($C$35,[1]!ACHIEV,MATCH(M$11,$E$11:$X$11,0)+2,FALSE)</f>
        <v>0.05</v>
      </c>
      <c r="N35" s="54">
        <f>VLOOKUP($C$35,[1]!ACHIEV,MATCH(N$11,$E$11:$X$11,0)+2,FALSE)</f>
        <v>0.05</v>
      </c>
      <c r="O35" s="54">
        <f>VLOOKUP($C$35,[1]!ACHIEV,MATCH(O$11,$E$11:$X$11,0)+2,FALSE)</f>
        <v>0.05</v>
      </c>
      <c r="P35" s="54">
        <f>VLOOKUP($C$35,[1]!ACHIEV,MATCH(P$11,$E$11:$X$11,0)+2,FALSE)</f>
        <v>0.05</v>
      </c>
      <c r="Q35" s="54">
        <f>VLOOKUP($C$35,[1]!ACHIEV,MATCH(Q$11,$E$11:$X$11,0)+2,FALSE)</f>
        <v>0.05</v>
      </c>
      <c r="R35" s="54">
        <f>VLOOKUP($C$35,[1]!ACHIEV,MATCH(R$11,$E$11:$X$11,0)+2,FALSE)</f>
        <v>0.05</v>
      </c>
      <c r="S35" s="54">
        <f>VLOOKUP($C$35,[1]!ACHIEV,MATCH(S$11,$E$11:$X$11,0)+2,FALSE)</f>
        <v>0.05</v>
      </c>
      <c r="T35" s="54">
        <f>VLOOKUP($C$35,[1]!ACHIEV,MATCH(T$11,$E$11:$X$11,0)+2,FALSE)</f>
        <v>0.05</v>
      </c>
      <c r="U35" s="54">
        <f>VLOOKUP($C$35,[1]!ACHIEV,MATCH(U$11,$E$11:$X$11,0)+2,FALSE)</f>
        <v>0.05</v>
      </c>
      <c r="V35" s="54">
        <f>VLOOKUP($C$35,[1]!ACHIEV,MATCH(V$11,$E$11:$X$11,0)+2,FALSE)</f>
        <v>0.05</v>
      </c>
      <c r="W35" s="54">
        <f>VLOOKUP($C$35,[1]!ACHIEV,MATCH(W$11,$E$11:$X$11,0)+2,FALSE)</f>
        <v>0.05</v>
      </c>
      <c r="X35" s="54">
        <f>VLOOKUP($C$35,[1]!ACHIEV,MATCH(X$11,$E$11:$X$11,0)+2,FALSE)</f>
        <v>0.05</v>
      </c>
      <c r="Y35" s="48"/>
    </row>
    <row r="36" spans="1:25">
      <c r="B36" s="165">
        <v>1</v>
      </c>
      <c r="C36" s="21" t="str">
        <f>C13</f>
        <v>Large Off</v>
      </c>
      <c r="E36" s="299">
        <f>E13/E13*E$35*$Y$34*1000*$B36</f>
        <v>42.5</v>
      </c>
      <c r="F36" s="299">
        <f>F13/E13*F$35*$Y$34*1000*$B36</f>
        <v>42.372500000000002</v>
      </c>
      <c r="G36" s="299">
        <f t="shared" ref="G36:X36" si="4">G13/F13*G$35*$Y$34*1000*$B36</f>
        <v>42.372500000000002</v>
      </c>
      <c r="H36" s="299">
        <f t="shared" si="4"/>
        <v>42.372500000000002</v>
      </c>
      <c r="I36" s="299">
        <f t="shared" si="4"/>
        <v>42.372500000000002</v>
      </c>
      <c r="J36" s="299">
        <f t="shared" si="4"/>
        <v>42.372500000000002</v>
      </c>
      <c r="K36" s="299">
        <f t="shared" si="4"/>
        <v>42.372500000000002</v>
      </c>
      <c r="L36" s="299">
        <f t="shared" si="4"/>
        <v>42.372500000000002</v>
      </c>
      <c r="M36" s="299">
        <f t="shared" si="4"/>
        <v>42.372500000000002</v>
      </c>
      <c r="N36" s="299">
        <f t="shared" si="4"/>
        <v>42.372500000000002</v>
      </c>
      <c r="O36" s="299">
        <f t="shared" si="4"/>
        <v>42.372500000000002</v>
      </c>
      <c r="P36" s="299">
        <f t="shared" si="4"/>
        <v>42.372500000000002</v>
      </c>
      <c r="Q36" s="299">
        <f t="shared" si="4"/>
        <v>42.372500000000002</v>
      </c>
      <c r="R36" s="299">
        <f t="shared" si="4"/>
        <v>42.372500000000002</v>
      </c>
      <c r="S36" s="299">
        <f t="shared" si="4"/>
        <v>42.372500000000002</v>
      </c>
      <c r="T36" s="299">
        <f t="shared" si="4"/>
        <v>42.372500000000002</v>
      </c>
      <c r="U36" s="299">
        <f t="shared" si="4"/>
        <v>42.372500000000002</v>
      </c>
      <c r="V36" s="299">
        <f t="shared" si="4"/>
        <v>42.372500000000002</v>
      </c>
      <c r="W36" s="299">
        <f t="shared" si="4"/>
        <v>42.372500000000002</v>
      </c>
      <c r="X36" s="299">
        <f t="shared" si="4"/>
        <v>42.372500000000002</v>
      </c>
      <c r="Y36" s="301">
        <f>$Y$34*X36</f>
        <v>36.016624999999998</v>
      </c>
    </row>
    <row r="37" spans="1:25">
      <c r="B37" s="165">
        <v>0</v>
      </c>
      <c r="C37" s="21" t="str">
        <f t="shared" ref="C37:C53" si="5">C14</f>
        <v>Medium Off</v>
      </c>
      <c r="E37" s="299">
        <f t="shared" ref="E37:E53" si="6">E14/E14*E$35*$Y$34*1000*$B37</f>
        <v>0</v>
      </c>
      <c r="F37" s="299">
        <f t="shared" ref="F37:X37" si="7">F14/E14*F$35*$Y$34*1000*$B37</f>
        <v>0</v>
      </c>
      <c r="G37" s="299">
        <f t="shared" si="7"/>
        <v>0</v>
      </c>
      <c r="H37" s="299">
        <f t="shared" si="7"/>
        <v>0</v>
      </c>
      <c r="I37" s="299">
        <f t="shared" si="7"/>
        <v>0</v>
      </c>
      <c r="J37" s="299">
        <f t="shared" si="7"/>
        <v>0</v>
      </c>
      <c r="K37" s="299">
        <f t="shared" si="7"/>
        <v>0</v>
      </c>
      <c r="L37" s="299">
        <f t="shared" si="7"/>
        <v>0</v>
      </c>
      <c r="M37" s="299">
        <f t="shared" si="7"/>
        <v>0</v>
      </c>
      <c r="N37" s="299">
        <f t="shared" si="7"/>
        <v>0</v>
      </c>
      <c r="O37" s="299">
        <f t="shared" si="7"/>
        <v>0</v>
      </c>
      <c r="P37" s="299">
        <f t="shared" si="7"/>
        <v>0</v>
      </c>
      <c r="Q37" s="299">
        <f t="shared" si="7"/>
        <v>0</v>
      </c>
      <c r="R37" s="299">
        <f t="shared" si="7"/>
        <v>0</v>
      </c>
      <c r="S37" s="299">
        <f t="shared" si="7"/>
        <v>0</v>
      </c>
      <c r="T37" s="299">
        <f t="shared" si="7"/>
        <v>0</v>
      </c>
      <c r="U37" s="299">
        <f t="shared" si="7"/>
        <v>0</v>
      </c>
      <c r="V37" s="299">
        <f t="shared" si="7"/>
        <v>0</v>
      </c>
      <c r="W37" s="299">
        <f t="shared" si="7"/>
        <v>0</v>
      </c>
      <c r="X37" s="299">
        <f t="shared" si="7"/>
        <v>0</v>
      </c>
      <c r="Y37" s="301">
        <f t="shared" ref="Y37:Y53" si="8">$Y$34*X37</f>
        <v>0</v>
      </c>
    </row>
    <row r="38" spans="1:25">
      <c r="B38" s="165">
        <v>0</v>
      </c>
      <c r="C38" s="21" t="str">
        <f t="shared" si="5"/>
        <v>Small Off</v>
      </c>
      <c r="E38" s="299">
        <f t="shared" si="6"/>
        <v>0</v>
      </c>
      <c r="F38" s="299">
        <f t="shared" ref="F38:X38" si="9">F15/E15*F$35*$Y$34*1000*$B38</f>
        <v>0</v>
      </c>
      <c r="G38" s="299">
        <f t="shared" si="9"/>
        <v>0</v>
      </c>
      <c r="H38" s="299">
        <f t="shared" si="9"/>
        <v>0</v>
      </c>
      <c r="I38" s="299">
        <f t="shared" si="9"/>
        <v>0</v>
      </c>
      <c r="J38" s="299">
        <f t="shared" si="9"/>
        <v>0</v>
      </c>
      <c r="K38" s="299">
        <f t="shared" si="9"/>
        <v>0</v>
      </c>
      <c r="L38" s="299">
        <f t="shared" si="9"/>
        <v>0</v>
      </c>
      <c r="M38" s="299">
        <f t="shared" si="9"/>
        <v>0</v>
      </c>
      <c r="N38" s="299">
        <f t="shared" si="9"/>
        <v>0</v>
      </c>
      <c r="O38" s="299">
        <f t="shared" si="9"/>
        <v>0</v>
      </c>
      <c r="P38" s="299">
        <f t="shared" si="9"/>
        <v>0</v>
      </c>
      <c r="Q38" s="299">
        <f t="shared" si="9"/>
        <v>0</v>
      </c>
      <c r="R38" s="299">
        <f t="shared" si="9"/>
        <v>0</v>
      </c>
      <c r="S38" s="299">
        <f t="shared" si="9"/>
        <v>0</v>
      </c>
      <c r="T38" s="299">
        <f t="shared" si="9"/>
        <v>0</v>
      </c>
      <c r="U38" s="299">
        <f t="shared" si="9"/>
        <v>0</v>
      </c>
      <c r="V38" s="299">
        <f t="shared" si="9"/>
        <v>0</v>
      </c>
      <c r="W38" s="299">
        <f t="shared" si="9"/>
        <v>0</v>
      </c>
      <c r="X38" s="299">
        <f t="shared" si="9"/>
        <v>0</v>
      </c>
      <c r="Y38" s="301">
        <f t="shared" si="8"/>
        <v>0</v>
      </c>
    </row>
    <row r="39" spans="1:25">
      <c r="B39" s="165">
        <v>1</v>
      </c>
      <c r="C39" s="21" t="str">
        <f t="shared" si="5"/>
        <v>XLarge Ret</v>
      </c>
      <c r="E39" s="299">
        <f t="shared" si="6"/>
        <v>42.5</v>
      </c>
      <c r="F39" s="299">
        <f t="shared" ref="F39:X39" si="10">F16/E16*F$35*$Y$34*1000*$B39</f>
        <v>42.304500000000004</v>
      </c>
      <c r="G39" s="299">
        <f t="shared" si="10"/>
        <v>42.304499999999997</v>
      </c>
      <c r="H39" s="299">
        <f t="shared" si="10"/>
        <v>42.304500000000012</v>
      </c>
      <c r="I39" s="299">
        <f t="shared" si="10"/>
        <v>42.304499999999997</v>
      </c>
      <c r="J39" s="299">
        <f t="shared" si="10"/>
        <v>42.304499999999997</v>
      </c>
      <c r="K39" s="299">
        <f t="shared" si="10"/>
        <v>42.304500000000012</v>
      </c>
      <c r="L39" s="299">
        <f t="shared" si="10"/>
        <v>42.304500000000004</v>
      </c>
      <c r="M39" s="299">
        <f t="shared" si="10"/>
        <v>42.304500000000012</v>
      </c>
      <c r="N39" s="299">
        <f t="shared" si="10"/>
        <v>42.304500000000004</v>
      </c>
      <c r="O39" s="299">
        <f t="shared" si="10"/>
        <v>42.304500000000012</v>
      </c>
      <c r="P39" s="299">
        <f t="shared" si="10"/>
        <v>42.30449999999999</v>
      </c>
      <c r="Q39" s="299">
        <f t="shared" si="10"/>
        <v>42.304500000000004</v>
      </c>
      <c r="R39" s="299">
        <f t="shared" si="10"/>
        <v>42.304500000000012</v>
      </c>
      <c r="S39" s="299">
        <f t="shared" si="10"/>
        <v>42.304499999999997</v>
      </c>
      <c r="T39" s="299">
        <f t="shared" si="10"/>
        <v>42.304500000000012</v>
      </c>
      <c r="U39" s="299">
        <f t="shared" si="10"/>
        <v>42.304500000000004</v>
      </c>
      <c r="V39" s="299">
        <f t="shared" si="10"/>
        <v>42.304500000000004</v>
      </c>
      <c r="W39" s="299">
        <f t="shared" si="10"/>
        <v>42.304500000000012</v>
      </c>
      <c r="X39" s="299">
        <f t="shared" si="10"/>
        <v>42.30449999999999</v>
      </c>
      <c r="Y39" s="301">
        <f t="shared" si="8"/>
        <v>35.95882499999999</v>
      </c>
    </row>
    <row r="40" spans="1:25">
      <c r="B40" s="165">
        <v>0</v>
      </c>
      <c r="C40" s="21" t="str">
        <f t="shared" si="5"/>
        <v>Large Ret</v>
      </c>
      <c r="E40" s="299">
        <f t="shared" si="6"/>
        <v>0</v>
      </c>
      <c r="F40" s="299">
        <f t="shared" ref="F40:X40" si="11">F17/E17*F$35*$Y$34*1000*$B40</f>
        <v>0</v>
      </c>
      <c r="G40" s="299">
        <f t="shared" si="11"/>
        <v>0</v>
      </c>
      <c r="H40" s="299">
        <f t="shared" si="11"/>
        <v>0</v>
      </c>
      <c r="I40" s="299">
        <f t="shared" si="11"/>
        <v>0</v>
      </c>
      <c r="J40" s="299">
        <f t="shared" si="11"/>
        <v>0</v>
      </c>
      <c r="K40" s="299">
        <f t="shared" si="11"/>
        <v>0</v>
      </c>
      <c r="L40" s="299">
        <f t="shared" si="11"/>
        <v>0</v>
      </c>
      <c r="M40" s="299">
        <f t="shared" si="11"/>
        <v>0</v>
      </c>
      <c r="N40" s="299">
        <f t="shared" si="11"/>
        <v>0</v>
      </c>
      <c r="O40" s="299">
        <f t="shared" si="11"/>
        <v>0</v>
      </c>
      <c r="P40" s="299">
        <f t="shared" si="11"/>
        <v>0</v>
      </c>
      <c r="Q40" s="299">
        <f t="shared" si="11"/>
        <v>0</v>
      </c>
      <c r="R40" s="299">
        <f t="shared" si="11"/>
        <v>0</v>
      </c>
      <c r="S40" s="299">
        <f t="shared" si="11"/>
        <v>0</v>
      </c>
      <c r="T40" s="299">
        <f t="shared" si="11"/>
        <v>0</v>
      </c>
      <c r="U40" s="299">
        <f t="shared" si="11"/>
        <v>0</v>
      </c>
      <c r="V40" s="299">
        <f t="shared" si="11"/>
        <v>0</v>
      </c>
      <c r="W40" s="299">
        <f t="shared" si="11"/>
        <v>0</v>
      </c>
      <c r="X40" s="299">
        <f t="shared" si="11"/>
        <v>0</v>
      </c>
      <c r="Y40" s="301">
        <f t="shared" si="8"/>
        <v>0</v>
      </c>
    </row>
    <row r="41" spans="1:25">
      <c r="B41" s="165">
        <v>0</v>
      </c>
      <c r="C41" s="21" t="str">
        <f t="shared" si="5"/>
        <v>Medium Ret</v>
      </c>
      <c r="E41" s="299">
        <f t="shared" si="6"/>
        <v>0</v>
      </c>
      <c r="F41" s="299">
        <f t="shared" ref="F41:X41" si="12">F18/E18*F$35*$Y$34*1000*$B41</f>
        <v>0</v>
      </c>
      <c r="G41" s="299">
        <f t="shared" si="12"/>
        <v>0</v>
      </c>
      <c r="H41" s="299">
        <f t="shared" si="12"/>
        <v>0</v>
      </c>
      <c r="I41" s="299">
        <f t="shared" si="12"/>
        <v>0</v>
      </c>
      <c r="J41" s="299">
        <f t="shared" si="12"/>
        <v>0</v>
      </c>
      <c r="K41" s="299">
        <f t="shared" si="12"/>
        <v>0</v>
      </c>
      <c r="L41" s="299">
        <f t="shared" si="12"/>
        <v>0</v>
      </c>
      <c r="M41" s="299">
        <f t="shared" si="12"/>
        <v>0</v>
      </c>
      <c r="N41" s="299">
        <f t="shared" si="12"/>
        <v>0</v>
      </c>
      <c r="O41" s="299">
        <f t="shared" si="12"/>
        <v>0</v>
      </c>
      <c r="P41" s="299">
        <f t="shared" si="12"/>
        <v>0</v>
      </c>
      <c r="Q41" s="299">
        <f t="shared" si="12"/>
        <v>0</v>
      </c>
      <c r="R41" s="299">
        <f t="shared" si="12"/>
        <v>0</v>
      </c>
      <c r="S41" s="299">
        <f t="shared" si="12"/>
        <v>0</v>
      </c>
      <c r="T41" s="299">
        <f t="shared" si="12"/>
        <v>0</v>
      </c>
      <c r="U41" s="299">
        <f t="shared" si="12"/>
        <v>0</v>
      </c>
      <c r="V41" s="299">
        <f t="shared" si="12"/>
        <v>0</v>
      </c>
      <c r="W41" s="299">
        <f t="shared" si="12"/>
        <v>0</v>
      </c>
      <c r="X41" s="299">
        <f t="shared" si="12"/>
        <v>0</v>
      </c>
      <c r="Y41" s="301">
        <f t="shared" si="8"/>
        <v>0</v>
      </c>
    </row>
    <row r="42" spans="1:25">
      <c r="B42" s="165">
        <v>0</v>
      </c>
      <c r="C42" s="21" t="str">
        <f t="shared" si="5"/>
        <v>Small Ret</v>
      </c>
      <c r="E42" s="299">
        <f t="shared" si="6"/>
        <v>0</v>
      </c>
      <c r="F42" s="299">
        <f t="shared" ref="F42:X42" si="13">F19/E19*F$35*$Y$34*1000*$B42</f>
        <v>0</v>
      </c>
      <c r="G42" s="299">
        <f t="shared" si="13"/>
        <v>0</v>
      </c>
      <c r="H42" s="299">
        <f t="shared" si="13"/>
        <v>0</v>
      </c>
      <c r="I42" s="299">
        <f t="shared" si="13"/>
        <v>0</v>
      </c>
      <c r="J42" s="299">
        <f t="shared" si="13"/>
        <v>0</v>
      </c>
      <c r="K42" s="299">
        <f t="shared" si="13"/>
        <v>0</v>
      </c>
      <c r="L42" s="299">
        <f t="shared" si="13"/>
        <v>0</v>
      </c>
      <c r="M42" s="299">
        <f t="shared" si="13"/>
        <v>0</v>
      </c>
      <c r="N42" s="299">
        <f t="shared" si="13"/>
        <v>0</v>
      </c>
      <c r="O42" s="299">
        <f t="shared" si="13"/>
        <v>0</v>
      </c>
      <c r="P42" s="299">
        <f t="shared" si="13"/>
        <v>0</v>
      </c>
      <c r="Q42" s="299">
        <f t="shared" si="13"/>
        <v>0</v>
      </c>
      <c r="R42" s="299">
        <f t="shared" si="13"/>
        <v>0</v>
      </c>
      <c r="S42" s="299">
        <f t="shared" si="13"/>
        <v>0</v>
      </c>
      <c r="T42" s="299">
        <f t="shared" si="13"/>
        <v>0</v>
      </c>
      <c r="U42" s="299">
        <f t="shared" si="13"/>
        <v>0</v>
      </c>
      <c r="V42" s="299">
        <f t="shared" si="13"/>
        <v>0</v>
      </c>
      <c r="W42" s="299">
        <f t="shared" si="13"/>
        <v>0</v>
      </c>
      <c r="X42" s="299">
        <f t="shared" si="13"/>
        <v>0</v>
      </c>
      <c r="Y42" s="301">
        <f t="shared" si="8"/>
        <v>0</v>
      </c>
    </row>
    <row r="43" spans="1:25">
      <c r="B43" s="165">
        <v>1</v>
      </c>
      <c r="C43" s="21" t="str">
        <f t="shared" si="5"/>
        <v>School K-12</v>
      </c>
      <c r="E43" s="299">
        <f t="shared" si="6"/>
        <v>42.5</v>
      </c>
      <c r="F43" s="299">
        <f t="shared" ref="F43:X43" si="14">F20/E20*F$35*$Y$34*1000*$B43</f>
        <v>42.325749999999992</v>
      </c>
      <c r="G43" s="299">
        <f t="shared" si="14"/>
        <v>42.325749999999999</v>
      </c>
      <c r="H43" s="299">
        <f t="shared" si="14"/>
        <v>42.325749999999999</v>
      </c>
      <c r="I43" s="299">
        <f t="shared" si="14"/>
        <v>42.325750000000006</v>
      </c>
      <c r="J43" s="299">
        <f t="shared" si="14"/>
        <v>42.325749999999992</v>
      </c>
      <c r="K43" s="299">
        <f t="shared" si="14"/>
        <v>42.325749999999999</v>
      </c>
      <c r="L43" s="299">
        <f t="shared" si="14"/>
        <v>42.325749999999999</v>
      </c>
      <c r="M43" s="299">
        <f t="shared" si="14"/>
        <v>42.325749999999992</v>
      </c>
      <c r="N43" s="299">
        <f t="shared" si="14"/>
        <v>42.325749999999999</v>
      </c>
      <c r="O43" s="299">
        <f t="shared" si="14"/>
        <v>42.325749999999992</v>
      </c>
      <c r="P43" s="299">
        <f t="shared" si="14"/>
        <v>42.325749999999999</v>
      </c>
      <c r="Q43" s="299">
        <f t="shared" si="14"/>
        <v>42.325749999999999</v>
      </c>
      <c r="R43" s="299">
        <f t="shared" si="14"/>
        <v>42.325749999999992</v>
      </c>
      <c r="S43" s="299">
        <f t="shared" si="14"/>
        <v>42.325749999999992</v>
      </c>
      <c r="T43" s="299">
        <f t="shared" si="14"/>
        <v>42.325749999999999</v>
      </c>
      <c r="U43" s="299">
        <f t="shared" si="14"/>
        <v>42.325749999999992</v>
      </c>
      <c r="V43" s="299">
        <f t="shared" si="14"/>
        <v>42.325749999999999</v>
      </c>
      <c r="W43" s="299">
        <f t="shared" si="14"/>
        <v>42.325749999999999</v>
      </c>
      <c r="X43" s="299">
        <f t="shared" si="14"/>
        <v>42.325749999999992</v>
      </c>
      <c r="Y43" s="301">
        <f t="shared" si="8"/>
        <v>35.976887499999989</v>
      </c>
    </row>
    <row r="44" spans="1:25">
      <c r="B44" s="165">
        <v>1</v>
      </c>
      <c r="C44" s="21" t="str">
        <f t="shared" si="5"/>
        <v>University</v>
      </c>
      <c r="E44" s="299">
        <f t="shared" si="6"/>
        <v>42.5</v>
      </c>
      <c r="F44" s="299">
        <f t="shared" ref="F44:X44" si="15">F21/E21*F$35*$Y$34*1000*$B44</f>
        <v>42.325749999999999</v>
      </c>
      <c r="G44" s="299">
        <f t="shared" si="15"/>
        <v>42.325749999999992</v>
      </c>
      <c r="H44" s="299">
        <f t="shared" si="15"/>
        <v>42.325749999999999</v>
      </c>
      <c r="I44" s="299">
        <f t="shared" si="15"/>
        <v>42.325749999999999</v>
      </c>
      <c r="J44" s="299">
        <f t="shared" si="15"/>
        <v>42.325749999999992</v>
      </c>
      <c r="K44" s="299">
        <f t="shared" si="15"/>
        <v>42.325749999999999</v>
      </c>
      <c r="L44" s="299">
        <f t="shared" si="15"/>
        <v>42.325749999999999</v>
      </c>
      <c r="M44" s="299">
        <f t="shared" si="15"/>
        <v>42.325749999999992</v>
      </c>
      <c r="N44" s="299">
        <f t="shared" si="15"/>
        <v>42.325749999999999</v>
      </c>
      <c r="O44" s="299">
        <f t="shared" si="15"/>
        <v>42.325749999999992</v>
      </c>
      <c r="P44" s="299">
        <f t="shared" si="15"/>
        <v>42.325750000000006</v>
      </c>
      <c r="Q44" s="299">
        <f t="shared" si="15"/>
        <v>42.325749999999992</v>
      </c>
      <c r="R44" s="299">
        <f t="shared" si="15"/>
        <v>42.325749999999992</v>
      </c>
      <c r="S44" s="299">
        <f t="shared" si="15"/>
        <v>42.325749999999999</v>
      </c>
      <c r="T44" s="299">
        <f t="shared" si="15"/>
        <v>42.325749999999992</v>
      </c>
      <c r="U44" s="299">
        <f t="shared" si="15"/>
        <v>42.325749999999999</v>
      </c>
      <c r="V44" s="299">
        <f t="shared" si="15"/>
        <v>42.325749999999999</v>
      </c>
      <c r="W44" s="299">
        <f t="shared" si="15"/>
        <v>42.325749999999992</v>
      </c>
      <c r="X44" s="299">
        <f t="shared" si="15"/>
        <v>42.325750000000006</v>
      </c>
      <c r="Y44" s="301">
        <f t="shared" si="8"/>
        <v>35.976887500000004</v>
      </c>
    </row>
    <row r="45" spans="1:25">
      <c r="B45" s="165">
        <v>1</v>
      </c>
      <c r="C45" s="21" t="str">
        <f t="shared" si="5"/>
        <v>Warehouse</v>
      </c>
      <c r="E45" s="299">
        <f t="shared" si="6"/>
        <v>42.5</v>
      </c>
      <c r="F45" s="299">
        <f t="shared" ref="F45:X45" si="16">F22/E22*F$35*$Y$34*1000*$B45</f>
        <v>42.342750000000002</v>
      </c>
      <c r="G45" s="299">
        <f t="shared" si="16"/>
        <v>42.342750000000002</v>
      </c>
      <c r="H45" s="299">
        <f t="shared" si="16"/>
        <v>42.342749999999995</v>
      </c>
      <c r="I45" s="299">
        <f t="shared" si="16"/>
        <v>42.342749999999995</v>
      </c>
      <c r="J45" s="299">
        <f t="shared" si="16"/>
        <v>42.342749999999995</v>
      </c>
      <c r="K45" s="299">
        <f t="shared" si="16"/>
        <v>42.342750000000009</v>
      </c>
      <c r="L45" s="299">
        <f t="shared" si="16"/>
        <v>42.342749999999995</v>
      </c>
      <c r="M45" s="299">
        <f t="shared" si="16"/>
        <v>42.342749999999995</v>
      </c>
      <c r="N45" s="299">
        <f t="shared" si="16"/>
        <v>42.342750000000002</v>
      </c>
      <c r="O45" s="299">
        <f t="shared" si="16"/>
        <v>42.342749999999988</v>
      </c>
      <c r="P45" s="299">
        <f t="shared" si="16"/>
        <v>42.342750000000002</v>
      </c>
      <c r="Q45" s="299">
        <f t="shared" si="16"/>
        <v>42.342749999999988</v>
      </c>
      <c r="R45" s="299">
        <f t="shared" si="16"/>
        <v>42.342749999999995</v>
      </c>
      <c r="S45" s="299">
        <f t="shared" si="16"/>
        <v>42.342750000000002</v>
      </c>
      <c r="T45" s="299">
        <f t="shared" si="16"/>
        <v>42.342749999999995</v>
      </c>
      <c r="U45" s="299">
        <f t="shared" si="16"/>
        <v>42.342749999999995</v>
      </c>
      <c r="V45" s="299">
        <f t="shared" si="16"/>
        <v>42.342750000000002</v>
      </c>
      <c r="W45" s="299">
        <f t="shared" si="16"/>
        <v>42.342749999999995</v>
      </c>
      <c r="X45" s="299">
        <f t="shared" si="16"/>
        <v>42.342749999999995</v>
      </c>
      <c r="Y45" s="301">
        <f t="shared" si="8"/>
        <v>35.991337499999993</v>
      </c>
    </row>
    <row r="46" spans="1:25">
      <c r="B46" s="165">
        <v>0</v>
      </c>
      <c r="C46" s="21" t="str">
        <f t="shared" si="5"/>
        <v>Supermarket</v>
      </c>
      <c r="E46" s="299">
        <f t="shared" si="6"/>
        <v>0</v>
      </c>
      <c r="F46" s="299">
        <f t="shared" ref="F46:X46" si="17">F23/E23*F$35*$Y$34*1000*$B46</f>
        <v>0</v>
      </c>
      <c r="G46" s="299">
        <f t="shared" si="17"/>
        <v>0</v>
      </c>
      <c r="H46" s="299">
        <f t="shared" si="17"/>
        <v>0</v>
      </c>
      <c r="I46" s="299">
        <f t="shared" si="17"/>
        <v>0</v>
      </c>
      <c r="J46" s="299">
        <f t="shared" si="17"/>
        <v>0</v>
      </c>
      <c r="K46" s="299">
        <f t="shared" si="17"/>
        <v>0</v>
      </c>
      <c r="L46" s="299">
        <f t="shared" si="17"/>
        <v>0</v>
      </c>
      <c r="M46" s="299">
        <f t="shared" si="17"/>
        <v>0</v>
      </c>
      <c r="N46" s="299">
        <f t="shared" si="17"/>
        <v>0</v>
      </c>
      <c r="O46" s="299">
        <f t="shared" si="17"/>
        <v>0</v>
      </c>
      <c r="P46" s="299">
        <f t="shared" si="17"/>
        <v>0</v>
      </c>
      <c r="Q46" s="299">
        <f t="shared" si="17"/>
        <v>0</v>
      </c>
      <c r="R46" s="299">
        <f t="shared" si="17"/>
        <v>0</v>
      </c>
      <c r="S46" s="299">
        <f t="shared" si="17"/>
        <v>0</v>
      </c>
      <c r="T46" s="299">
        <f t="shared" si="17"/>
        <v>0</v>
      </c>
      <c r="U46" s="299">
        <f t="shared" si="17"/>
        <v>0</v>
      </c>
      <c r="V46" s="299">
        <f t="shared" si="17"/>
        <v>0</v>
      </c>
      <c r="W46" s="299">
        <f t="shared" si="17"/>
        <v>0</v>
      </c>
      <c r="X46" s="299">
        <f t="shared" si="17"/>
        <v>0</v>
      </c>
      <c r="Y46" s="301">
        <f t="shared" si="8"/>
        <v>0</v>
      </c>
    </row>
    <row r="47" spans="1:25">
      <c r="B47" s="165">
        <v>0</v>
      </c>
      <c r="C47" s="21" t="str">
        <f t="shared" si="5"/>
        <v>MiniMart</v>
      </c>
      <c r="E47" s="299">
        <f t="shared" si="6"/>
        <v>0</v>
      </c>
      <c r="F47" s="299">
        <f t="shared" ref="F47:X47" si="18">F24/E24*F$35*$Y$34*1000*$B47</f>
        <v>0</v>
      </c>
      <c r="G47" s="299">
        <f t="shared" si="18"/>
        <v>0</v>
      </c>
      <c r="H47" s="299">
        <f t="shared" si="18"/>
        <v>0</v>
      </c>
      <c r="I47" s="299">
        <f t="shared" si="18"/>
        <v>0</v>
      </c>
      <c r="J47" s="299">
        <f t="shared" si="18"/>
        <v>0</v>
      </c>
      <c r="K47" s="299">
        <f t="shared" si="18"/>
        <v>0</v>
      </c>
      <c r="L47" s="299">
        <f t="shared" si="18"/>
        <v>0</v>
      </c>
      <c r="M47" s="299">
        <f t="shared" si="18"/>
        <v>0</v>
      </c>
      <c r="N47" s="299">
        <f t="shared" si="18"/>
        <v>0</v>
      </c>
      <c r="O47" s="299">
        <f t="shared" si="18"/>
        <v>0</v>
      </c>
      <c r="P47" s="299">
        <f t="shared" si="18"/>
        <v>0</v>
      </c>
      <c r="Q47" s="299">
        <f t="shared" si="18"/>
        <v>0</v>
      </c>
      <c r="R47" s="299">
        <f t="shared" si="18"/>
        <v>0</v>
      </c>
      <c r="S47" s="299">
        <f t="shared" si="18"/>
        <v>0</v>
      </c>
      <c r="T47" s="299">
        <f t="shared" si="18"/>
        <v>0</v>
      </c>
      <c r="U47" s="299">
        <f t="shared" si="18"/>
        <v>0</v>
      </c>
      <c r="V47" s="299">
        <f t="shared" si="18"/>
        <v>0</v>
      </c>
      <c r="W47" s="299">
        <f t="shared" si="18"/>
        <v>0</v>
      </c>
      <c r="X47" s="299">
        <f t="shared" si="18"/>
        <v>0</v>
      </c>
      <c r="Y47" s="301">
        <f t="shared" si="8"/>
        <v>0</v>
      </c>
    </row>
    <row r="48" spans="1:25">
      <c r="B48" s="165">
        <v>0</v>
      </c>
      <c r="C48" s="21" t="str">
        <f t="shared" si="5"/>
        <v>Restaurant</v>
      </c>
      <c r="E48" s="299">
        <f t="shared" si="6"/>
        <v>0</v>
      </c>
      <c r="F48" s="299">
        <f t="shared" ref="F48:X48" si="19">F25/E25*F$35*$Y$34*1000*$B48</f>
        <v>0</v>
      </c>
      <c r="G48" s="299">
        <f t="shared" si="19"/>
        <v>0</v>
      </c>
      <c r="H48" s="299">
        <f t="shared" si="19"/>
        <v>0</v>
      </c>
      <c r="I48" s="299">
        <f t="shared" si="19"/>
        <v>0</v>
      </c>
      <c r="J48" s="299">
        <f t="shared" si="19"/>
        <v>0</v>
      </c>
      <c r="K48" s="299">
        <f t="shared" si="19"/>
        <v>0</v>
      </c>
      <c r="L48" s="299">
        <f t="shared" si="19"/>
        <v>0</v>
      </c>
      <c r="M48" s="299">
        <f t="shared" si="19"/>
        <v>0</v>
      </c>
      <c r="N48" s="299">
        <f t="shared" si="19"/>
        <v>0</v>
      </c>
      <c r="O48" s="299">
        <f t="shared" si="19"/>
        <v>0</v>
      </c>
      <c r="P48" s="299">
        <f t="shared" si="19"/>
        <v>0</v>
      </c>
      <c r="Q48" s="299">
        <f t="shared" si="19"/>
        <v>0</v>
      </c>
      <c r="R48" s="299">
        <f t="shared" si="19"/>
        <v>0</v>
      </c>
      <c r="S48" s="299">
        <f t="shared" si="19"/>
        <v>0</v>
      </c>
      <c r="T48" s="299">
        <f t="shared" si="19"/>
        <v>0</v>
      </c>
      <c r="U48" s="299">
        <f t="shared" si="19"/>
        <v>0</v>
      </c>
      <c r="V48" s="299">
        <f t="shared" si="19"/>
        <v>0</v>
      </c>
      <c r="W48" s="299">
        <f t="shared" si="19"/>
        <v>0</v>
      </c>
      <c r="X48" s="299">
        <f t="shared" si="19"/>
        <v>0</v>
      </c>
      <c r="Y48" s="301">
        <f t="shared" si="8"/>
        <v>0</v>
      </c>
    </row>
    <row r="49" spans="1:80">
      <c r="B49" s="165">
        <v>0</v>
      </c>
      <c r="C49" s="21" t="str">
        <f t="shared" si="5"/>
        <v>Lodging</v>
      </c>
      <c r="E49" s="299">
        <f t="shared" si="6"/>
        <v>0</v>
      </c>
      <c r="F49" s="299">
        <f t="shared" ref="F49:X49" si="20">F26/E26*F$35*$Y$34*1000*$B49</f>
        <v>0</v>
      </c>
      <c r="G49" s="299">
        <f t="shared" si="20"/>
        <v>0</v>
      </c>
      <c r="H49" s="299">
        <f t="shared" si="20"/>
        <v>0</v>
      </c>
      <c r="I49" s="299">
        <f t="shared" si="20"/>
        <v>0</v>
      </c>
      <c r="J49" s="299">
        <f t="shared" si="20"/>
        <v>0</v>
      </c>
      <c r="K49" s="299">
        <f t="shared" si="20"/>
        <v>0</v>
      </c>
      <c r="L49" s="299">
        <f t="shared" si="20"/>
        <v>0</v>
      </c>
      <c r="M49" s="299">
        <f t="shared" si="20"/>
        <v>0</v>
      </c>
      <c r="N49" s="299">
        <f t="shared" si="20"/>
        <v>0</v>
      </c>
      <c r="O49" s="299">
        <f t="shared" si="20"/>
        <v>0</v>
      </c>
      <c r="P49" s="299">
        <f t="shared" si="20"/>
        <v>0</v>
      </c>
      <c r="Q49" s="299">
        <f t="shared" si="20"/>
        <v>0</v>
      </c>
      <c r="R49" s="299">
        <f t="shared" si="20"/>
        <v>0</v>
      </c>
      <c r="S49" s="299">
        <f t="shared" si="20"/>
        <v>0</v>
      </c>
      <c r="T49" s="299">
        <f t="shared" si="20"/>
        <v>0</v>
      </c>
      <c r="U49" s="299">
        <f t="shared" si="20"/>
        <v>0</v>
      </c>
      <c r="V49" s="299">
        <f t="shared" si="20"/>
        <v>0</v>
      </c>
      <c r="W49" s="299">
        <f t="shared" si="20"/>
        <v>0</v>
      </c>
      <c r="X49" s="299">
        <f t="shared" si="20"/>
        <v>0</v>
      </c>
      <c r="Y49" s="301">
        <f t="shared" si="8"/>
        <v>0</v>
      </c>
    </row>
    <row r="50" spans="1:80">
      <c r="B50" s="165">
        <v>1</v>
      </c>
      <c r="C50" s="21" t="str">
        <f t="shared" si="5"/>
        <v>Hospital</v>
      </c>
      <c r="E50" s="299">
        <f t="shared" si="6"/>
        <v>42.5</v>
      </c>
      <c r="F50" s="299">
        <f t="shared" ref="F50:X50" si="21">F27/E27*F$35*$Y$34*1000*$B50</f>
        <v>42.41075</v>
      </c>
      <c r="G50" s="299">
        <f t="shared" si="21"/>
        <v>42.41075</v>
      </c>
      <c r="H50" s="299">
        <f t="shared" si="21"/>
        <v>42.41075</v>
      </c>
      <c r="I50" s="299">
        <f t="shared" si="21"/>
        <v>42.410750000000007</v>
      </c>
      <c r="J50" s="299">
        <f t="shared" si="21"/>
        <v>42.410750000000007</v>
      </c>
      <c r="K50" s="299">
        <f t="shared" si="21"/>
        <v>42.41075</v>
      </c>
      <c r="L50" s="299">
        <f t="shared" si="21"/>
        <v>42.41075</v>
      </c>
      <c r="M50" s="299">
        <f t="shared" si="21"/>
        <v>42.410750000000007</v>
      </c>
      <c r="N50" s="299">
        <f t="shared" si="21"/>
        <v>42.410750000000007</v>
      </c>
      <c r="O50" s="299">
        <f t="shared" si="21"/>
        <v>42.41075</v>
      </c>
      <c r="P50" s="299">
        <f t="shared" si="21"/>
        <v>42.410750000000007</v>
      </c>
      <c r="Q50" s="299">
        <f t="shared" si="21"/>
        <v>42.41075</v>
      </c>
      <c r="R50" s="299">
        <f t="shared" si="21"/>
        <v>42.41075</v>
      </c>
      <c r="S50" s="299">
        <f t="shared" si="21"/>
        <v>42.410750000000007</v>
      </c>
      <c r="T50" s="299">
        <f t="shared" si="21"/>
        <v>42.41075</v>
      </c>
      <c r="U50" s="299">
        <f t="shared" si="21"/>
        <v>42.41075</v>
      </c>
      <c r="V50" s="299">
        <f t="shared" si="21"/>
        <v>42.410750000000007</v>
      </c>
      <c r="W50" s="299">
        <f t="shared" si="21"/>
        <v>42.41075</v>
      </c>
      <c r="X50" s="299">
        <f t="shared" si="21"/>
        <v>42.41075</v>
      </c>
      <c r="Y50" s="301">
        <f t="shared" si="8"/>
        <v>36.049137500000001</v>
      </c>
    </row>
    <row r="51" spans="1:80">
      <c r="B51" s="165">
        <v>0</v>
      </c>
      <c r="C51" s="21" t="str">
        <f t="shared" si="5"/>
        <v>Residential Care</v>
      </c>
      <c r="E51" s="299">
        <f t="shared" si="6"/>
        <v>0</v>
      </c>
      <c r="F51" s="299">
        <f t="shared" ref="F51:X51" si="22">F28/E28*F$35*$Y$34*1000*$B51</f>
        <v>0</v>
      </c>
      <c r="G51" s="299">
        <f t="shared" si="22"/>
        <v>0</v>
      </c>
      <c r="H51" s="299">
        <f t="shared" si="22"/>
        <v>0</v>
      </c>
      <c r="I51" s="299">
        <f t="shared" si="22"/>
        <v>0</v>
      </c>
      <c r="J51" s="299">
        <f t="shared" si="22"/>
        <v>0</v>
      </c>
      <c r="K51" s="299">
        <f t="shared" si="22"/>
        <v>0</v>
      </c>
      <c r="L51" s="299">
        <f t="shared" si="22"/>
        <v>0</v>
      </c>
      <c r="M51" s="299">
        <f t="shared" si="22"/>
        <v>0</v>
      </c>
      <c r="N51" s="299">
        <f t="shared" si="22"/>
        <v>0</v>
      </c>
      <c r="O51" s="299">
        <f t="shared" si="22"/>
        <v>0</v>
      </c>
      <c r="P51" s="299">
        <f t="shared" si="22"/>
        <v>0</v>
      </c>
      <c r="Q51" s="299">
        <f t="shared" si="22"/>
        <v>0</v>
      </c>
      <c r="R51" s="299">
        <f t="shared" si="22"/>
        <v>0</v>
      </c>
      <c r="S51" s="299">
        <f t="shared" si="22"/>
        <v>0</v>
      </c>
      <c r="T51" s="299">
        <f t="shared" si="22"/>
        <v>0</v>
      </c>
      <c r="U51" s="299">
        <f t="shared" si="22"/>
        <v>0</v>
      </c>
      <c r="V51" s="299">
        <f t="shared" si="22"/>
        <v>0</v>
      </c>
      <c r="W51" s="299">
        <f t="shared" si="22"/>
        <v>0</v>
      </c>
      <c r="X51" s="299">
        <f t="shared" si="22"/>
        <v>0</v>
      </c>
      <c r="Y51" s="301">
        <f t="shared" si="8"/>
        <v>0</v>
      </c>
    </row>
    <row r="52" spans="1:80">
      <c r="B52" s="165">
        <v>1</v>
      </c>
      <c r="C52" s="21" t="str">
        <f t="shared" si="5"/>
        <v>Assembly</v>
      </c>
      <c r="E52" s="299">
        <f t="shared" si="6"/>
        <v>42.5</v>
      </c>
      <c r="F52" s="299">
        <f t="shared" ref="F52:X52" si="23">F29/E29*F$35*$Y$34*1000*$B52</f>
        <v>42.309316666666668</v>
      </c>
      <c r="G52" s="299">
        <f t="shared" si="23"/>
        <v>42.30931666666666</v>
      </c>
      <c r="H52" s="299">
        <f t="shared" si="23"/>
        <v>42.309316666666675</v>
      </c>
      <c r="I52" s="299">
        <f t="shared" si="23"/>
        <v>42.309316666666668</v>
      </c>
      <c r="J52" s="299">
        <f t="shared" si="23"/>
        <v>42.309316666666668</v>
      </c>
      <c r="K52" s="299">
        <f t="shared" si="23"/>
        <v>42.309316666666668</v>
      </c>
      <c r="L52" s="299">
        <f t="shared" si="23"/>
        <v>42.30931666666666</v>
      </c>
      <c r="M52" s="299">
        <f t="shared" si="23"/>
        <v>42.309316666666668</v>
      </c>
      <c r="N52" s="299">
        <f t="shared" si="23"/>
        <v>42.309316666666675</v>
      </c>
      <c r="O52" s="299">
        <f t="shared" si="23"/>
        <v>42.309316666666668</v>
      </c>
      <c r="P52" s="299">
        <f t="shared" si="23"/>
        <v>42.309316666666668</v>
      </c>
      <c r="Q52" s="299">
        <f t="shared" si="23"/>
        <v>42.309316666666668</v>
      </c>
      <c r="R52" s="299">
        <f t="shared" si="23"/>
        <v>42.309316666666668</v>
      </c>
      <c r="S52" s="299">
        <f t="shared" si="23"/>
        <v>42.309316666666675</v>
      </c>
      <c r="T52" s="299">
        <f t="shared" si="23"/>
        <v>42.309316666666668</v>
      </c>
      <c r="U52" s="299">
        <f t="shared" si="23"/>
        <v>42.30931666666666</v>
      </c>
      <c r="V52" s="299">
        <f t="shared" si="23"/>
        <v>42.309316666666682</v>
      </c>
      <c r="W52" s="299">
        <f t="shared" si="23"/>
        <v>42.30931666666666</v>
      </c>
      <c r="X52" s="299">
        <f t="shared" si="23"/>
        <v>42.309316666666668</v>
      </c>
      <c r="Y52" s="301">
        <f t="shared" si="8"/>
        <v>35.962919166666666</v>
      </c>
    </row>
    <row r="53" spans="1:80">
      <c r="B53" s="165">
        <v>1</v>
      </c>
      <c r="C53" s="21" t="str">
        <f t="shared" si="5"/>
        <v>Other</v>
      </c>
      <c r="E53" s="299">
        <f t="shared" si="6"/>
        <v>42.5</v>
      </c>
      <c r="F53" s="299">
        <f t="shared" ref="F53:X53" si="24">F30/E30*F$35*$Y$34*1000*$B53</f>
        <v>42.117500000000007</v>
      </c>
      <c r="G53" s="299">
        <f t="shared" si="24"/>
        <v>42.1175</v>
      </c>
      <c r="H53" s="299">
        <f t="shared" si="24"/>
        <v>42.1175</v>
      </c>
      <c r="I53" s="299">
        <f t="shared" si="24"/>
        <v>42.1175</v>
      </c>
      <c r="J53" s="299">
        <f t="shared" si="24"/>
        <v>42.1175</v>
      </c>
      <c r="K53" s="299">
        <f t="shared" si="24"/>
        <v>42.1175</v>
      </c>
      <c r="L53" s="299">
        <f t="shared" si="24"/>
        <v>42.117500000000007</v>
      </c>
      <c r="M53" s="299">
        <f t="shared" si="24"/>
        <v>42.117500000000007</v>
      </c>
      <c r="N53" s="299">
        <f t="shared" si="24"/>
        <v>42.117499999999993</v>
      </c>
      <c r="O53" s="299">
        <f t="shared" si="24"/>
        <v>42.117500000000007</v>
      </c>
      <c r="P53" s="299">
        <f t="shared" si="24"/>
        <v>42.117499999999978</v>
      </c>
      <c r="Q53" s="299">
        <f t="shared" si="24"/>
        <v>42.117500000000007</v>
      </c>
      <c r="R53" s="299">
        <f t="shared" si="24"/>
        <v>42.1175</v>
      </c>
      <c r="S53" s="299">
        <f t="shared" si="24"/>
        <v>42.117499999999993</v>
      </c>
      <c r="T53" s="299">
        <f t="shared" si="24"/>
        <v>42.1175</v>
      </c>
      <c r="U53" s="299">
        <f t="shared" si="24"/>
        <v>42.117499999999993</v>
      </c>
      <c r="V53" s="299">
        <f t="shared" si="24"/>
        <v>42.117499999999993</v>
      </c>
      <c r="W53" s="299">
        <f t="shared" si="24"/>
        <v>42.1175</v>
      </c>
      <c r="X53" s="299">
        <f t="shared" si="24"/>
        <v>42.1175</v>
      </c>
      <c r="Y53" s="301">
        <f t="shared" si="8"/>
        <v>35.799875</v>
      </c>
    </row>
    <row r="54" spans="1:80">
      <c r="E54" s="124"/>
      <c r="F54" s="124"/>
      <c r="G54" s="124"/>
      <c r="H54" s="124"/>
      <c r="I54" s="124"/>
      <c r="J54" s="124"/>
      <c r="K54" s="124"/>
      <c r="L54" s="124"/>
      <c r="M54" s="124"/>
      <c r="N54" s="124"/>
      <c r="O54" s="124"/>
      <c r="P54" s="124"/>
      <c r="Q54" s="124"/>
      <c r="R54" s="124"/>
      <c r="S54" s="124"/>
      <c r="T54" s="124"/>
      <c r="U54" s="124"/>
      <c r="V54" s="124"/>
      <c r="W54" s="124"/>
      <c r="X54" s="124"/>
      <c r="Y54" s="123"/>
    </row>
    <row r="55" spans="1:80">
      <c r="E55" s="124"/>
      <c r="F55" s="124"/>
      <c r="G55" s="124"/>
      <c r="H55" s="124"/>
      <c r="I55" s="124"/>
      <c r="J55" s="124"/>
      <c r="K55" s="124"/>
      <c r="L55" s="124"/>
      <c r="M55" s="124"/>
      <c r="N55" s="124"/>
      <c r="O55" s="124"/>
      <c r="P55" s="124"/>
      <c r="Q55" s="124"/>
      <c r="R55" s="124"/>
      <c r="S55" s="124"/>
      <c r="T55" s="124"/>
      <c r="U55" s="124"/>
      <c r="V55" s="124"/>
      <c r="W55" s="124"/>
      <c r="X55" s="124"/>
      <c r="Y55" s="123"/>
    </row>
    <row r="56" spans="1:80">
      <c r="A56" s="104"/>
      <c r="E56" s="124"/>
      <c r="F56" s="124"/>
      <c r="G56" s="124"/>
      <c r="H56" s="124"/>
      <c r="I56" s="124"/>
      <c r="J56" s="124"/>
      <c r="K56" s="124"/>
      <c r="L56" s="124"/>
      <c r="M56" s="124"/>
      <c r="N56" s="124"/>
      <c r="O56" s="124"/>
      <c r="P56" s="124"/>
      <c r="Q56" s="124"/>
      <c r="R56" s="124"/>
      <c r="S56" s="124"/>
      <c r="T56" s="124"/>
      <c r="U56" s="124"/>
      <c r="V56" s="124"/>
      <c r="W56" s="124"/>
      <c r="X56" s="124"/>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6" t="s">
        <v>51</v>
      </c>
      <c r="B58" s="295"/>
      <c r="C58" s="97" t="str">
        <f>C8</f>
        <v>Compressed Air-Retro</v>
      </c>
      <c r="D58" s="97"/>
      <c r="E58" s="21" t="s">
        <v>259</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7"/>
      <c r="B59" s="97"/>
      <c r="C59" s="97"/>
      <c r="D59" s="97"/>
      <c r="E59" s="98">
        <f>E11</f>
        <v>2016</v>
      </c>
      <c r="F59" s="98">
        <f t="shared" ref="F59:X59" si="25">F11</f>
        <v>2017</v>
      </c>
      <c r="G59" s="98">
        <f t="shared" si="25"/>
        <v>2018</v>
      </c>
      <c r="H59" s="98">
        <f t="shared" si="25"/>
        <v>2019</v>
      </c>
      <c r="I59" s="98">
        <f t="shared" si="25"/>
        <v>2020</v>
      </c>
      <c r="J59" s="98">
        <f t="shared" si="25"/>
        <v>2021</v>
      </c>
      <c r="K59" s="98">
        <f t="shared" si="25"/>
        <v>2022</v>
      </c>
      <c r="L59" s="98">
        <f t="shared" si="25"/>
        <v>2023</v>
      </c>
      <c r="M59" s="98">
        <f t="shared" si="25"/>
        <v>2024</v>
      </c>
      <c r="N59" s="98">
        <f t="shared" si="25"/>
        <v>2025</v>
      </c>
      <c r="O59" s="98">
        <f t="shared" si="25"/>
        <v>2026</v>
      </c>
      <c r="P59" s="98">
        <f t="shared" si="25"/>
        <v>2027</v>
      </c>
      <c r="Q59" s="98">
        <f t="shared" si="25"/>
        <v>2028</v>
      </c>
      <c r="R59" s="98">
        <f t="shared" si="25"/>
        <v>2029</v>
      </c>
      <c r="S59" s="98">
        <f t="shared" si="25"/>
        <v>2030</v>
      </c>
      <c r="T59" s="98">
        <f t="shared" si="25"/>
        <v>2031</v>
      </c>
      <c r="U59" s="98">
        <f t="shared" si="25"/>
        <v>2032</v>
      </c>
      <c r="V59" s="98">
        <f t="shared" si="25"/>
        <v>2033</v>
      </c>
      <c r="W59" s="98">
        <f t="shared" si="25"/>
        <v>2034</v>
      </c>
      <c r="X59" s="98">
        <f t="shared" si="25"/>
        <v>2035</v>
      </c>
      <c r="Y59" s="152" t="s">
        <v>49</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7" t="s">
        <v>308</v>
      </c>
      <c r="B60" s="97" t="s">
        <v>260</v>
      </c>
      <c r="C60" s="97" t="s">
        <v>261</v>
      </c>
      <c r="D60" s="97" t="s">
        <v>262</v>
      </c>
      <c r="E60" s="99" t="str">
        <f>CONCATENATE("aMW_",E$11)</f>
        <v>aMW_2016</v>
      </c>
      <c r="F60" s="99" t="str">
        <f t="shared" ref="F60:X60" si="26">CONCATENATE("aMW_",F$11)</f>
        <v>aMW_2017</v>
      </c>
      <c r="G60" s="99" t="str">
        <f t="shared" si="26"/>
        <v>aMW_2018</v>
      </c>
      <c r="H60" s="99" t="str">
        <f t="shared" si="26"/>
        <v>aMW_2019</v>
      </c>
      <c r="I60" s="99" t="str">
        <f t="shared" si="26"/>
        <v>aMW_2020</v>
      </c>
      <c r="J60" s="99" t="str">
        <f t="shared" si="26"/>
        <v>aMW_2021</v>
      </c>
      <c r="K60" s="99" t="str">
        <f t="shared" si="26"/>
        <v>aMW_2022</v>
      </c>
      <c r="L60" s="99" t="str">
        <f t="shared" si="26"/>
        <v>aMW_2023</v>
      </c>
      <c r="M60" s="99" t="str">
        <f t="shared" si="26"/>
        <v>aMW_2024</v>
      </c>
      <c r="N60" s="99" t="str">
        <f t="shared" si="26"/>
        <v>aMW_2025</v>
      </c>
      <c r="O60" s="99" t="str">
        <f t="shared" si="26"/>
        <v>aMW_2026</v>
      </c>
      <c r="P60" s="99" t="str">
        <f t="shared" si="26"/>
        <v>aMW_2027</v>
      </c>
      <c r="Q60" s="99" t="str">
        <f t="shared" si="26"/>
        <v>aMW_2028</v>
      </c>
      <c r="R60" s="99" t="str">
        <f t="shared" si="26"/>
        <v>aMW_2029</v>
      </c>
      <c r="S60" s="99" t="str">
        <f t="shared" si="26"/>
        <v>aMW_2030</v>
      </c>
      <c r="T60" s="99" t="str">
        <f t="shared" si="26"/>
        <v>aMW_2031</v>
      </c>
      <c r="U60" s="99" t="str">
        <f t="shared" si="26"/>
        <v>aMW_2032</v>
      </c>
      <c r="V60" s="99" t="str">
        <f t="shared" si="26"/>
        <v>aMW_2033</v>
      </c>
      <c r="W60" s="99" t="str">
        <f t="shared" si="26"/>
        <v>aMW_2034</v>
      </c>
      <c r="X60" s="99" t="str">
        <f t="shared" si="26"/>
        <v>aMW_2035</v>
      </c>
      <c r="Y60" s="153" t="s">
        <v>49</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54">
        <f t="shared" ref="A61:A78" si="27">VLOOKUP($D61,MeasureOutput,3,FALSE)</f>
        <v>5257244.7294803057</v>
      </c>
      <c r="B61" s="154">
        <f t="shared" ref="B61:B78" si="28">VLOOKUP($D61,MeasureOutput,11,FALSE)</f>
        <v>55.337894392223021</v>
      </c>
      <c r="C61" s="21" t="str">
        <f>C36</f>
        <v>Large Off</v>
      </c>
      <c r="D61" s="21" t="str">
        <f>CONCATENATE($C$58,"-",C61)</f>
        <v>Compressed Air-Retro-Large Off</v>
      </c>
      <c r="E61" s="52">
        <f>E36*$A61/8760000/1000</f>
        <v>2.5506038927273173E-2</v>
      </c>
      <c r="F61" s="52">
        <f t="shared" ref="F61:X75" si="29">F36*$A61/8760000/1000</f>
        <v>2.5429520810491355E-2</v>
      </c>
      <c r="G61" s="52">
        <f t="shared" si="29"/>
        <v>2.5429520810491355E-2</v>
      </c>
      <c r="H61" s="52">
        <f t="shared" si="29"/>
        <v>2.5429520810491355E-2</v>
      </c>
      <c r="I61" s="52">
        <f t="shared" si="29"/>
        <v>2.5429520810491355E-2</v>
      </c>
      <c r="J61" s="52">
        <f t="shared" si="29"/>
        <v>2.5429520810491355E-2</v>
      </c>
      <c r="K61" s="52">
        <f t="shared" si="29"/>
        <v>2.5429520810491355E-2</v>
      </c>
      <c r="L61" s="52">
        <f t="shared" si="29"/>
        <v>2.5429520810491355E-2</v>
      </c>
      <c r="M61" s="52">
        <f t="shared" si="29"/>
        <v>2.5429520810491355E-2</v>
      </c>
      <c r="N61" s="52">
        <f t="shared" si="29"/>
        <v>2.5429520810491355E-2</v>
      </c>
      <c r="O61" s="52">
        <f t="shared" si="29"/>
        <v>2.5429520810491355E-2</v>
      </c>
      <c r="P61" s="52">
        <f t="shared" si="29"/>
        <v>2.5429520810491355E-2</v>
      </c>
      <c r="Q61" s="52">
        <f t="shared" si="29"/>
        <v>2.5429520810491355E-2</v>
      </c>
      <c r="R61" s="52">
        <f t="shared" si="29"/>
        <v>2.5429520810491355E-2</v>
      </c>
      <c r="S61" s="52">
        <f t="shared" si="29"/>
        <v>2.5429520810491355E-2</v>
      </c>
      <c r="T61" s="52">
        <f t="shared" si="29"/>
        <v>2.5429520810491355E-2</v>
      </c>
      <c r="U61" s="52">
        <f t="shared" si="29"/>
        <v>2.5429520810491355E-2</v>
      </c>
      <c r="V61" s="52">
        <f t="shared" si="29"/>
        <v>2.5429520810491355E-2</v>
      </c>
      <c r="W61" s="52">
        <f t="shared" si="29"/>
        <v>2.5429520810491355E-2</v>
      </c>
      <c r="X61" s="52">
        <f t="shared" si="29"/>
        <v>2.5429520810491355E-2</v>
      </c>
      <c r="Y61" s="52">
        <f>A61/8760000*$Y$34</f>
        <v>0.51012077854546345</v>
      </c>
      <c r="AA61" s="51">
        <f>SUM(E61:Y61)</f>
        <v>1.0187877128720726</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54">
        <f t="shared" si="27"/>
        <v>0</v>
      </c>
      <c r="B62" s="154">
        <f t="shared" si="28"/>
        <v>9999</v>
      </c>
      <c r="C62" s="21" t="str">
        <f t="shared" ref="C62:C78" si="30">C37</f>
        <v>Medium Off</v>
      </c>
      <c r="D62" s="21" t="str">
        <f t="shared" ref="D62:D78" si="31">CONCATENATE($C$58,"-",C62)</f>
        <v>Compressed Air-Retro-Medium Off</v>
      </c>
      <c r="E62" s="52">
        <f t="shared" ref="E62:T78" si="32">E37*$A62/8760000/1000</f>
        <v>0</v>
      </c>
      <c r="F62" s="52">
        <f t="shared" si="32"/>
        <v>0</v>
      </c>
      <c r="G62" s="52">
        <f t="shared" si="32"/>
        <v>0</v>
      </c>
      <c r="H62" s="52">
        <f t="shared" si="32"/>
        <v>0</v>
      </c>
      <c r="I62" s="52">
        <f t="shared" si="32"/>
        <v>0</v>
      </c>
      <c r="J62" s="52">
        <f t="shared" si="32"/>
        <v>0</v>
      </c>
      <c r="K62" s="52">
        <f t="shared" si="32"/>
        <v>0</v>
      </c>
      <c r="L62" s="52">
        <f t="shared" si="32"/>
        <v>0</v>
      </c>
      <c r="M62" s="52">
        <f t="shared" si="32"/>
        <v>0</v>
      </c>
      <c r="N62" s="52">
        <f t="shared" si="32"/>
        <v>0</v>
      </c>
      <c r="O62" s="52">
        <f t="shared" si="32"/>
        <v>0</v>
      </c>
      <c r="P62" s="52">
        <f t="shared" si="32"/>
        <v>0</v>
      </c>
      <c r="Q62" s="52">
        <f t="shared" si="32"/>
        <v>0</v>
      </c>
      <c r="R62" s="52">
        <f t="shared" si="32"/>
        <v>0</v>
      </c>
      <c r="S62" s="52">
        <f t="shared" si="32"/>
        <v>0</v>
      </c>
      <c r="T62" s="52">
        <f t="shared" si="32"/>
        <v>0</v>
      </c>
      <c r="U62" s="52">
        <f t="shared" si="29"/>
        <v>0</v>
      </c>
      <c r="V62" s="52">
        <f t="shared" si="29"/>
        <v>0</v>
      </c>
      <c r="W62" s="52">
        <f t="shared" si="29"/>
        <v>0</v>
      </c>
      <c r="X62" s="52">
        <f t="shared" si="29"/>
        <v>0</v>
      </c>
      <c r="Y62" s="52">
        <f t="shared" ref="Y62:Y78" si="33">A62/8760000*$Y$34</f>
        <v>0</v>
      </c>
      <c r="AA62" s="51">
        <f>SUM(E62:Y62)</f>
        <v>0</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54">
        <f t="shared" si="27"/>
        <v>0</v>
      </c>
      <c r="B63" s="154">
        <f t="shared" si="28"/>
        <v>9999</v>
      </c>
      <c r="C63" s="21" t="str">
        <f t="shared" si="30"/>
        <v>Small Off</v>
      </c>
      <c r="D63" s="21" t="str">
        <f t="shared" si="31"/>
        <v>Compressed Air-Retro-Small Off</v>
      </c>
      <c r="E63" s="52">
        <f t="shared" si="32"/>
        <v>0</v>
      </c>
      <c r="F63" s="52">
        <f t="shared" si="29"/>
        <v>0</v>
      </c>
      <c r="G63" s="52">
        <f t="shared" si="29"/>
        <v>0</v>
      </c>
      <c r="H63" s="52">
        <f t="shared" si="29"/>
        <v>0</v>
      </c>
      <c r="I63" s="52">
        <f t="shared" si="29"/>
        <v>0</v>
      </c>
      <c r="J63" s="52">
        <f t="shared" si="29"/>
        <v>0</v>
      </c>
      <c r="K63" s="52">
        <f t="shared" si="29"/>
        <v>0</v>
      </c>
      <c r="L63" s="52">
        <f t="shared" si="29"/>
        <v>0</v>
      </c>
      <c r="M63" s="52">
        <f t="shared" si="29"/>
        <v>0</v>
      </c>
      <c r="N63" s="52">
        <f t="shared" si="29"/>
        <v>0</v>
      </c>
      <c r="O63" s="52">
        <f t="shared" si="29"/>
        <v>0</v>
      </c>
      <c r="P63" s="52">
        <f t="shared" si="29"/>
        <v>0</v>
      </c>
      <c r="Q63" s="52">
        <f t="shared" si="29"/>
        <v>0</v>
      </c>
      <c r="R63" s="52">
        <f t="shared" si="29"/>
        <v>0</v>
      </c>
      <c r="S63" s="52">
        <f t="shared" si="29"/>
        <v>0</v>
      </c>
      <c r="T63" s="52">
        <f t="shared" si="29"/>
        <v>0</v>
      </c>
      <c r="U63" s="52">
        <f t="shared" si="29"/>
        <v>0</v>
      </c>
      <c r="V63" s="52">
        <f t="shared" si="29"/>
        <v>0</v>
      </c>
      <c r="W63" s="52">
        <f t="shared" si="29"/>
        <v>0</v>
      </c>
      <c r="X63" s="52">
        <f t="shared" si="29"/>
        <v>0</v>
      </c>
      <c r="Y63" s="52">
        <f t="shared" si="33"/>
        <v>0</v>
      </c>
      <c r="AA63" s="51"/>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54">
        <f t="shared" si="27"/>
        <v>11214055.325573737</v>
      </c>
      <c r="B64" s="154">
        <f t="shared" si="28"/>
        <v>55.337894392223042</v>
      </c>
      <c r="C64" s="21" t="str">
        <f t="shared" si="30"/>
        <v>XLarge Ret</v>
      </c>
      <c r="D64" s="21" t="str">
        <f t="shared" si="31"/>
        <v>Compressed Air-Retro-XLarge Ret</v>
      </c>
      <c r="E64" s="52">
        <f t="shared" si="32"/>
        <v>5.4406090335260712E-2</v>
      </c>
      <c r="F64" s="52">
        <f t="shared" si="29"/>
        <v>5.4155822319718515E-2</v>
      </c>
      <c r="G64" s="52">
        <f t="shared" si="29"/>
        <v>5.4155822319718508E-2</v>
      </c>
      <c r="H64" s="52">
        <f t="shared" si="29"/>
        <v>5.4155822319718522E-2</v>
      </c>
      <c r="I64" s="52">
        <f t="shared" si="29"/>
        <v>5.4155822319718508E-2</v>
      </c>
      <c r="J64" s="52">
        <f t="shared" si="29"/>
        <v>5.4155822319718508E-2</v>
      </c>
      <c r="K64" s="52">
        <f t="shared" si="29"/>
        <v>5.4155822319718522E-2</v>
      </c>
      <c r="L64" s="52">
        <f t="shared" si="29"/>
        <v>5.4155822319718515E-2</v>
      </c>
      <c r="M64" s="52">
        <f t="shared" si="29"/>
        <v>5.4155822319718522E-2</v>
      </c>
      <c r="N64" s="52">
        <f t="shared" si="29"/>
        <v>5.4155822319718515E-2</v>
      </c>
      <c r="O64" s="52">
        <f t="shared" si="29"/>
        <v>5.4155822319718522E-2</v>
      </c>
      <c r="P64" s="52">
        <f t="shared" si="29"/>
        <v>5.4155822319718494E-2</v>
      </c>
      <c r="Q64" s="52">
        <f t="shared" si="29"/>
        <v>5.4155822319718515E-2</v>
      </c>
      <c r="R64" s="52">
        <f t="shared" si="29"/>
        <v>5.4155822319718522E-2</v>
      </c>
      <c r="S64" s="52">
        <f t="shared" si="29"/>
        <v>5.4155822319718508E-2</v>
      </c>
      <c r="T64" s="52">
        <f t="shared" si="29"/>
        <v>5.4155822319718522E-2</v>
      </c>
      <c r="U64" s="52">
        <f t="shared" si="29"/>
        <v>5.4155822319718515E-2</v>
      </c>
      <c r="V64" s="52">
        <f t="shared" si="29"/>
        <v>5.4155822319718515E-2</v>
      </c>
      <c r="W64" s="52">
        <f t="shared" si="29"/>
        <v>5.4155822319718522E-2</v>
      </c>
      <c r="X64" s="52">
        <f t="shared" si="29"/>
        <v>5.4155822319718494E-2</v>
      </c>
      <c r="Y64" s="52">
        <f t="shared" si="33"/>
        <v>1.0881218067052141</v>
      </c>
      <c r="AA64" s="51"/>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54">
        <f t="shared" si="27"/>
        <v>0</v>
      </c>
      <c r="B65" s="154">
        <f t="shared" si="28"/>
        <v>9999</v>
      </c>
      <c r="C65" s="21" t="str">
        <f t="shared" si="30"/>
        <v>Large Ret</v>
      </c>
      <c r="D65" s="21" t="str">
        <f t="shared" si="31"/>
        <v>Compressed Air-Retro-Large Ret</v>
      </c>
      <c r="E65" s="52">
        <f t="shared" si="32"/>
        <v>0</v>
      </c>
      <c r="F65" s="52">
        <f t="shared" si="29"/>
        <v>0</v>
      </c>
      <c r="G65" s="52">
        <f t="shared" si="29"/>
        <v>0</v>
      </c>
      <c r="H65" s="52">
        <f t="shared" si="29"/>
        <v>0</v>
      </c>
      <c r="I65" s="52">
        <f t="shared" si="29"/>
        <v>0</v>
      </c>
      <c r="J65" s="52">
        <f t="shared" si="29"/>
        <v>0</v>
      </c>
      <c r="K65" s="52">
        <f t="shared" si="29"/>
        <v>0</v>
      </c>
      <c r="L65" s="52">
        <f t="shared" si="29"/>
        <v>0</v>
      </c>
      <c r="M65" s="52">
        <f t="shared" si="29"/>
        <v>0</v>
      </c>
      <c r="N65" s="52">
        <f t="shared" si="29"/>
        <v>0</v>
      </c>
      <c r="O65" s="52">
        <f t="shared" si="29"/>
        <v>0</v>
      </c>
      <c r="P65" s="52">
        <f t="shared" si="29"/>
        <v>0</v>
      </c>
      <c r="Q65" s="52">
        <f t="shared" si="29"/>
        <v>0</v>
      </c>
      <c r="R65" s="52">
        <f t="shared" si="29"/>
        <v>0</v>
      </c>
      <c r="S65" s="52">
        <f t="shared" si="29"/>
        <v>0</v>
      </c>
      <c r="T65" s="52">
        <f t="shared" si="29"/>
        <v>0</v>
      </c>
      <c r="U65" s="52">
        <f t="shared" si="29"/>
        <v>0</v>
      </c>
      <c r="V65" s="52">
        <f t="shared" si="29"/>
        <v>0</v>
      </c>
      <c r="W65" s="52">
        <f t="shared" si="29"/>
        <v>0</v>
      </c>
      <c r="X65" s="52">
        <f t="shared" si="29"/>
        <v>0</v>
      </c>
      <c r="Y65" s="52">
        <f t="shared" si="33"/>
        <v>0</v>
      </c>
      <c r="AA65" s="51">
        <f>SUM(E65:Y65)</f>
        <v>0</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54">
        <f t="shared" si="27"/>
        <v>0</v>
      </c>
      <c r="B66" s="154">
        <f t="shared" si="28"/>
        <v>9999</v>
      </c>
      <c r="C66" s="21" t="str">
        <f t="shared" si="30"/>
        <v>Medium Ret</v>
      </c>
      <c r="D66" s="21" t="str">
        <f t="shared" si="31"/>
        <v>Compressed Air-Retro-Medium Ret</v>
      </c>
      <c r="E66" s="52">
        <f t="shared" si="32"/>
        <v>0</v>
      </c>
      <c r="F66" s="52">
        <f t="shared" si="29"/>
        <v>0</v>
      </c>
      <c r="G66" s="52">
        <f t="shared" si="29"/>
        <v>0</v>
      </c>
      <c r="H66" s="52">
        <f t="shared" si="29"/>
        <v>0</v>
      </c>
      <c r="I66" s="52">
        <f t="shared" si="29"/>
        <v>0</v>
      </c>
      <c r="J66" s="52">
        <f t="shared" si="29"/>
        <v>0</v>
      </c>
      <c r="K66" s="52">
        <f t="shared" si="29"/>
        <v>0</v>
      </c>
      <c r="L66" s="52">
        <f t="shared" si="29"/>
        <v>0</v>
      </c>
      <c r="M66" s="52">
        <f t="shared" si="29"/>
        <v>0</v>
      </c>
      <c r="N66" s="52">
        <f t="shared" si="29"/>
        <v>0</v>
      </c>
      <c r="O66" s="52">
        <f t="shared" si="29"/>
        <v>0</v>
      </c>
      <c r="P66" s="52">
        <f t="shared" si="29"/>
        <v>0</v>
      </c>
      <c r="Q66" s="52">
        <f t="shared" si="29"/>
        <v>0</v>
      </c>
      <c r="R66" s="52">
        <f t="shared" si="29"/>
        <v>0</v>
      </c>
      <c r="S66" s="52">
        <f t="shared" si="29"/>
        <v>0</v>
      </c>
      <c r="T66" s="52">
        <f t="shared" si="29"/>
        <v>0</v>
      </c>
      <c r="U66" s="52">
        <f t="shared" si="29"/>
        <v>0</v>
      </c>
      <c r="V66" s="52">
        <f t="shared" si="29"/>
        <v>0</v>
      </c>
      <c r="W66" s="52">
        <f t="shared" si="29"/>
        <v>0</v>
      </c>
      <c r="X66" s="52">
        <f t="shared" si="29"/>
        <v>0</v>
      </c>
      <c r="Y66" s="52">
        <f t="shared" si="33"/>
        <v>0</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54">
        <f t="shared" si="27"/>
        <v>0</v>
      </c>
      <c r="B67" s="154">
        <f t="shared" si="28"/>
        <v>9999</v>
      </c>
      <c r="C67" s="21" t="str">
        <f t="shared" si="30"/>
        <v>Small Ret</v>
      </c>
      <c r="D67" s="21" t="str">
        <f t="shared" si="31"/>
        <v>Compressed Air-Retro-Small Ret</v>
      </c>
      <c r="E67" s="52">
        <f t="shared" si="32"/>
        <v>0</v>
      </c>
      <c r="F67" s="52">
        <f t="shared" si="29"/>
        <v>0</v>
      </c>
      <c r="G67" s="52">
        <f t="shared" si="29"/>
        <v>0</v>
      </c>
      <c r="H67" s="52">
        <f t="shared" si="29"/>
        <v>0</v>
      </c>
      <c r="I67" s="52">
        <f t="shared" si="29"/>
        <v>0</v>
      </c>
      <c r="J67" s="52">
        <f t="shared" si="29"/>
        <v>0</v>
      </c>
      <c r="K67" s="52">
        <f t="shared" si="29"/>
        <v>0</v>
      </c>
      <c r="L67" s="52">
        <f t="shared" si="29"/>
        <v>0</v>
      </c>
      <c r="M67" s="52">
        <f t="shared" si="29"/>
        <v>0</v>
      </c>
      <c r="N67" s="52">
        <f t="shared" si="29"/>
        <v>0</v>
      </c>
      <c r="O67" s="52">
        <f t="shared" si="29"/>
        <v>0</v>
      </c>
      <c r="P67" s="52">
        <f t="shared" si="29"/>
        <v>0</v>
      </c>
      <c r="Q67" s="52">
        <f t="shared" si="29"/>
        <v>0</v>
      </c>
      <c r="R67" s="52">
        <f t="shared" si="29"/>
        <v>0</v>
      </c>
      <c r="S67" s="52">
        <f t="shared" si="29"/>
        <v>0</v>
      </c>
      <c r="T67" s="52">
        <f t="shared" si="29"/>
        <v>0</v>
      </c>
      <c r="U67" s="52">
        <f t="shared" si="29"/>
        <v>0</v>
      </c>
      <c r="V67" s="52">
        <f t="shared" si="29"/>
        <v>0</v>
      </c>
      <c r="W67" s="52">
        <f t="shared" si="29"/>
        <v>0</v>
      </c>
      <c r="X67" s="52">
        <f t="shared" si="29"/>
        <v>0</v>
      </c>
      <c r="Y67" s="52">
        <f t="shared" si="33"/>
        <v>0</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54">
        <f t="shared" si="27"/>
        <v>83592.017187726175</v>
      </c>
      <c r="B68" s="154">
        <f t="shared" si="28"/>
        <v>55.337894392223035</v>
      </c>
      <c r="C68" s="21" t="str">
        <f t="shared" si="30"/>
        <v>School K-12</v>
      </c>
      <c r="D68" s="21" t="str">
        <f t="shared" si="31"/>
        <v>Compressed Air-Retro-School K-12</v>
      </c>
      <c r="E68" s="52">
        <f t="shared" si="32"/>
        <v>4.0555487790848888E-4</v>
      </c>
      <c r="F68" s="52">
        <f t="shared" si="29"/>
        <v>4.0389210290906402E-4</v>
      </c>
      <c r="G68" s="52">
        <f t="shared" si="29"/>
        <v>4.0389210290906407E-4</v>
      </c>
      <c r="H68" s="52">
        <f t="shared" si="29"/>
        <v>4.0389210290906407E-4</v>
      </c>
      <c r="I68" s="52">
        <f t="shared" si="29"/>
        <v>4.0389210290906412E-4</v>
      </c>
      <c r="J68" s="52">
        <f t="shared" si="29"/>
        <v>4.0389210290906402E-4</v>
      </c>
      <c r="K68" s="52">
        <f t="shared" si="29"/>
        <v>4.0389210290906407E-4</v>
      </c>
      <c r="L68" s="52">
        <f t="shared" si="29"/>
        <v>4.0389210290906407E-4</v>
      </c>
      <c r="M68" s="52">
        <f t="shared" si="29"/>
        <v>4.0389210290906402E-4</v>
      </c>
      <c r="N68" s="52">
        <f t="shared" si="29"/>
        <v>4.0389210290906407E-4</v>
      </c>
      <c r="O68" s="52">
        <f t="shared" si="29"/>
        <v>4.0389210290906402E-4</v>
      </c>
      <c r="P68" s="52">
        <f t="shared" si="29"/>
        <v>4.0389210290906407E-4</v>
      </c>
      <c r="Q68" s="52">
        <f t="shared" si="29"/>
        <v>4.0389210290906407E-4</v>
      </c>
      <c r="R68" s="52">
        <f t="shared" si="29"/>
        <v>4.0389210290906402E-4</v>
      </c>
      <c r="S68" s="52">
        <f t="shared" si="29"/>
        <v>4.0389210290906402E-4</v>
      </c>
      <c r="T68" s="52">
        <f t="shared" si="29"/>
        <v>4.0389210290906407E-4</v>
      </c>
      <c r="U68" s="52">
        <f t="shared" si="29"/>
        <v>4.0389210290906402E-4</v>
      </c>
      <c r="V68" s="52">
        <f t="shared" si="29"/>
        <v>4.0389210290906407E-4</v>
      </c>
      <c r="W68" s="52">
        <f t="shared" si="29"/>
        <v>4.0389210290906407E-4</v>
      </c>
      <c r="X68" s="52">
        <f t="shared" si="29"/>
        <v>4.0389210290906402E-4</v>
      </c>
      <c r="Y68" s="52">
        <f t="shared" si="33"/>
        <v>8.1110975581697772E-3</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54">
        <f t="shared" si="27"/>
        <v>83592.017187726175</v>
      </c>
      <c r="B69" s="154">
        <f t="shared" si="28"/>
        <v>55.337894392223035</v>
      </c>
      <c r="C69" s="21" t="str">
        <f t="shared" si="30"/>
        <v>University</v>
      </c>
      <c r="D69" s="21" t="str">
        <f t="shared" si="31"/>
        <v>Compressed Air-Retro-University</v>
      </c>
      <c r="E69" s="52">
        <f t="shared" si="32"/>
        <v>4.0555487790848888E-4</v>
      </c>
      <c r="F69" s="52">
        <f t="shared" si="29"/>
        <v>4.0389210290906407E-4</v>
      </c>
      <c r="G69" s="52">
        <f t="shared" si="29"/>
        <v>4.0389210290906402E-4</v>
      </c>
      <c r="H69" s="52">
        <f t="shared" si="29"/>
        <v>4.0389210290906407E-4</v>
      </c>
      <c r="I69" s="52">
        <f t="shared" si="29"/>
        <v>4.0389210290906407E-4</v>
      </c>
      <c r="J69" s="52">
        <f t="shared" si="29"/>
        <v>4.0389210290906402E-4</v>
      </c>
      <c r="K69" s="52">
        <f t="shared" si="29"/>
        <v>4.0389210290906407E-4</v>
      </c>
      <c r="L69" s="52">
        <f t="shared" si="29"/>
        <v>4.0389210290906407E-4</v>
      </c>
      <c r="M69" s="52">
        <f t="shared" si="29"/>
        <v>4.0389210290906402E-4</v>
      </c>
      <c r="N69" s="52">
        <f t="shared" si="29"/>
        <v>4.0389210290906407E-4</v>
      </c>
      <c r="O69" s="52">
        <f t="shared" si="29"/>
        <v>4.0389210290906402E-4</v>
      </c>
      <c r="P69" s="52">
        <f t="shared" si="29"/>
        <v>4.0389210290906412E-4</v>
      </c>
      <c r="Q69" s="52">
        <f t="shared" si="29"/>
        <v>4.0389210290906402E-4</v>
      </c>
      <c r="R69" s="52">
        <f t="shared" si="29"/>
        <v>4.0389210290906402E-4</v>
      </c>
      <c r="S69" s="52">
        <f t="shared" si="29"/>
        <v>4.0389210290906407E-4</v>
      </c>
      <c r="T69" s="52">
        <f t="shared" si="29"/>
        <v>4.0389210290906402E-4</v>
      </c>
      <c r="U69" s="52">
        <f t="shared" si="29"/>
        <v>4.0389210290906407E-4</v>
      </c>
      <c r="V69" s="52">
        <f t="shared" si="29"/>
        <v>4.0389210290906407E-4</v>
      </c>
      <c r="W69" s="52">
        <f t="shared" si="29"/>
        <v>4.0389210290906402E-4</v>
      </c>
      <c r="X69" s="52">
        <f t="shared" si="29"/>
        <v>4.0389210290906412E-4</v>
      </c>
      <c r="Y69" s="52">
        <f t="shared" si="33"/>
        <v>8.1110975581697772E-3</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54">
        <f t="shared" si="27"/>
        <v>11668224.824898141</v>
      </c>
      <c r="B70" s="154">
        <f t="shared" si="28"/>
        <v>55.337894392223028</v>
      </c>
      <c r="C70" s="21" t="str">
        <f t="shared" si="30"/>
        <v>Warehouse</v>
      </c>
      <c r="D70" s="21" t="str">
        <f t="shared" si="31"/>
        <v>Compressed Air-Retro-Warehouse</v>
      </c>
      <c r="E70" s="52">
        <f t="shared" si="32"/>
        <v>5.6609538248649657E-2</v>
      </c>
      <c r="F70" s="52">
        <f t="shared" si="29"/>
        <v>5.6400082957129657E-2</v>
      </c>
      <c r="G70" s="52">
        <f t="shared" si="29"/>
        <v>5.6400082957129657E-2</v>
      </c>
      <c r="H70" s="52">
        <f t="shared" si="29"/>
        <v>5.6400082957129644E-2</v>
      </c>
      <c r="I70" s="52">
        <f t="shared" si="29"/>
        <v>5.6400082957129644E-2</v>
      </c>
      <c r="J70" s="52">
        <f t="shared" si="29"/>
        <v>5.6400082957129644E-2</v>
      </c>
      <c r="K70" s="52">
        <f t="shared" si="29"/>
        <v>5.6400082957129664E-2</v>
      </c>
      <c r="L70" s="52">
        <f t="shared" si="29"/>
        <v>5.6400082957129644E-2</v>
      </c>
      <c r="M70" s="52">
        <f t="shared" si="29"/>
        <v>5.6400082957129644E-2</v>
      </c>
      <c r="N70" s="52">
        <f t="shared" si="29"/>
        <v>5.6400082957129657E-2</v>
      </c>
      <c r="O70" s="52">
        <f t="shared" si="29"/>
        <v>5.6400082957129637E-2</v>
      </c>
      <c r="P70" s="52">
        <f t="shared" si="29"/>
        <v>5.6400082957129657E-2</v>
      </c>
      <c r="Q70" s="52">
        <f t="shared" si="29"/>
        <v>5.6400082957129637E-2</v>
      </c>
      <c r="R70" s="52">
        <f t="shared" si="29"/>
        <v>5.6400082957129644E-2</v>
      </c>
      <c r="S70" s="52">
        <f t="shared" si="29"/>
        <v>5.6400082957129657E-2</v>
      </c>
      <c r="T70" s="52">
        <f t="shared" si="29"/>
        <v>5.6400082957129644E-2</v>
      </c>
      <c r="U70" s="52">
        <f t="shared" si="29"/>
        <v>5.6400082957129644E-2</v>
      </c>
      <c r="V70" s="52">
        <f t="shared" si="29"/>
        <v>5.6400082957129657E-2</v>
      </c>
      <c r="W70" s="52">
        <f t="shared" si="29"/>
        <v>5.6400082957129644E-2</v>
      </c>
      <c r="X70" s="52">
        <f t="shared" si="29"/>
        <v>5.6400082957129644E-2</v>
      </c>
      <c r="Y70" s="52">
        <f t="shared" si="33"/>
        <v>1.132190764972993</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54">
        <f t="shared" si="27"/>
        <v>365887.50097432948</v>
      </c>
      <c r="B71" s="154">
        <f t="shared" si="28"/>
        <v>55.337894392223042</v>
      </c>
      <c r="C71" s="21" t="str">
        <f t="shared" si="30"/>
        <v>Supermarket</v>
      </c>
      <c r="D71" s="21" t="str">
        <f t="shared" si="31"/>
        <v>Compressed Air-Retro-Supermarket</v>
      </c>
      <c r="E71" s="52">
        <f t="shared" si="32"/>
        <v>0</v>
      </c>
      <c r="F71" s="52">
        <f t="shared" si="29"/>
        <v>0</v>
      </c>
      <c r="G71" s="52">
        <f t="shared" si="29"/>
        <v>0</v>
      </c>
      <c r="H71" s="52">
        <f t="shared" si="29"/>
        <v>0</v>
      </c>
      <c r="I71" s="52">
        <f t="shared" si="29"/>
        <v>0</v>
      </c>
      <c r="J71" s="52">
        <f t="shared" si="29"/>
        <v>0</v>
      </c>
      <c r="K71" s="52">
        <f t="shared" si="29"/>
        <v>0</v>
      </c>
      <c r="L71" s="52">
        <f t="shared" si="29"/>
        <v>0</v>
      </c>
      <c r="M71" s="52">
        <f t="shared" si="29"/>
        <v>0</v>
      </c>
      <c r="N71" s="52">
        <f t="shared" si="29"/>
        <v>0</v>
      </c>
      <c r="O71" s="52">
        <f t="shared" si="29"/>
        <v>0</v>
      </c>
      <c r="P71" s="52">
        <f t="shared" si="29"/>
        <v>0</v>
      </c>
      <c r="Q71" s="52">
        <f t="shared" si="29"/>
        <v>0</v>
      </c>
      <c r="R71" s="52">
        <f t="shared" si="29"/>
        <v>0</v>
      </c>
      <c r="S71" s="52">
        <f t="shared" si="29"/>
        <v>0</v>
      </c>
      <c r="T71" s="52">
        <f t="shared" si="29"/>
        <v>0</v>
      </c>
      <c r="U71" s="52">
        <f t="shared" si="29"/>
        <v>0</v>
      </c>
      <c r="V71" s="52">
        <f t="shared" si="29"/>
        <v>0</v>
      </c>
      <c r="W71" s="52">
        <f t="shared" si="29"/>
        <v>0</v>
      </c>
      <c r="X71" s="52">
        <f t="shared" si="29"/>
        <v>0</v>
      </c>
      <c r="Y71" s="52">
        <f t="shared" si="33"/>
        <v>3.5502782628787678E-2</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54">
        <f t="shared" si="27"/>
        <v>0</v>
      </c>
      <c r="B72" s="154">
        <f t="shared" si="28"/>
        <v>9999</v>
      </c>
      <c r="C72" s="21" t="str">
        <f t="shared" si="30"/>
        <v>MiniMart</v>
      </c>
      <c r="D72" s="21" t="str">
        <f t="shared" si="31"/>
        <v>Compressed Air-Retro-MiniMart</v>
      </c>
      <c r="E72" s="52">
        <f t="shared" si="32"/>
        <v>0</v>
      </c>
      <c r="F72" s="52">
        <f t="shared" si="29"/>
        <v>0</v>
      </c>
      <c r="G72" s="52">
        <f t="shared" si="29"/>
        <v>0</v>
      </c>
      <c r="H72" s="52">
        <f t="shared" si="29"/>
        <v>0</v>
      </c>
      <c r="I72" s="52">
        <f t="shared" si="29"/>
        <v>0</v>
      </c>
      <c r="J72" s="52">
        <f t="shared" si="29"/>
        <v>0</v>
      </c>
      <c r="K72" s="52">
        <f t="shared" si="29"/>
        <v>0</v>
      </c>
      <c r="L72" s="52">
        <f t="shared" si="29"/>
        <v>0</v>
      </c>
      <c r="M72" s="52">
        <f t="shared" si="29"/>
        <v>0</v>
      </c>
      <c r="N72" s="52">
        <f t="shared" si="29"/>
        <v>0</v>
      </c>
      <c r="O72" s="52">
        <f t="shared" si="29"/>
        <v>0</v>
      </c>
      <c r="P72" s="52">
        <f t="shared" si="29"/>
        <v>0</v>
      </c>
      <c r="Q72" s="52">
        <f t="shared" si="29"/>
        <v>0</v>
      </c>
      <c r="R72" s="52">
        <f t="shared" si="29"/>
        <v>0</v>
      </c>
      <c r="S72" s="52">
        <f t="shared" si="29"/>
        <v>0</v>
      </c>
      <c r="T72" s="52">
        <f t="shared" si="29"/>
        <v>0</v>
      </c>
      <c r="U72" s="52">
        <f t="shared" si="29"/>
        <v>0</v>
      </c>
      <c r="V72" s="52">
        <f t="shared" si="29"/>
        <v>0</v>
      </c>
      <c r="W72" s="52">
        <f t="shared" si="29"/>
        <v>0</v>
      </c>
      <c r="X72" s="52">
        <f t="shared" si="29"/>
        <v>0</v>
      </c>
      <c r="Y72" s="52">
        <f t="shared" si="33"/>
        <v>0</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54">
        <f t="shared" si="27"/>
        <v>52917.471276636061</v>
      </c>
      <c r="B73" s="154">
        <f t="shared" si="28"/>
        <v>55.337894392223042</v>
      </c>
      <c r="C73" s="21" t="str">
        <f t="shared" si="30"/>
        <v>Restaurant</v>
      </c>
      <c r="D73" s="21" t="str">
        <f t="shared" si="31"/>
        <v>Compressed Air-Retro-Restaurant</v>
      </c>
      <c r="E73" s="52">
        <f t="shared" si="32"/>
        <v>0</v>
      </c>
      <c r="F73" s="52">
        <f t="shared" si="29"/>
        <v>0</v>
      </c>
      <c r="G73" s="52">
        <f t="shared" si="29"/>
        <v>0</v>
      </c>
      <c r="H73" s="52">
        <f t="shared" si="29"/>
        <v>0</v>
      </c>
      <c r="I73" s="52">
        <f t="shared" si="29"/>
        <v>0</v>
      </c>
      <c r="J73" s="52">
        <f t="shared" si="29"/>
        <v>0</v>
      </c>
      <c r="K73" s="52">
        <f t="shared" si="29"/>
        <v>0</v>
      </c>
      <c r="L73" s="52">
        <f t="shared" si="29"/>
        <v>0</v>
      </c>
      <c r="M73" s="52">
        <f t="shared" si="29"/>
        <v>0</v>
      </c>
      <c r="N73" s="52">
        <f t="shared" si="29"/>
        <v>0</v>
      </c>
      <c r="O73" s="52">
        <f t="shared" si="29"/>
        <v>0</v>
      </c>
      <c r="P73" s="52">
        <f t="shared" si="29"/>
        <v>0</v>
      </c>
      <c r="Q73" s="52">
        <f t="shared" si="29"/>
        <v>0</v>
      </c>
      <c r="R73" s="52">
        <f t="shared" si="29"/>
        <v>0</v>
      </c>
      <c r="S73" s="52">
        <f t="shared" si="29"/>
        <v>0</v>
      </c>
      <c r="T73" s="52">
        <f t="shared" si="29"/>
        <v>0</v>
      </c>
      <c r="U73" s="52">
        <f t="shared" si="29"/>
        <v>0</v>
      </c>
      <c r="V73" s="52">
        <f t="shared" si="29"/>
        <v>0</v>
      </c>
      <c r="W73" s="52">
        <f t="shared" si="29"/>
        <v>0</v>
      </c>
      <c r="X73" s="52">
        <f t="shared" si="29"/>
        <v>0</v>
      </c>
      <c r="Y73" s="52">
        <f t="shared" si="33"/>
        <v>5.1346861398562389E-3</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54">
        <f t="shared" si="27"/>
        <v>134492.10686144061</v>
      </c>
      <c r="B74" s="154">
        <f t="shared" si="28"/>
        <v>55.337894392223049</v>
      </c>
      <c r="C74" s="21" t="str">
        <f t="shared" si="30"/>
        <v>Lodging</v>
      </c>
      <c r="D74" s="21" t="str">
        <f t="shared" si="31"/>
        <v>Compressed Air-Retro-Lodging</v>
      </c>
      <c r="E74" s="52">
        <f t="shared" si="32"/>
        <v>0</v>
      </c>
      <c r="F74" s="52">
        <f t="shared" si="29"/>
        <v>0</v>
      </c>
      <c r="G74" s="52">
        <f t="shared" si="29"/>
        <v>0</v>
      </c>
      <c r="H74" s="52">
        <f t="shared" si="29"/>
        <v>0</v>
      </c>
      <c r="I74" s="52">
        <f t="shared" si="29"/>
        <v>0</v>
      </c>
      <c r="J74" s="52">
        <f t="shared" si="29"/>
        <v>0</v>
      </c>
      <c r="K74" s="52">
        <f t="shared" si="29"/>
        <v>0</v>
      </c>
      <c r="L74" s="52">
        <f t="shared" si="29"/>
        <v>0</v>
      </c>
      <c r="M74" s="52">
        <f t="shared" si="29"/>
        <v>0</v>
      </c>
      <c r="N74" s="52">
        <f t="shared" si="29"/>
        <v>0</v>
      </c>
      <c r="O74" s="52">
        <f t="shared" si="29"/>
        <v>0</v>
      </c>
      <c r="P74" s="52">
        <f t="shared" si="29"/>
        <v>0</v>
      </c>
      <c r="Q74" s="52">
        <f t="shared" si="29"/>
        <v>0</v>
      </c>
      <c r="R74" s="52">
        <f t="shared" si="29"/>
        <v>0</v>
      </c>
      <c r="S74" s="52">
        <f t="shared" si="29"/>
        <v>0</v>
      </c>
      <c r="T74" s="52">
        <f t="shared" si="29"/>
        <v>0</v>
      </c>
      <c r="U74" s="52">
        <f t="shared" si="29"/>
        <v>0</v>
      </c>
      <c r="V74" s="52">
        <f t="shared" si="29"/>
        <v>0</v>
      </c>
      <c r="W74" s="52">
        <f t="shared" si="29"/>
        <v>0</v>
      </c>
      <c r="X74" s="52">
        <f t="shared" si="29"/>
        <v>0</v>
      </c>
      <c r="Y74" s="52">
        <f t="shared" si="33"/>
        <v>1.3050033200025631E-2</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54">
        <f t="shared" si="27"/>
        <v>24622.401102325282</v>
      </c>
      <c r="B75" s="154">
        <f t="shared" si="28"/>
        <v>55.337894392223028</v>
      </c>
      <c r="C75" s="21" t="str">
        <f t="shared" si="30"/>
        <v>Hospital</v>
      </c>
      <c r="D75" s="21" t="str">
        <f t="shared" si="31"/>
        <v>Compressed Air-Retro-Hospital</v>
      </c>
      <c r="E75" s="52">
        <f t="shared" si="32"/>
        <v>1.1945799621561923E-4</v>
      </c>
      <c r="F75" s="52">
        <f t="shared" si="29"/>
        <v>1.1920713442356643E-4</v>
      </c>
      <c r="G75" s="52">
        <f t="shared" si="29"/>
        <v>1.1920713442356643E-4</v>
      </c>
      <c r="H75" s="52">
        <f t="shared" si="29"/>
        <v>1.1920713442356643E-4</v>
      </c>
      <c r="I75" s="52">
        <f t="shared" si="29"/>
        <v>1.1920713442356645E-4</v>
      </c>
      <c r="J75" s="52">
        <f t="shared" ref="F75:X78" si="34">J50*$A75/8760000/1000</f>
        <v>1.1920713442356645E-4</v>
      </c>
      <c r="K75" s="52">
        <f t="shared" si="34"/>
        <v>1.1920713442356643E-4</v>
      </c>
      <c r="L75" s="52">
        <f t="shared" si="34"/>
        <v>1.1920713442356643E-4</v>
      </c>
      <c r="M75" s="52">
        <f t="shared" si="34"/>
        <v>1.1920713442356645E-4</v>
      </c>
      <c r="N75" s="52">
        <f t="shared" si="34"/>
        <v>1.1920713442356645E-4</v>
      </c>
      <c r="O75" s="52">
        <f t="shared" si="34"/>
        <v>1.1920713442356643E-4</v>
      </c>
      <c r="P75" s="52">
        <f t="shared" si="34"/>
        <v>1.1920713442356645E-4</v>
      </c>
      <c r="Q75" s="52">
        <f t="shared" si="34"/>
        <v>1.1920713442356643E-4</v>
      </c>
      <c r="R75" s="52">
        <f t="shared" si="34"/>
        <v>1.1920713442356643E-4</v>
      </c>
      <c r="S75" s="52">
        <f t="shared" si="34"/>
        <v>1.1920713442356645E-4</v>
      </c>
      <c r="T75" s="52">
        <f t="shared" si="34"/>
        <v>1.1920713442356643E-4</v>
      </c>
      <c r="U75" s="52">
        <f t="shared" si="34"/>
        <v>1.1920713442356643E-4</v>
      </c>
      <c r="V75" s="52">
        <f t="shared" si="34"/>
        <v>1.1920713442356645E-4</v>
      </c>
      <c r="W75" s="52">
        <f t="shared" si="34"/>
        <v>1.1920713442356643E-4</v>
      </c>
      <c r="X75" s="52">
        <f t="shared" si="34"/>
        <v>1.1920713442356643E-4</v>
      </c>
      <c r="Y75" s="52">
        <f t="shared" si="33"/>
        <v>2.3891599243123845E-3</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54">
        <f t="shared" si="27"/>
        <v>24622.401102325282</v>
      </c>
      <c r="B76" s="154">
        <f t="shared" si="28"/>
        <v>55.337894392223028</v>
      </c>
      <c r="C76" s="21" t="str">
        <f t="shared" si="30"/>
        <v>Residential Care</v>
      </c>
      <c r="D76" s="21" t="str">
        <f t="shared" si="31"/>
        <v>Compressed Air-Retro-Residential Care</v>
      </c>
      <c r="E76" s="52">
        <f t="shared" si="32"/>
        <v>0</v>
      </c>
      <c r="F76" s="52">
        <f t="shared" si="34"/>
        <v>0</v>
      </c>
      <c r="G76" s="52">
        <f t="shared" si="34"/>
        <v>0</v>
      </c>
      <c r="H76" s="52">
        <f t="shared" si="34"/>
        <v>0</v>
      </c>
      <c r="I76" s="52">
        <f t="shared" si="34"/>
        <v>0</v>
      </c>
      <c r="J76" s="52">
        <f t="shared" si="34"/>
        <v>0</v>
      </c>
      <c r="K76" s="52">
        <f t="shared" si="34"/>
        <v>0</v>
      </c>
      <c r="L76" s="52">
        <f t="shared" si="34"/>
        <v>0</v>
      </c>
      <c r="M76" s="52">
        <f t="shared" si="34"/>
        <v>0</v>
      </c>
      <c r="N76" s="52">
        <f t="shared" si="34"/>
        <v>0</v>
      </c>
      <c r="O76" s="52">
        <f t="shared" si="34"/>
        <v>0</v>
      </c>
      <c r="P76" s="52">
        <f t="shared" si="34"/>
        <v>0</v>
      </c>
      <c r="Q76" s="52">
        <f t="shared" si="34"/>
        <v>0</v>
      </c>
      <c r="R76" s="52">
        <f t="shared" si="34"/>
        <v>0</v>
      </c>
      <c r="S76" s="52">
        <f t="shared" si="34"/>
        <v>0</v>
      </c>
      <c r="T76" s="52">
        <f t="shared" si="34"/>
        <v>0</v>
      </c>
      <c r="U76" s="52">
        <f t="shared" si="34"/>
        <v>0</v>
      </c>
      <c r="V76" s="52">
        <f t="shared" si="34"/>
        <v>0</v>
      </c>
      <c r="W76" s="52">
        <f t="shared" si="34"/>
        <v>0</v>
      </c>
      <c r="X76" s="52">
        <f t="shared" si="34"/>
        <v>0</v>
      </c>
      <c r="Y76" s="52">
        <f t="shared" si="33"/>
        <v>2.3891599243123845E-3</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54">
        <f t="shared" si="27"/>
        <v>2109168.9389636284</v>
      </c>
      <c r="B77" s="154">
        <f t="shared" si="28"/>
        <v>2.6610840428571021</v>
      </c>
      <c r="C77" s="21" t="str">
        <f t="shared" si="30"/>
        <v>Assembly</v>
      </c>
      <c r="D77" s="21" t="str">
        <f t="shared" si="31"/>
        <v>Compressed Air-Retro-Assembly</v>
      </c>
      <c r="E77" s="52">
        <f t="shared" si="32"/>
        <v>1.0232840171912581E-2</v>
      </c>
      <c r="F77" s="52">
        <f t="shared" si="34"/>
        <v>1.0186928829007933E-2</v>
      </c>
      <c r="G77" s="52">
        <f t="shared" si="34"/>
        <v>1.0186928829007931E-2</v>
      </c>
      <c r="H77" s="52">
        <f t="shared" si="34"/>
        <v>1.0186928829007935E-2</v>
      </c>
      <c r="I77" s="52">
        <f t="shared" si="34"/>
        <v>1.0186928829007933E-2</v>
      </c>
      <c r="J77" s="52">
        <f t="shared" si="34"/>
        <v>1.0186928829007933E-2</v>
      </c>
      <c r="K77" s="52">
        <f t="shared" si="34"/>
        <v>1.0186928829007933E-2</v>
      </c>
      <c r="L77" s="52">
        <f t="shared" si="34"/>
        <v>1.0186928829007931E-2</v>
      </c>
      <c r="M77" s="52">
        <f t="shared" si="34"/>
        <v>1.0186928829007933E-2</v>
      </c>
      <c r="N77" s="52">
        <f t="shared" si="34"/>
        <v>1.0186928829007935E-2</v>
      </c>
      <c r="O77" s="52">
        <f t="shared" si="34"/>
        <v>1.0186928829007933E-2</v>
      </c>
      <c r="P77" s="52">
        <f t="shared" si="34"/>
        <v>1.0186928829007933E-2</v>
      </c>
      <c r="Q77" s="52">
        <f t="shared" si="34"/>
        <v>1.0186928829007933E-2</v>
      </c>
      <c r="R77" s="52">
        <f t="shared" si="34"/>
        <v>1.0186928829007933E-2</v>
      </c>
      <c r="S77" s="52">
        <f t="shared" si="34"/>
        <v>1.0186928829007935E-2</v>
      </c>
      <c r="T77" s="52">
        <f t="shared" si="34"/>
        <v>1.0186928829007933E-2</v>
      </c>
      <c r="U77" s="52">
        <f t="shared" si="34"/>
        <v>1.0186928829007931E-2</v>
      </c>
      <c r="V77" s="52">
        <f t="shared" si="34"/>
        <v>1.0186928829007937E-2</v>
      </c>
      <c r="W77" s="52">
        <f t="shared" si="34"/>
        <v>1.0186928829007931E-2</v>
      </c>
      <c r="X77" s="52">
        <f t="shared" si="34"/>
        <v>1.0186928829007933E-2</v>
      </c>
      <c r="Y77" s="52">
        <f t="shared" si="33"/>
        <v>0.2046568034382516</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54">
        <f t="shared" si="27"/>
        <v>2205980.918928076</v>
      </c>
      <c r="B78" s="154">
        <f t="shared" si="28"/>
        <v>55.337894392223035</v>
      </c>
      <c r="C78" s="21" t="str">
        <f t="shared" si="30"/>
        <v>Other</v>
      </c>
      <c r="D78" s="21" t="str">
        <f t="shared" si="31"/>
        <v>Compressed Air-Retro-Other</v>
      </c>
      <c r="E78" s="52">
        <f t="shared" si="32"/>
        <v>1.070253299708256E-2</v>
      </c>
      <c r="F78" s="52">
        <f t="shared" si="34"/>
        <v>1.060621020010882E-2</v>
      </c>
      <c r="G78" s="52">
        <f t="shared" si="34"/>
        <v>1.0606210200108818E-2</v>
      </c>
      <c r="H78" s="52">
        <f t="shared" si="34"/>
        <v>1.0606210200108818E-2</v>
      </c>
      <c r="I78" s="52">
        <f t="shared" si="34"/>
        <v>1.0606210200108818E-2</v>
      </c>
      <c r="J78" s="52">
        <f t="shared" si="34"/>
        <v>1.0606210200108818E-2</v>
      </c>
      <c r="K78" s="52">
        <f t="shared" si="34"/>
        <v>1.0606210200108818E-2</v>
      </c>
      <c r="L78" s="52">
        <f t="shared" si="34"/>
        <v>1.060621020010882E-2</v>
      </c>
      <c r="M78" s="52">
        <f t="shared" si="34"/>
        <v>1.060621020010882E-2</v>
      </c>
      <c r="N78" s="52">
        <f t="shared" si="34"/>
        <v>1.0606210200108816E-2</v>
      </c>
      <c r="O78" s="52">
        <f t="shared" si="34"/>
        <v>1.060621020010882E-2</v>
      </c>
      <c r="P78" s="52">
        <f t="shared" si="34"/>
        <v>1.0606210200108813E-2</v>
      </c>
      <c r="Q78" s="52">
        <f t="shared" si="34"/>
        <v>1.060621020010882E-2</v>
      </c>
      <c r="R78" s="52">
        <f t="shared" si="34"/>
        <v>1.0606210200108818E-2</v>
      </c>
      <c r="S78" s="52">
        <f t="shared" si="34"/>
        <v>1.0606210200108816E-2</v>
      </c>
      <c r="T78" s="52">
        <f t="shared" si="34"/>
        <v>1.0606210200108818E-2</v>
      </c>
      <c r="U78" s="52">
        <f t="shared" si="34"/>
        <v>1.0606210200108816E-2</v>
      </c>
      <c r="V78" s="52">
        <f t="shared" si="34"/>
        <v>1.0606210200108816E-2</v>
      </c>
      <c r="W78" s="52">
        <f t="shared" si="34"/>
        <v>1.0606210200108818E-2</v>
      </c>
      <c r="X78" s="52">
        <f t="shared" si="34"/>
        <v>1.0606210200108818E-2</v>
      </c>
      <c r="Y78" s="52">
        <f t="shared" si="33"/>
        <v>0.21405065994165121</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5"/>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1"/>
      <c r="E80" s="41"/>
      <c r="F80" s="41"/>
      <c r="G80" s="41"/>
      <c r="H80" s="41"/>
      <c r="I80" s="41"/>
      <c r="J80" s="41"/>
      <c r="K80" s="41"/>
      <c r="L80" s="41"/>
      <c r="M80" s="41"/>
      <c r="N80" s="41"/>
      <c r="O80" s="41"/>
      <c r="P80" s="41"/>
      <c r="Q80" s="41"/>
      <c r="R80" s="41"/>
      <c r="S80" s="41"/>
      <c r="T80" s="41"/>
      <c r="U80" s="41"/>
      <c r="V80" s="41"/>
      <c r="W80" s="41"/>
      <c r="X80" s="41"/>
      <c r="Y80" s="41">
        <f>SUM(Y61:Y79)</f>
        <v>3.2238288305372076</v>
      </c>
      <c r="Z80" s="41"/>
      <c r="AA80" s="41">
        <f>SUM(AA61:AA62)</f>
        <v>1.0187877128720726</v>
      </c>
      <c r="AB80" s="10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105" t="s">
        <v>263</v>
      </c>
      <c r="B83" s="106"/>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25"/>
      <c r="D84" s="125"/>
      <c r="E84" s="98">
        <f>E59</f>
        <v>2016</v>
      </c>
      <c r="F84" s="98">
        <f t="shared" ref="F84:X84" si="35">F59</f>
        <v>2017</v>
      </c>
      <c r="G84" s="98">
        <f t="shared" si="35"/>
        <v>2018</v>
      </c>
      <c r="H84" s="98">
        <f t="shared" si="35"/>
        <v>2019</v>
      </c>
      <c r="I84" s="98">
        <f t="shared" si="35"/>
        <v>2020</v>
      </c>
      <c r="J84" s="98">
        <f t="shared" si="35"/>
        <v>2021</v>
      </c>
      <c r="K84" s="98">
        <f t="shared" si="35"/>
        <v>2022</v>
      </c>
      <c r="L84" s="98">
        <f t="shared" si="35"/>
        <v>2023</v>
      </c>
      <c r="M84" s="98">
        <f t="shared" si="35"/>
        <v>2024</v>
      </c>
      <c r="N84" s="98">
        <f t="shared" si="35"/>
        <v>2025</v>
      </c>
      <c r="O84" s="98">
        <f t="shared" si="35"/>
        <v>2026</v>
      </c>
      <c r="P84" s="98">
        <f t="shared" si="35"/>
        <v>2027</v>
      </c>
      <c r="Q84" s="98">
        <f t="shared" si="35"/>
        <v>2028</v>
      </c>
      <c r="R84" s="98">
        <f t="shared" si="35"/>
        <v>2029</v>
      </c>
      <c r="S84" s="98">
        <f t="shared" si="35"/>
        <v>2030</v>
      </c>
      <c r="T84" s="98">
        <f t="shared" si="35"/>
        <v>2031</v>
      </c>
      <c r="U84" s="98">
        <f t="shared" si="35"/>
        <v>2032</v>
      </c>
      <c r="V84" s="98">
        <f t="shared" si="35"/>
        <v>2033</v>
      </c>
      <c r="W84" s="98">
        <f t="shared" si="35"/>
        <v>2034</v>
      </c>
      <c r="X84" s="98">
        <f t="shared" si="35"/>
        <v>2035</v>
      </c>
      <c r="Y84" s="98" t="s">
        <v>366</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6" t="s">
        <v>260</v>
      </c>
      <c r="D85" s="126" t="s">
        <v>260</v>
      </c>
      <c r="E85" s="99" t="str">
        <f>CONCATENATE("aMW_",E$11)</f>
        <v>aMW_2016</v>
      </c>
      <c r="F85" s="99" t="str">
        <f t="shared" ref="F85:X85" si="36">CONCATENATE("aMW_",F$11)</f>
        <v>aMW_2017</v>
      </c>
      <c r="G85" s="99" t="str">
        <f t="shared" si="36"/>
        <v>aMW_2018</v>
      </c>
      <c r="H85" s="99" t="str">
        <f t="shared" si="36"/>
        <v>aMW_2019</v>
      </c>
      <c r="I85" s="99" t="str">
        <f t="shared" si="36"/>
        <v>aMW_2020</v>
      </c>
      <c r="J85" s="99" t="str">
        <f t="shared" si="36"/>
        <v>aMW_2021</v>
      </c>
      <c r="K85" s="99" t="str">
        <f t="shared" si="36"/>
        <v>aMW_2022</v>
      </c>
      <c r="L85" s="99" t="str">
        <f t="shared" si="36"/>
        <v>aMW_2023</v>
      </c>
      <c r="M85" s="99" t="str">
        <f t="shared" si="36"/>
        <v>aMW_2024</v>
      </c>
      <c r="N85" s="99" t="str">
        <f t="shared" si="36"/>
        <v>aMW_2025</v>
      </c>
      <c r="O85" s="99" t="str">
        <f t="shared" si="36"/>
        <v>aMW_2026</v>
      </c>
      <c r="P85" s="99" t="str">
        <f t="shared" si="36"/>
        <v>aMW_2027</v>
      </c>
      <c r="Q85" s="99" t="str">
        <f t="shared" si="36"/>
        <v>aMW_2028</v>
      </c>
      <c r="R85" s="99" t="str">
        <f t="shared" si="36"/>
        <v>aMW_2029</v>
      </c>
      <c r="S85" s="99" t="str">
        <f t="shared" si="36"/>
        <v>aMW_2030</v>
      </c>
      <c r="T85" s="99" t="str">
        <f t="shared" si="36"/>
        <v>aMW_2031</v>
      </c>
      <c r="U85" s="99" t="str">
        <f t="shared" si="36"/>
        <v>aMW_2032</v>
      </c>
      <c r="V85" s="99" t="str">
        <f t="shared" si="36"/>
        <v>aMW_2033</v>
      </c>
      <c r="W85" s="99" t="str">
        <f t="shared" si="36"/>
        <v>aMW_2034</v>
      </c>
      <c r="X85" s="99" t="str">
        <f t="shared" si="36"/>
        <v>aMW_2035</v>
      </c>
      <c r="Y85" s="99" t="s">
        <v>403</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1" t="s">
        <v>54</v>
      </c>
      <c r="C86" s="121" t="s">
        <v>264</v>
      </c>
      <c r="D86" s="121" t="s">
        <v>265</v>
      </c>
      <c r="E86" s="52">
        <f>DSUM($B$60:$Y$78,E$60,$C$85:$D86)</f>
        <v>0</v>
      </c>
      <c r="F86" s="52">
        <f>DSUM($B$60:$Y$78,F$60,$C$85:$D86)</f>
        <v>0</v>
      </c>
      <c r="G86" s="52">
        <f>DSUM($B$60:$Y$78,G$60,$C$85:$D86)</f>
        <v>0</v>
      </c>
      <c r="H86" s="52">
        <f>DSUM($B$60:$Y$78,H$60,$C$85:$D86)</f>
        <v>0</v>
      </c>
      <c r="I86" s="52">
        <f>DSUM($B$60:$Y$78,I$60,$C$85:$D86)</f>
        <v>0</v>
      </c>
      <c r="J86" s="52">
        <f>DSUM($B$60:$Y$78,J$60,$C$85:$D86)</f>
        <v>0</v>
      </c>
      <c r="K86" s="52">
        <f>DSUM($B$60:$Y$78,K$60,$C$85:$D86)</f>
        <v>0</v>
      </c>
      <c r="L86" s="52">
        <f>DSUM($B$60:$Y$78,L$60,$C$85:$D86)</f>
        <v>0</v>
      </c>
      <c r="M86" s="52">
        <f>DSUM($B$60:$Y$78,M$60,$C$85:$D86)</f>
        <v>0</v>
      </c>
      <c r="N86" s="52">
        <f>DSUM($B$60:$Y$78,N$60,$C$85:$D86)</f>
        <v>0</v>
      </c>
      <c r="O86" s="52">
        <f>DSUM($B$60:$Y$78,O$60,$C$85:$D86)</f>
        <v>0</v>
      </c>
      <c r="P86" s="52">
        <f>DSUM($B$60:$Y$78,P$60,$C$85:$D86)</f>
        <v>0</v>
      </c>
      <c r="Q86" s="52">
        <f>DSUM($B$60:$Y$78,Q$60,$C$85:$D86)</f>
        <v>0</v>
      </c>
      <c r="R86" s="52">
        <f>DSUM($B$60:$Y$78,R$60,$C$85:$D86)</f>
        <v>0</v>
      </c>
      <c r="S86" s="52">
        <f>DSUM($B$60:$Y$78,S$60,$C$85:$D86)</f>
        <v>0</v>
      </c>
      <c r="T86" s="52">
        <f>DSUM($B$60:$Y$78,T$60,$C$85:$D86)</f>
        <v>0</v>
      </c>
      <c r="U86" s="52">
        <f>DSUM($B$60:$Y$78,U$60,$C$85:$D86)</f>
        <v>0</v>
      </c>
      <c r="V86" s="52">
        <f>DSUM($B$60:$Y$78,V$60,$C$85:$D86)</f>
        <v>0</v>
      </c>
      <c r="W86" s="52">
        <f>DSUM($B$60:$Y$78,W$60,$C$85:$D86)</f>
        <v>0</v>
      </c>
      <c r="X86" s="52">
        <f>DSUM($B$60:$Y$78,X$60,$C$85:$D86)</f>
        <v>0</v>
      </c>
      <c r="Y86" s="52">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1" t="s">
        <v>55</v>
      </c>
      <c r="C87" s="121" t="s">
        <v>266</v>
      </c>
      <c r="D87" s="121" t="s">
        <v>267</v>
      </c>
      <c r="E87" s="52">
        <f>DSUM($B$60:$Y$78,E$60,$C$85:$D87)</f>
        <v>1.0232840171912581E-2</v>
      </c>
      <c r="F87" s="52">
        <f>DSUM($B$60:$Y$78,F$60,$C$85:$D87)</f>
        <v>1.0186928829007933E-2</v>
      </c>
      <c r="G87" s="52">
        <f>DSUM($B$60:$Y$78,G$60,$C$85:$D87)</f>
        <v>1.0186928829007931E-2</v>
      </c>
      <c r="H87" s="52">
        <f>DSUM($B$60:$Y$78,H$60,$C$85:$D87)</f>
        <v>1.0186928829007935E-2</v>
      </c>
      <c r="I87" s="52">
        <f>DSUM($B$60:$Y$78,I$60,$C$85:$D87)</f>
        <v>1.0186928829007933E-2</v>
      </c>
      <c r="J87" s="52">
        <f>DSUM($B$60:$Y$78,J$60,$C$85:$D87)</f>
        <v>1.0186928829007933E-2</v>
      </c>
      <c r="K87" s="52">
        <f>DSUM($B$60:$Y$78,K$60,$C$85:$D87)</f>
        <v>1.0186928829007933E-2</v>
      </c>
      <c r="L87" s="52">
        <f>DSUM($B$60:$Y$78,L$60,$C$85:$D87)</f>
        <v>1.0186928829007931E-2</v>
      </c>
      <c r="M87" s="52">
        <f>DSUM($B$60:$Y$78,M$60,$C$85:$D87)</f>
        <v>1.0186928829007933E-2</v>
      </c>
      <c r="N87" s="52">
        <f>DSUM($B$60:$Y$78,N$60,$C$85:$D87)</f>
        <v>1.0186928829007935E-2</v>
      </c>
      <c r="O87" s="52">
        <f>DSUM($B$60:$Y$78,O$60,$C$85:$D87)</f>
        <v>1.0186928829007933E-2</v>
      </c>
      <c r="P87" s="52">
        <f>DSUM($B$60:$Y$78,P$60,$C$85:$D87)</f>
        <v>1.0186928829007933E-2</v>
      </c>
      <c r="Q87" s="52">
        <f>DSUM($B$60:$Y$78,Q$60,$C$85:$D87)</f>
        <v>1.0186928829007933E-2</v>
      </c>
      <c r="R87" s="52">
        <f>DSUM($B$60:$Y$78,R$60,$C$85:$D87)</f>
        <v>1.0186928829007933E-2</v>
      </c>
      <c r="S87" s="52">
        <f>DSUM($B$60:$Y$78,S$60,$C$85:$D87)</f>
        <v>1.0186928829007935E-2</v>
      </c>
      <c r="T87" s="52">
        <f>DSUM($B$60:$Y$78,T$60,$C$85:$D87)</f>
        <v>1.0186928829007933E-2</v>
      </c>
      <c r="U87" s="52">
        <f>DSUM($B$60:$Y$78,U$60,$C$85:$D87)</f>
        <v>1.0186928829007931E-2</v>
      </c>
      <c r="V87" s="52">
        <f>DSUM($B$60:$Y$78,V$60,$C$85:$D87)</f>
        <v>1.0186928829007937E-2</v>
      </c>
      <c r="W87" s="52">
        <f>DSUM($B$60:$Y$78,W$60,$C$85:$D87)</f>
        <v>1.0186928829007931E-2</v>
      </c>
      <c r="X87" s="52">
        <f>DSUM($B$60:$Y$78,X$60,$C$85:$D87)</f>
        <v>1.0186928829007933E-2</v>
      </c>
      <c r="Y87" s="52">
        <f>DSUM($B$60:$Y$78,Y$60,$C$85:$D87)</f>
        <v>0.2046568034382516</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1" t="s">
        <v>56</v>
      </c>
      <c r="C88" s="121" t="s">
        <v>268</v>
      </c>
      <c r="D88" s="121" t="s">
        <v>269</v>
      </c>
      <c r="E88" s="52">
        <f>DSUM($B$60:$Y$78,E$60,$C$85:$D88)</f>
        <v>1.0232840171912581E-2</v>
      </c>
      <c r="F88" s="52">
        <f>DSUM($B$60:$Y$78,F$60,$C$85:$D88)</f>
        <v>1.0186928829007933E-2</v>
      </c>
      <c r="G88" s="52">
        <f>DSUM($B$60:$Y$78,G$60,$C$85:$D88)</f>
        <v>1.0186928829007931E-2</v>
      </c>
      <c r="H88" s="52">
        <f>DSUM($B$60:$Y$78,H$60,$C$85:$D88)</f>
        <v>1.0186928829007935E-2</v>
      </c>
      <c r="I88" s="52">
        <f>DSUM($B$60:$Y$78,I$60,$C$85:$D88)</f>
        <v>1.0186928829007933E-2</v>
      </c>
      <c r="J88" s="52">
        <f>DSUM($B$60:$Y$78,J$60,$C$85:$D88)</f>
        <v>1.0186928829007933E-2</v>
      </c>
      <c r="K88" s="52">
        <f>DSUM($B$60:$Y$78,K$60,$C$85:$D88)</f>
        <v>1.0186928829007933E-2</v>
      </c>
      <c r="L88" s="52">
        <f>DSUM($B$60:$Y$78,L$60,$C$85:$D88)</f>
        <v>1.0186928829007931E-2</v>
      </c>
      <c r="M88" s="52">
        <f>DSUM($B$60:$Y$78,M$60,$C$85:$D88)</f>
        <v>1.0186928829007933E-2</v>
      </c>
      <c r="N88" s="52">
        <f>DSUM($B$60:$Y$78,N$60,$C$85:$D88)</f>
        <v>1.0186928829007935E-2</v>
      </c>
      <c r="O88" s="52">
        <f>DSUM($B$60:$Y$78,O$60,$C$85:$D88)</f>
        <v>1.0186928829007933E-2</v>
      </c>
      <c r="P88" s="52">
        <f>DSUM($B$60:$Y$78,P$60,$C$85:$D88)</f>
        <v>1.0186928829007933E-2</v>
      </c>
      <c r="Q88" s="52">
        <f>DSUM($B$60:$Y$78,Q$60,$C$85:$D88)</f>
        <v>1.0186928829007933E-2</v>
      </c>
      <c r="R88" s="52">
        <f>DSUM($B$60:$Y$78,R$60,$C$85:$D88)</f>
        <v>1.0186928829007933E-2</v>
      </c>
      <c r="S88" s="52">
        <f>DSUM($B$60:$Y$78,S$60,$C$85:$D88)</f>
        <v>1.0186928829007935E-2</v>
      </c>
      <c r="T88" s="52">
        <f>DSUM($B$60:$Y$78,T$60,$C$85:$D88)</f>
        <v>1.0186928829007933E-2</v>
      </c>
      <c r="U88" s="52">
        <f>DSUM($B$60:$Y$78,U$60,$C$85:$D88)</f>
        <v>1.0186928829007931E-2</v>
      </c>
      <c r="V88" s="52">
        <f>DSUM($B$60:$Y$78,V$60,$C$85:$D88)</f>
        <v>1.0186928829007937E-2</v>
      </c>
      <c r="W88" s="52">
        <f>DSUM($B$60:$Y$78,W$60,$C$85:$D88)</f>
        <v>1.0186928829007931E-2</v>
      </c>
      <c r="X88" s="52">
        <f>DSUM($B$60:$Y$78,X$60,$C$85:$D88)</f>
        <v>1.0186928829007933E-2</v>
      </c>
      <c r="Y88" s="52">
        <f>DSUM($B$60:$Y$78,Y$60,$C$85:$D88)</f>
        <v>0.2046568034382516</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1" t="s">
        <v>57</v>
      </c>
      <c r="C89" s="121" t="s">
        <v>270</v>
      </c>
      <c r="D89" s="121" t="s">
        <v>271</v>
      </c>
      <c r="E89" s="52">
        <f>DSUM($B$60:$Y$78,E$60,$C$85:$D89)</f>
        <v>1.0232840171912581E-2</v>
      </c>
      <c r="F89" s="52">
        <f>DSUM($B$60:$Y$78,F$60,$C$85:$D89)</f>
        <v>1.0186928829007933E-2</v>
      </c>
      <c r="G89" s="52">
        <f>DSUM($B$60:$Y$78,G$60,$C$85:$D89)</f>
        <v>1.0186928829007931E-2</v>
      </c>
      <c r="H89" s="52">
        <f>DSUM($B$60:$Y$78,H$60,$C$85:$D89)</f>
        <v>1.0186928829007935E-2</v>
      </c>
      <c r="I89" s="52">
        <f>DSUM($B$60:$Y$78,I$60,$C$85:$D89)</f>
        <v>1.0186928829007933E-2</v>
      </c>
      <c r="J89" s="52">
        <f>DSUM($B$60:$Y$78,J$60,$C$85:$D89)</f>
        <v>1.0186928829007933E-2</v>
      </c>
      <c r="K89" s="52">
        <f>DSUM($B$60:$Y$78,K$60,$C$85:$D89)</f>
        <v>1.0186928829007933E-2</v>
      </c>
      <c r="L89" s="52">
        <f>DSUM($B$60:$Y$78,L$60,$C$85:$D89)</f>
        <v>1.0186928829007931E-2</v>
      </c>
      <c r="M89" s="52">
        <f>DSUM($B$60:$Y$78,M$60,$C$85:$D89)</f>
        <v>1.0186928829007933E-2</v>
      </c>
      <c r="N89" s="52">
        <f>DSUM($B$60:$Y$78,N$60,$C$85:$D89)</f>
        <v>1.0186928829007935E-2</v>
      </c>
      <c r="O89" s="52">
        <f>DSUM($B$60:$Y$78,O$60,$C$85:$D89)</f>
        <v>1.0186928829007933E-2</v>
      </c>
      <c r="P89" s="52">
        <f>DSUM($B$60:$Y$78,P$60,$C$85:$D89)</f>
        <v>1.0186928829007933E-2</v>
      </c>
      <c r="Q89" s="52">
        <f>DSUM($B$60:$Y$78,Q$60,$C$85:$D89)</f>
        <v>1.0186928829007933E-2</v>
      </c>
      <c r="R89" s="52">
        <f>DSUM($B$60:$Y$78,R$60,$C$85:$D89)</f>
        <v>1.0186928829007933E-2</v>
      </c>
      <c r="S89" s="52">
        <f>DSUM($B$60:$Y$78,S$60,$C$85:$D89)</f>
        <v>1.0186928829007935E-2</v>
      </c>
      <c r="T89" s="52">
        <f>DSUM($B$60:$Y$78,T$60,$C$85:$D89)</f>
        <v>1.0186928829007933E-2</v>
      </c>
      <c r="U89" s="52">
        <f>DSUM($B$60:$Y$78,U$60,$C$85:$D89)</f>
        <v>1.0186928829007931E-2</v>
      </c>
      <c r="V89" s="52">
        <f>DSUM($B$60:$Y$78,V$60,$C$85:$D89)</f>
        <v>1.0186928829007937E-2</v>
      </c>
      <c r="W89" s="52">
        <f>DSUM($B$60:$Y$78,W$60,$C$85:$D89)</f>
        <v>1.0186928829007931E-2</v>
      </c>
      <c r="X89" s="52">
        <f>DSUM($B$60:$Y$78,X$60,$C$85:$D89)</f>
        <v>1.0186928829007933E-2</v>
      </c>
      <c r="Y89" s="52">
        <f>DSUM($B$60:$Y$78,Y$60,$C$85:$D89)</f>
        <v>0.2046568034382516</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1" t="s">
        <v>58</v>
      </c>
      <c r="C90" s="121" t="s">
        <v>272</v>
      </c>
      <c r="D90" s="121" t="s">
        <v>273</v>
      </c>
      <c r="E90" s="52">
        <f>DSUM($B$60:$Y$78,E$60,$C$85:$D90)</f>
        <v>1.0232840171912581E-2</v>
      </c>
      <c r="F90" s="52">
        <f>DSUM($B$60:$Y$78,F$60,$C$85:$D90)</f>
        <v>1.0186928829007933E-2</v>
      </c>
      <c r="G90" s="52">
        <f>DSUM($B$60:$Y$78,G$60,$C$85:$D90)</f>
        <v>1.0186928829007931E-2</v>
      </c>
      <c r="H90" s="52">
        <f>DSUM($B$60:$Y$78,H$60,$C$85:$D90)</f>
        <v>1.0186928829007935E-2</v>
      </c>
      <c r="I90" s="52">
        <f>DSUM($B$60:$Y$78,I$60,$C$85:$D90)</f>
        <v>1.0186928829007933E-2</v>
      </c>
      <c r="J90" s="52">
        <f>DSUM($B$60:$Y$78,J$60,$C$85:$D90)</f>
        <v>1.0186928829007933E-2</v>
      </c>
      <c r="K90" s="52">
        <f>DSUM($B$60:$Y$78,K$60,$C$85:$D90)</f>
        <v>1.0186928829007933E-2</v>
      </c>
      <c r="L90" s="52">
        <f>DSUM($B$60:$Y$78,L$60,$C$85:$D90)</f>
        <v>1.0186928829007931E-2</v>
      </c>
      <c r="M90" s="52">
        <f>DSUM($B$60:$Y$78,M$60,$C$85:$D90)</f>
        <v>1.0186928829007933E-2</v>
      </c>
      <c r="N90" s="52">
        <f>DSUM($B$60:$Y$78,N$60,$C$85:$D90)</f>
        <v>1.0186928829007935E-2</v>
      </c>
      <c r="O90" s="52">
        <f>DSUM($B$60:$Y$78,O$60,$C$85:$D90)</f>
        <v>1.0186928829007933E-2</v>
      </c>
      <c r="P90" s="52">
        <f>DSUM($B$60:$Y$78,P$60,$C$85:$D90)</f>
        <v>1.0186928829007933E-2</v>
      </c>
      <c r="Q90" s="52">
        <f>DSUM($B$60:$Y$78,Q$60,$C$85:$D90)</f>
        <v>1.0186928829007933E-2</v>
      </c>
      <c r="R90" s="52">
        <f>DSUM($B$60:$Y$78,R$60,$C$85:$D90)</f>
        <v>1.0186928829007933E-2</v>
      </c>
      <c r="S90" s="52">
        <f>DSUM($B$60:$Y$78,S$60,$C$85:$D90)</f>
        <v>1.0186928829007935E-2</v>
      </c>
      <c r="T90" s="52">
        <f>DSUM($B$60:$Y$78,T$60,$C$85:$D90)</f>
        <v>1.0186928829007933E-2</v>
      </c>
      <c r="U90" s="52">
        <f>DSUM($B$60:$Y$78,U$60,$C$85:$D90)</f>
        <v>1.0186928829007931E-2</v>
      </c>
      <c r="V90" s="52">
        <f>DSUM($B$60:$Y$78,V$60,$C$85:$D90)</f>
        <v>1.0186928829007937E-2</v>
      </c>
      <c r="W90" s="52">
        <f>DSUM($B$60:$Y$78,W$60,$C$85:$D90)</f>
        <v>1.0186928829007931E-2</v>
      </c>
      <c r="X90" s="52">
        <f>DSUM($B$60:$Y$78,X$60,$C$85:$D90)</f>
        <v>1.0186928829007933E-2</v>
      </c>
      <c r="Y90" s="52">
        <f>DSUM($B$60:$Y$78,Y$60,$C$85:$D90)</f>
        <v>0.2046568034382516</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1" t="s">
        <v>59</v>
      </c>
      <c r="C91" s="121" t="s">
        <v>274</v>
      </c>
      <c r="D91" s="121" t="s">
        <v>275</v>
      </c>
      <c r="E91" s="52">
        <f>DSUM($B$60:$Y$78,E$60,$C$85:$D91)</f>
        <v>1.0232840171912581E-2</v>
      </c>
      <c r="F91" s="52">
        <f>DSUM($B$60:$Y$78,F$60,$C$85:$D91)</f>
        <v>1.0186928829007933E-2</v>
      </c>
      <c r="G91" s="52">
        <f>DSUM($B$60:$Y$78,G$60,$C$85:$D91)</f>
        <v>1.0186928829007931E-2</v>
      </c>
      <c r="H91" s="52">
        <f>DSUM($B$60:$Y$78,H$60,$C$85:$D91)</f>
        <v>1.0186928829007935E-2</v>
      </c>
      <c r="I91" s="52">
        <f>DSUM($B$60:$Y$78,I$60,$C$85:$D91)</f>
        <v>1.0186928829007933E-2</v>
      </c>
      <c r="J91" s="52">
        <f>DSUM($B$60:$Y$78,J$60,$C$85:$D91)</f>
        <v>1.0186928829007933E-2</v>
      </c>
      <c r="K91" s="52">
        <f>DSUM($B$60:$Y$78,K$60,$C$85:$D91)</f>
        <v>1.0186928829007933E-2</v>
      </c>
      <c r="L91" s="52">
        <f>DSUM($B$60:$Y$78,L$60,$C$85:$D91)</f>
        <v>1.0186928829007931E-2</v>
      </c>
      <c r="M91" s="52">
        <f>DSUM($B$60:$Y$78,M$60,$C$85:$D91)</f>
        <v>1.0186928829007933E-2</v>
      </c>
      <c r="N91" s="52">
        <f>DSUM($B$60:$Y$78,N$60,$C$85:$D91)</f>
        <v>1.0186928829007935E-2</v>
      </c>
      <c r="O91" s="52">
        <f>DSUM($B$60:$Y$78,O$60,$C$85:$D91)</f>
        <v>1.0186928829007933E-2</v>
      </c>
      <c r="P91" s="52">
        <f>DSUM($B$60:$Y$78,P$60,$C$85:$D91)</f>
        <v>1.0186928829007933E-2</v>
      </c>
      <c r="Q91" s="52">
        <f>DSUM($B$60:$Y$78,Q$60,$C$85:$D91)</f>
        <v>1.0186928829007933E-2</v>
      </c>
      <c r="R91" s="52">
        <f>DSUM($B$60:$Y$78,R$60,$C$85:$D91)</f>
        <v>1.0186928829007933E-2</v>
      </c>
      <c r="S91" s="52">
        <f>DSUM($B$60:$Y$78,S$60,$C$85:$D91)</f>
        <v>1.0186928829007935E-2</v>
      </c>
      <c r="T91" s="52">
        <f>DSUM($B$60:$Y$78,T$60,$C$85:$D91)</f>
        <v>1.0186928829007933E-2</v>
      </c>
      <c r="U91" s="52">
        <f>DSUM($B$60:$Y$78,U$60,$C$85:$D91)</f>
        <v>1.0186928829007931E-2</v>
      </c>
      <c r="V91" s="52">
        <f>DSUM($B$60:$Y$78,V$60,$C$85:$D91)</f>
        <v>1.0186928829007937E-2</v>
      </c>
      <c r="W91" s="52">
        <f>DSUM($B$60:$Y$78,W$60,$C$85:$D91)</f>
        <v>1.0186928829007931E-2</v>
      </c>
      <c r="X91" s="52">
        <f>DSUM($B$60:$Y$78,X$60,$C$85:$D91)</f>
        <v>1.0186928829007933E-2</v>
      </c>
      <c r="Y91" s="52">
        <f>DSUM($B$60:$Y$78,Y$60,$C$85:$D91)</f>
        <v>0.2046568034382516</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1" t="s">
        <v>60</v>
      </c>
      <c r="C92" s="121" t="s">
        <v>276</v>
      </c>
      <c r="D92" s="121" t="s">
        <v>277</v>
      </c>
      <c r="E92" s="52">
        <f>DSUM($B$60:$Y$78,E$60,$C$85:$D92)</f>
        <v>0.15838760843221128</v>
      </c>
      <c r="F92" s="52">
        <f>DSUM($B$60:$Y$78,F$60,$C$85:$D92)</f>
        <v>0.15770555645669798</v>
      </c>
      <c r="G92" s="52">
        <f>DSUM($B$60:$Y$78,G$60,$C$85:$D92)</f>
        <v>0.15770555645669795</v>
      </c>
      <c r="H92" s="52">
        <f>DSUM($B$60:$Y$78,H$60,$C$85:$D92)</f>
        <v>0.15770555645669795</v>
      </c>
      <c r="I92" s="52">
        <f>DSUM($B$60:$Y$78,I$60,$C$85:$D92)</f>
        <v>0.15770555645669793</v>
      </c>
      <c r="J92" s="52">
        <f>DSUM($B$60:$Y$78,J$60,$C$85:$D92)</f>
        <v>0.15770555645669793</v>
      </c>
      <c r="K92" s="52">
        <f>DSUM($B$60:$Y$78,K$60,$C$85:$D92)</f>
        <v>0.15770555645669798</v>
      </c>
      <c r="L92" s="52">
        <f>DSUM($B$60:$Y$78,L$60,$C$85:$D92)</f>
        <v>0.15770555645669795</v>
      </c>
      <c r="M92" s="52">
        <f>DSUM($B$60:$Y$78,M$60,$C$85:$D92)</f>
        <v>0.15770555645669795</v>
      </c>
      <c r="N92" s="52">
        <f>DSUM($B$60:$Y$78,N$60,$C$85:$D92)</f>
        <v>0.15770555645669798</v>
      </c>
      <c r="O92" s="52">
        <f>DSUM($B$60:$Y$78,O$60,$C$85:$D92)</f>
        <v>0.15770555645669795</v>
      </c>
      <c r="P92" s="52">
        <f>DSUM($B$60:$Y$78,P$60,$C$85:$D92)</f>
        <v>0.15770555645669793</v>
      </c>
      <c r="Q92" s="52">
        <f>DSUM($B$60:$Y$78,Q$60,$C$85:$D92)</f>
        <v>0.15770555645669795</v>
      </c>
      <c r="R92" s="52">
        <f>DSUM($B$60:$Y$78,R$60,$C$85:$D92)</f>
        <v>0.15770555645669795</v>
      </c>
      <c r="S92" s="52">
        <f>DSUM($B$60:$Y$78,S$60,$C$85:$D92)</f>
        <v>0.15770555645669795</v>
      </c>
      <c r="T92" s="52">
        <f>DSUM($B$60:$Y$78,T$60,$C$85:$D92)</f>
        <v>0.15770555645669795</v>
      </c>
      <c r="U92" s="52">
        <f>DSUM($B$60:$Y$78,U$60,$C$85:$D92)</f>
        <v>0.15770555645669795</v>
      </c>
      <c r="V92" s="52">
        <f>DSUM($B$60:$Y$78,V$60,$C$85:$D92)</f>
        <v>0.15770555645669798</v>
      </c>
      <c r="W92" s="52">
        <f>DSUM($B$60:$Y$78,W$60,$C$85:$D92)</f>
        <v>0.15770555645669795</v>
      </c>
      <c r="X92" s="52">
        <f>DSUM($B$60:$Y$78,X$60,$C$85:$D92)</f>
        <v>0.15770555645669793</v>
      </c>
      <c r="Y92" s="52">
        <f>DSUM($B$60:$Y$78,Y$60,$C$85:$D92)</f>
        <v>3.2238288305372076</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1" t="s">
        <v>61</v>
      </c>
      <c r="C93" s="121" t="s">
        <v>278</v>
      </c>
      <c r="D93" s="121" t="s">
        <v>279</v>
      </c>
      <c r="E93" s="52">
        <f>DSUM($B$60:$Y$78,E$60,$C$85:$D93)</f>
        <v>0.15838760843221128</v>
      </c>
      <c r="F93" s="52">
        <f>DSUM($B$60:$Y$78,F$60,$C$85:$D93)</f>
        <v>0.15770555645669798</v>
      </c>
      <c r="G93" s="52">
        <f>DSUM($B$60:$Y$78,G$60,$C$85:$D93)</f>
        <v>0.15770555645669795</v>
      </c>
      <c r="H93" s="52">
        <f>DSUM($B$60:$Y$78,H$60,$C$85:$D93)</f>
        <v>0.15770555645669795</v>
      </c>
      <c r="I93" s="52">
        <f>DSUM($B$60:$Y$78,I$60,$C$85:$D93)</f>
        <v>0.15770555645669793</v>
      </c>
      <c r="J93" s="52">
        <f>DSUM($B$60:$Y$78,J$60,$C$85:$D93)</f>
        <v>0.15770555645669793</v>
      </c>
      <c r="K93" s="52">
        <f>DSUM($B$60:$Y$78,K$60,$C$85:$D93)</f>
        <v>0.15770555645669798</v>
      </c>
      <c r="L93" s="52">
        <f>DSUM($B$60:$Y$78,L$60,$C$85:$D93)</f>
        <v>0.15770555645669795</v>
      </c>
      <c r="M93" s="52">
        <f>DSUM($B$60:$Y$78,M$60,$C$85:$D93)</f>
        <v>0.15770555645669795</v>
      </c>
      <c r="N93" s="52">
        <f>DSUM($B$60:$Y$78,N$60,$C$85:$D93)</f>
        <v>0.15770555645669798</v>
      </c>
      <c r="O93" s="52">
        <f>DSUM($B$60:$Y$78,O$60,$C$85:$D93)</f>
        <v>0.15770555645669795</v>
      </c>
      <c r="P93" s="52">
        <f>DSUM($B$60:$Y$78,P$60,$C$85:$D93)</f>
        <v>0.15770555645669793</v>
      </c>
      <c r="Q93" s="52">
        <f>DSUM($B$60:$Y$78,Q$60,$C$85:$D93)</f>
        <v>0.15770555645669795</v>
      </c>
      <c r="R93" s="52">
        <f>DSUM($B$60:$Y$78,R$60,$C$85:$D93)</f>
        <v>0.15770555645669795</v>
      </c>
      <c r="S93" s="52">
        <f>DSUM($B$60:$Y$78,S$60,$C$85:$D93)</f>
        <v>0.15770555645669795</v>
      </c>
      <c r="T93" s="52">
        <f>DSUM($B$60:$Y$78,T$60,$C$85:$D93)</f>
        <v>0.15770555645669795</v>
      </c>
      <c r="U93" s="52">
        <f>DSUM($B$60:$Y$78,U$60,$C$85:$D93)</f>
        <v>0.15770555645669795</v>
      </c>
      <c r="V93" s="52">
        <f>DSUM($B$60:$Y$78,V$60,$C$85:$D93)</f>
        <v>0.15770555645669798</v>
      </c>
      <c r="W93" s="52">
        <f>DSUM($B$60:$Y$78,W$60,$C$85:$D93)</f>
        <v>0.15770555645669795</v>
      </c>
      <c r="X93" s="52">
        <f>DSUM($B$60:$Y$78,X$60,$C$85:$D93)</f>
        <v>0.15770555645669793</v>
      </c>
      <c r="Y93" s="52">
        <f>DSUM($B$60:$Y$78,Y$60,$C$85:$D93)</f>
        <v>3.2238288305372076</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1" t="s">
        <v>62</v>
      </c>
      <c r="C94" s="121" t="s">
        <v>280</v>
      </c>
      <c r="D94" s="121" t="s">
        <v>281</v>
      </c>
      <c r="E94" s="52">
        <f>DSUM($B$60:$Y$78,E$60,$C$85:$D94)</f>
        <v>0.15838760843221128</v>
      </c>
      <c r="F94" s="52">
        <f>DSUM($B$60:$Y$78,F$60,$C$85:$D94)</f>
        <v>0.15770555645669798</v>
      </c>
      <c r="G94" s="52">
        <f>DSUM($B$60:$Y$78,G$60,$C$85:$D94)</f>
        <v>0.15770555645669795</v>
      </c>
      <c r="H94" s="52">
        <f>DSUM($B$60:$Y$78,H$60,$C$85:$D94)</f>
        <v>0.15770555645669795</v>
      </c>
      <c r="I94" s="52">
        <f>DSUM($B$60:$Y$78,I$60,$C$85:$D94)</f>
        <v>0.15770555645669793</v>
      </c>
      <c r="J94" s="52">
        <f>DSUM($B$60:$Y$78,J$60,$C$85:$D94)</f>
        <v>0.15770555645669793</v>
      </c>
      <c r="K94" s="52">
        <f>DSUM($B$60:$Y$78,K$60,$C$85:$D94)</f>
        <v>0.15770555645669798</v>
      </c>
      <c r="L94" s="52">
        <f>DSUM($B$60:$Y$78,L$60,$C$85:$D94)</f>
        <v>0.15770555645669795</v>
      </c>
      <c r="M94" s="52">
        <f>DSUM($B$60:$Y$78,M$60,$C$85:$D94)</f>
        <v>0.15770555645669795</v>
      </c>
      <c r="N94" s="52">
        <f>DSUM($B$60:$Y$78,N$60,$C$85:$D94)</f>
        <v>0.15770555645669798</v>
      </c>
      <c r="O94" s="52">
        <f>DSUM($B$60:$Y$78,O$60,$C$85:$D94)</f>
        <v>0.15770555645669795</v>
      </c>
      <c r="P94" s="52">
        <f>DSUM($B$60:$Y$78,P$60,$C$85:$D94)</f>
        <v>0.15770555645669793</v>
      </c>
      <c r="Q94" s="52">
        <f>DSUM($B$60:$Y$78,Q$60,$C$85:$D94)</f>
        <v>0.15770555645669795</v>
      </c>
      <c r="R94" s="52">
        <f>DSUM($B$60:$Y$78,R$60,$C$85:$D94)</f>
        <v>0.15770555645669795</v>
      </c>
      <c r="S94" s="52">
        <f>DSUM($B$60:$Y$78,S$60,$C$85:$D94)</f>
        <v>0.15770555645669795</v>
      </c>
      <c r="T94" s="52">
        <f>DSUM($B$60:$Y$78,T$60,$C$85:$D94)</f>
        <v>0.15770555645669795</v>
      </c>
      <c r="U94" s="52">
        <f>DSUM($B$60:$Y$78,U$60,$C$85:$D94)</f>
        <v>0.15770555645669795</v>
      </c>
      <c r="V94" s="52">
        <f>DSUM($B$60:$Y$78,V$60,$C$85:$D94)</f>
        <v>0.15770555645669798</v>
      </c>
      <c r="W94" s="52">
        <f>DSUM($B$60:$Y$78,W$60,$C$85:$D94)</f>
        <v>0.15770555645669795</v>
      </c>
      <c r="X94" s="52">
        <f>DSUM($B$60:$Y$78,X$60,$C$85:$D94)</f>
        <v>0.15770555645669793</v>
      </c>
      <c r="Y94" s="52">
        <f>DSUM($B$60:$Y$78,Y$60,$C$85:$D94)</f>
        <v>3.2238288305372076</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1" t="s">
        <v>63</v>
      </c>
      <c r="C95" s="121" t="s">
        <v>282</v>
      </c>
      <c r="D95" s="121" t="s">
        <v>283</v>
      </c>
      <c r="E95" s="52">
        <f>DSUM($B$60:$Y$78,E$60,$C$85:$D95)</f>
        <v>0.15838760843221128</v>
      </c>
      <c r="F95" s="52">
        <f>DSUM($B$60:$Y$78,F$60,$C$85:$D95)</f>
        <v>0.15770555645669798</v>
      </c>
      <c r="G95" s="52">
        <f>DSUM($B$60:$Y$78,G$60,$C$85:$D95)</f>
        <v>0.15770555645669795</v>
      </c>
      <c r="H95" s="52">
        <f>DSUM($B$60:$Y$78,H$60,$C$85:$D95)</f>
        <v>0.15770555645669795</v>
      </c>
      <c r="I95" s="52">
        <f>DSUM($B$60:$Y$78,I$60,$C$85:$D95)</f>
        <v>0.15770555645669793</v>
      </c>
      <c r="J95" s="52">
        <f>DSUM($B$60:$Y$78,J$60,$C$85:$D95)</f>
        <v>0.15770555645669793</v>
      </c>
      <c r="K95" s="52">
        <f>DSUM($B$60:$Y$78,K$60,$C$85:$D95)</f>
        <v>0.15770555645669798</v>
      </c>
      <c r="L95" s="52">
        <f>DSUM($B$60:$Y$78,L$60,$C$85:$D95)</f>
        <v>0.15770555645669795</v>
      </c>
      <c r="M95" s="52">
        <f>DSUM($B$60:$Y$78,M$60,$C$85:$D95)</f>
        <v>0.15770555645669795</v>
      </c>
      <c r="N95" s="52">
        <f>DSUM($B$60:$Y$78,N$60,$C$85:$D95)</f>
        <v>0.15770555645669798</v>
      </c>
      <c r="O95" s="52">
        <f>DSUM($B$60:$Y$78,O$60,$C$85:$D95)</f>
        <v>0.15770555645669795</v>
      </c>
      <c r="P95" s="52">
        <f>DSUM($B$60:$Y$78,P$60,$C$85:$D95)</f>
        <v>0.15770555645669793</v>
      </c>
      <c r="Q95" s="52">
        <f>DSUM($B$60:$Y$78,Q$60,$C$85:$D95)</f>
        <v>0.15770555645669795</v>
      </c>
      <c r="R95" s="52">
        <f>DSUM($B$60:$Y$78,R$60,$C$85:$D95)</f>
        <v>0.15770555645669795</v>
      </c>
      <c r="S95" s="52">
        <f>DSUM($B$60:$Y$78,S$60,$C$85:$D95)</f>
        <v>0.15770555645669795</v>
      </c>
      <c r="T95" s="52">
        <f>DSUM($B$60:$Y$78,T$60,$C$85:$D95)</f>
        <v>0.15770555645669795</v>
      </c>
      <c r="U95" s="52">
        <f>DSUM($B$60:$Y$78,U$60,$C$85:$D95)</f>
        <v>0.15770555645669795</v>
      </c>
      <c r="V95" s="52">
        <f>DSUM($B$60:$Y$78,V$60,$C$85:$D95)</f>
        <v>0.15770555645669798</v>
      </c>
      <c r="W95" s="52">
        <f>DSUM($B$60:$Y$78,W$60,$C$85:$D95)</f>
        <v>0.15770555645669795</v>
      </c>
      <c r="X95" s="52">
        <f>DSUM($B$60:$Y$78,X$60,$C$85:$D95)</f>
        <v>0.15770555645669793</v>
      </c>
      <c r="Y95" s="52">
        <f>DSUM($B$60:$Y$78,Y$60,$C$85:$D95)</f>
        <v>3.2238288305372076</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1" t="s">
        <v>64</v>
      </c>
      <c r="C96" s="121" t="s">
        <v>284</v>
      </c>
      <c r="D96" s="121" t="s">
        <v>285</v>
      </c>
      <c r="E96" s="52">
        <f>DSUM($B$60:$Y$78,E$60,$C$85:$D96)</f>
        <v>0.15838760843221128</v>
      </c>
      <c r="F96" s="52">
        <f>DSUM($B$60:$Y$78,F$60,$C$85:$D96)</f>
        <v>0.15770555645669798</v>
      </c>
      <c r="G96" s="52">
        <f>DSUM($B$60:$Y$78,G$60,$C$85:$D96)</f>
        <v>0.15770555645669795</v>
      </c>
      <c r="H96" s="52">
        <f>DSUM($B$60:$Y$78,H$60,$C$85:$D96)</f>
        <v>0.15770555645669795</v>
      </c>
      <c r="I96" s="52">
        <f>DSUM($B$60:$Y$78,I$60,$C$85:$D96)</f>
        <v>0.15770555645669793</v>
      </c>
      <c r="J96" s="52">
        <f>DSUM($B$60:$Y$78,J$60,$C$85:$D96)</f>
        <v>0.15770555645669793</v>
      </c>
      <c r="K96" s="52">
        <f>DSUM($B$60:$Y$78,K$60,$C$85:$D96)</f>
        <v>0.15770555645669798</v>
      </c>
      <c r="L96" s="52">
        <f>DSUM($B$60:$Y$78,L$60,$C$85:$D96)</f>
        <v>0.15770555645669795</v>
      </c>
      <c r="M96" s="52">
        <f>DSUM($B$60:$Y$78,M$60,$C$85:$D96)</f>
        <v>0.15770555645669795</v>
      </c>
      <c r="N96" s="52">
        <f>DSUM($B$60:$Y$78,N$60,$C$85:$D96)</f>
        <v>0.15770555645669798</v>
      </c>
      <c r="O96" s="52">
        <f>DSUM($B$60:$Y$78,O$60,$C$85:$D96)</f>
        <v>0.15770555645669795</v>
      </c>
      <c r="P96" s="52">
        <f>DSUM($B$60:$Y$78,P$60,$C$85:$D96)</f>
        <v>0.15770555645669793</v>
      </c>
      <c r="Q96" s="52">
        <f>DSUM($B$60:$Y$78,Q$60,$C$85:$D96)</f>
        <v>0.15770555645669795</v>
      </c>
      <c r="R96" s="52">
        <f>DSUM($B$60:$Y$78,R$60,$C$85:$D96)</f>
        <v>0.15770555645669795</v>
      </c>
      <c r="S96" s="52">
        <f>DSUM($B$60:$Y$78,S$60,$C$85:$D96)</f>
        <v>0.15770555645669795</v>
      </c>
      <c r="T96" s="52">
        <f>DSUM($B$60:$Y$78,T$60,$C$85:$D96)</f>
        <v>0.15770555645669795</v>
      </c>
      <c r="U96" s="52">
        <f>DSUM($B$60:$Y$78,U$60,$C$85:$D96)</f>
        <v>0.15770555645669795</v>
      </c>
      <c r="V96" s="52">
        <f>DSUM($B$60:$Y$78,V$60,$C$85:$D96)</f>
        <v>0.15770555645669798</v>
      </c>
      <c r="W96" s="52">
        <f>DSUM($B$60:$Y$78,W$60,$C$85:$D96)</f>
        <v>0.15770555645669795</v>
      </c>
      <c r="X96" s="52">
        <f>DSUM($B$60:$Y$78,X$60,$C$85:$D96)</f>
        <v>0.15770555645669793</v>
      </c>
      <c r="Y96" s="52">
        <f>DSUM($B$60:$Y$78,Y$60,$C$85:$D96)</f>
        <v>3.2238288305372076</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1" t="s">
        <v>65</v>
      </c>
      <c r="C97" s="121" t="s">
        <v>286</v>
      </c>
      <c r="D97" s="121" t="s">
        <v>287</v>
      </c>
      <c r="E97" s="52">
        <f>DSUM($B$60:$Y$78,E$60,$C$85:$D97)</f>
        <v>0.15838760843221128</v>
      </c>
      <c r="F97" s="52">
        <f>DSUM($B$60:$Y$78,F$60,$C$85:$D97)</f>
        <v>0.15770555645669798</v>
      </c>
      <c r="G97" s="52">
        <f>DSUM($B$60:$Y$78,G$60,$C$85:$D97)</f>
        <v>0.15770555645669795</v>
      </c>
      <c r="H97" s="52">
        <f>DSUM($B$60:$Y$78,H$60,$C$85:$D97)</f>
        <v>0.15770555645669795</v>
      </c>
      <c r="I97" s="52">
        <f>DSUM($B$60:$Y$78,I$60,$C$85:$D97)</f>
        <v>0.15770555645669793</v>
      </c>
      <c r="J97" s="52">
        <f>DSUM($B$60:$Y$78,J$60,$C$85:$D97)</f>
        <v>0.15770555645669793</v>
      </c>
      <c r="K97" s="52">
        <f>DSUM($B$60:$Y$78,K$60,$C$85:$D97)</f>
        <v>0.15770555645669798</v>
      </c>
      <c r="L97" s="52">
        <f>DSUM($B$60:$Y$78,L$60,$C$85:$D97)</f>
        <v>0.15770555645669795</v>
      </c>
      <c r="M97" s="52">
        <f>DSUM($B$60:$Y$78,M$60,$C$85:$D97)</f>
        <v>0.15770555645669795</v>
      </c>
      <c r="N97" s="52">
        <f>DSUM($B$60:$Y$78,N$60,$C$85:$D97)</f>
        <v>0.15770555645669798</v>
      </c>
      <c r="O97" s="52">
        <f>DSUM($B$60:$Y$78,O$60,$C$85:$D97)</f>
        <v>0.15770555645669795</v>
      </c>
      <c r="P97" s="52">
        <f>DSUM($B$60:$Y$78,P$60,$C$85:$D97)</f>
        <v>0.15770555645669793</v>
      </c>
      <c r="Q97" s="52">
        <f>DSUM($B$60:$Y$78,Q$60,$C$85:$D97)</f>
        <v>0.15770555645669795</v>
      </c>
      <c r="R97" s="52">
        <f>DSUM($B$60:$Y$78,R$60,$C$85:$D97)</f>
        <v>0.15770555645669795</v>
      </c>
      <c r="S97" s="52">
        <f>DSUM($B$60:$Y$78,S$60,$C$85:$D97)</f>
        <v>0.15770555645669795</v>
      </c>
      <c r="T97" s="52">
        <f>DSUM($B$60:$Y$78,T$60,$C$85:$D97)</f>
        <v>0.15770555645669795</v>
      </c>
      <c r="U97" s="52">
        <f>DSUM($B$60:$Y$78,U$60,$C$85:$D97)</f>
        <v>0.15770555645669795</v>
      </c>
      <c r="V97" s="52">
        <f>DSUM($B$60:$Y$78,V$60,$C$85:$D97)</f>
        <v>0.15770555645669798</v>
      </c>
      <c r="W97" s="52">
        <f>DSUM($B$60:$Y$78,W$60,$C$85:$D97)</f>
        <v>0.15770555645669795</v>
      </c>
      <c r="X97" s="52">
        <f>DSUM($B$60:$Y$78,X$60,$C$85:$D97)</f>
        <v>0.15770555645669793</v>
      </c>
      <c r="Y97" s="52">
        <f>DSUM($B$60:$Y$78,Y$60,$C$85:$D97)</f>
        <v>3.2238288305372076</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1" t="s">
        <v>66</v>
      </c>
      <c r="C98" s="121" t="s">
        <v>288</v>
      </c>
      <c r="D98" s="121" t="s">
        <v>289</v>
      </c>
      <c r="E98" s="52">
        <f>DSUM($B$60:$Y$78,E$60,$C$85:$D98)</f>
        <v>0.15838760843221128</v>
      </c>
      <c r="F98" s="52">
        <f>DSUM($B$60:$Y$78,F$60,$C$85:$D98)</f>
        <v>0.15770555645669798</v>
      </c>
      <c r="G98" s="52">
        <f>DSUM($B$60:$Y$78,G$60,$C$85:$D98)</f>
        <v>0.15770555645669795</v>
      </c>
      <c r="H98" s="52">
        <f>DSUM($B$60:$Y$78,H$60,$C$85:$D98)</f>
        <v>0.15770555645669795</v>
      </c>
      <c r="I98" s="52">
        <f>DSUM($B$60:$Y$78,I$60,$C$85:$D98)</f>
        <v>0.15770555645669793</v>
      </c>
      <c r="J98" s="52">
        <f>DSUM($B$60:$Y$78,J$60,$C$85:$D98)</f>
        <v>0.15770555645669793</v>
      </c>
      <c r="K98" s="52">
        <f>DSUM($B$60:$Y$78,K$60,$C$85:$D98)</f>
        <v>0.15770555645669798</v>
      </c>
      <c r="L98" s="52">
        <f>DSUM($B$60:$Y$78,L$60,$C$85:$D98)</f>
        <v>0.15770555645669795</v>
      </c>
      <c r="M98" s="52">
        <f>DSUM($B$60:$Y$78,M$60,$C$85:$D98)</f>
        <v>0.15770555645669795</v>
      </c>
      <c r="N98" s="52">
        <f>DSUM($B$60:$Y$78,N$60,$C$85:$D98)</f>
        <v>0.15770555645669798</v>
      </c>
      <c r="O98" s="52">
        <f>DSUM($B$60:$Y$78,O$60,$C$85:$D98)</f>
        <v>0.15770555645669795</v>
      </c>
      <c r="P98" s="52">
        <f>DSUM($B$60:$Y$78,P$60,$C$85:$D98)</f>
        <v>0.15770555645669793</v>
      </c>
      <c r="Q98" s="52">
        <f>DSUM($B$60:$Y$78,Q$60,$C$85:$D98)</f>
        <v>0.15770555645669795</v>
      </c>
      <c r="R98" s="52">
        <f>DSUM($B$60:$Y$78,R$60,$C$85:$D98)</f>
        <v>0.15770555645669795</v>
      </c>
      <c r="S98" s="52">
        <f>DSUM($B$60:$Y$78,S$60,$C$85:$D98)</f>
        <v>0.15770555645669795</v>
      </c>
      <c r="T98" s="52">
        <f>DSUM($B$60:$Y$78,T$60,$C$85:$D98)</f>
        <v>0.15770555645669795</v>
      </c>
      <c r="U98" s="52">
        <f>DSUM($B$60:$Y$78,U$60,$C$85:$D98)</f>
        <v>0.15770555645669795</v>
      </c>
      <c r="V98" s="52">
        <f>DSUM($B$60:$Y$78,V$60,$C$85:$D98)</f>
        <v>0.15770555645669798</v>
      </c>
      <c r="W98" s="52">
        <f>DSUM($B$60:$Y$78,W$60,$C$85:$D98)</f>
        <v>0.15770555645669795</v>
      </c>
      <c r="X98" s="52">
        <f>DSUM($B$60:$Y$78,X$60,$C$85:$D98)</f>
        <v>0.15770555645669793</v>
      </c>
      <c r="Y98" s="52">
        <f>DSUM($B$60:$Y$78,Y$60,$C$85:$D98)</f>
        <v>3.2238288305372076</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1" t="s">
        <v>67</v>
      </c>
      <c r="C99" s="121" t="s">
        <v>290</v>
      </c>
      <c r="D99" s="121" t="s">
        <v>291</v>
      </c>
      <c r="E99" s="52">
        <f>DSUM($B$60:$Y$78,E$60,$C$85:$D99)</f>
        <v>0.15838760843221128</v>
      </c>
      <c r="F99" s="52">
        <f>DSUM($B$60:$Y$78,F$60,$C$85:$D99)</f>
        <v>0.15770555645669798</v>
      </c>
      <c r="G99" s="52">
        <f>DSUM($B$60:$Y$78,G$60,$C$85:$D99)</f>
        <v>0.15770555645669795</v>
      </c>
      <c r="H99" s="52">
        <f>DSUM($B$60:$Y$78,H$60,$C$85:$D99)</f>
        <v>0.15770555645669795</v>
      </c>
      <c r="I99" s="52">
        <f>DSUM($B$60:$Y$78,I$60,$C$85:$D99)</f>
        <v>0.15770555645669793</v>
      </c>
      <c r="J99" s="52">
        <f>DSUM($B$60:$Y$78,J$60,$C$85:$D99)</f>
        <v>0.15770555645669793</v>
      </c>
      <c r="K99" s="52">
        <f>DSUM($B$60:$Y$78,K$60,$C$85:$D99)</f>
        <v>0.15770555645669798</v>
      </c>
      <c r="L99" s="52">
        <f>DSUM($B$60:$Y$78,L$60,$C$85:$D99)</f>
        <v>0.15770555645669795</v>
      </c>
      <c r="M99" s="52">
        <f>DSUM($B$60:$Y$78,M$60,$C$85:$D99)</f>
        <v>0.15770555645669795</v>
      </c>
      <c r="N99" s="52">
        <f>DSUM($B$60:$Y$78,N$60,$C$85:$D99)</f>
        <v>0.15770555645669798</v>
      </c>
      <c r="O99" s="52">
        <f>DSUM($B$60:$Y$78,O$60,$C$85:$D99)</f>
        <v>0.15770555645669795</v>
      </c>
      <c r="P99" s="52">
        <f>DSUM($B$60:$Y$78,P$60,$C$85:$D99)</f>
        <v>0.15770555645669793</v>
      </c>
      <c r="Q99" s="52">
        <f>DSUM($B$60:$Y$78,Q$60,$C$85:$D99)</f>
        <v>0.15770555645669795</v>
      </c>
      <c r="R99" s="52">
        <f>DSUM($B$60:$Y$78,R$60,$C$85:$D99)</f>
        <v>0.15770555645669795</v>
      </c>
      <c r="S99" s="52">
        <f>DSUM($B$60:$Y$78,S$60,$C$85:$D99)</f>
        <v>0.15770555645669795</v>
      </c>
      <c r="T99" s="52">
        <f>DSUM($B$60:$Y$78,T$60,$C$85:$D99)</f>
        <v>0.15770555645669795</v>
      </c>
      <c r="U99" s="52">
        <f>DSUM($B$60:$Y$78,U$60,$C$85:$D99)</f>
        <v>0.15770555645669795</v>
      </c>
      <c r="V99" s="52">
        <f>DSUM($B$60:$Y$78,V$60,$C$85:$D99)</f>
        <v>0.15770555645669798</v>
      </c>
      <c r="W99" s="52">
        <f>DSUM($B$60:$Y$78,W$60,$C$85:$D99)</f>
        <v>0.15770555645669795</v>
      </c>
      <c r="X99" s="52">
        <f>DSUM($B$60:$Y$78,X$60,$C$85:$D99)</f>
        <v>0.15770555645669793</v>
      </c>
      <c r="Y99" s="52">
        <f>DSUM($B$60:$Y$78,Y$60,$C$85:$D99)</f>
        <v>3.2238288305372076</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1" t="s">
        <v>68</v>
      </c>
      <c r="C100" s="121" t="s">
        <v>292</v>
      </c>
      <c r="D100" s="121" t="s">
        <v>293</v>
      </c>
      <c r="E100" s="52">
        <f>DSUM($B$60:$Y$78,E$60,$C$85:$D100)</f>
        <v>0.15838760843221128</v>
      </c>
      <c r="F100" s="52">
        <f>DSUM($B$60:$Y$78,F$60,$C$85:$D100)</f>
        <v>0.15770555645669798</v>
      </c>
      <c r="G100" s="52">
        <f>DSUM($B$60:$Y$78,G$60,$C$85:$D100)</f>
        <v>0.15770555645669795</v>
      </c>
      <c r="H100" s="52">
        <f>DSUM($B$60:$Y$78,H$60,$C$85:$D100)</f>
        <v>0.15770555645669795</v>
      </c>
      <c r="I100" s="52">
        <f>DSUM($B$60:$Y$78,I$60,$C$85:$D100)</f>
        <v>0.15770555645669793</v>
      </c>
      <c r="J100" s="52">
        <f>DSUM($B$60:$Y$78,J$60,$C$85:$D100)</f>
        <v>0.15770555645669793</v>
      </c>
      <c r="K100" s="52">
        <f>DSUM($B$60:$Y$78,K$60,$C$85:$D100)</f>
        <v>0.15770555645669798</v>
      </c>
      <c r="L100" s="52">
        <f>DSUM($B$60:$Y$78,L$60,$C$85:$D100)</f>
        <v>0.15770555645669795</v>
      </c>
      <c r="M100" s="52">
        <f>DSUM($B$60:$Y$78,M$60,$C$85:$D100)</f>
        <v>0.15770555645669795</v>
      </c>
      <c r="N100" s="52">
        <f>DSUM($B$60:$Y$78,N$60,$C$85:$D100)</f>
        <v>0.15770555645669798</v>
      </c>
      <c r="O100" s="52">
        <f>DSUM($B$60:$Y$78,O$60,$C$85:$D100)</f>
        <v>0.15770555645669795</v>
      </c>
      <c r="P100" s="52">
        <f>DSUM($B$60:$Y$78,P$60,$C$85:$D100)</f>
        <v>0.15770555645669793</v>
      </c>
      <c r="Q100" s="52">
        <f>DSUM($B$60:$Y$78,Q$60,$C$85:$D100)</f>
        <v>0.15770555645669795</v>
      </c>
      <c r="R100" s="52">
        <f>DSUM($B$60:$Y$78,R$60,$C$85:$D100)</f>
        <v>0.15770555645669795</v>
      </c>
      <c r="S100" s="52">
        <f>DSUM($B$60:$Y$78,S$60,$C$85:$D100)</f>
        <v>0.15770555645669795</v>
      </c>
      <c r="T100" s="52">
        <f>DSUM($B$60:$Y$78,T$60,$C$85:$D100)</f>
        <v>0.15770555645669795</v>
      </c>
      <c r="U100" s="52">
        <f>DSUM($B$60:$Y$78,U$60,$C$85:$D100)</f>
        <v>0.15770555645669795</v>
      </c>
      <c r="V100" s="52">
        <f>DSUM($B$60:$Y$78,V$60,$C$85:$D100)</f>
        <v>0.15770555645669798</v>
      </c>
      <c r="W100" s="52">
        <f>DSUM($B$60:$Y$78,W$60,$C$85:$D100)</f>
        <v>0.15770555645669795</v>
      </c>
      <c r="X100" s="52">
        <f>DSUM($B$60:$Y$78,X$60,$C$85:$D100)</f>
        <v>0.15770555645669793</v>
      </c>
      <c r="Y100" s="52">
        <f>DSUM($B$60:$Y$78,Y$60,$C$85:$D100)</f>
        <v>3.2238288305372076</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1" t="s">
        <v>69</v>
      </c>
      <c r="C101" s="121" t="s">
        <v>294</v>
      </c>
      <c r="D101" s="121" t="s">
        <v>295</v>
      </c>
      <c r="E101" s="52">
        <f>DSUM($B$60:$Y$78,E$60,$C$85:$D101)</f>
        <v>0.15838760843221128</v>
      </c>
      <c r="F101" s="52">
        <f>DSUM($B$60:$Y$78,F$60,$C$85:$D101)</f>
        <v>0.15770555645669798</v>
      </c>
      <c r="G101" s="52">
        <f>DSUM($B$60:$Y$78,G$60,$C$85:$D101)</f>
        <v>0.15770555645669795</v>
      </c>
      <c r="H101" s="52">
        <f>DSUM($B$60:$Y$78,H$60,$C$85:$D101)</f>
        <v>0.15770555645669795</v>
      </c>
      <c r="I101" s="52">
        <f>DSUM($B$60:$Y$78,I$60,$C$85:$D101)</f>
        <v>0.15770555645669793</v>
      </c>
      <c r="J101" s="52">
        <f>DSUM($B$60:$Y$78,J$60,$C$85:$D101)</f>
        <v>0.15770555645669793</v>
      </c>
      <c r="K101" s="52">
        <f>DSUM($B$60:$Y$78,K$60,$C$85:$D101)</f>
        <v>0.15770555645669798</v>
      </c>
      <c r="L101" s="52">
        <f>DSUM($B$60:$Y$78,L$60,$C$85:$D101)</f>
        <v>0.15770555645669795</v>
      </c>
      <c r="M101" s="52">
        <f>DSUM($B$60:$Y$78,M$60,$C$85:$D101)</f>
        <v>0.15770555645669795</v>
      </c>
      <c r="N101" s="52">
        <f>DSUM($B$60:$Y$78,N$60,$C$85:$D101)</f>
        <v>0.15770555645669798</v>
      </c>
      <c r="O101" s="52">
        <f>DSUM($B$60:$Y$78,O$60,$C$85:$D101)</f>
        <v>0.15770555645669795</v>
      </c>
      <c r="P101" s="52">
        <f>DSUM($B$60:$Y$78,P$60,$C$85:$D101)</f>
        <v>0.15770555645669793</v>
      </c>
      <c r="Q101" s="52">
        <f>DSUM($B$60:$Y$78,Q$60,$C$85:$D101)</f>
        <v>0.15770555645669795</v>
      </c>
      <c r="R101" s="52">
        <f>DSUM($B$60:$Y$78,R$60,$C$85:$D101)</f>
        <v>0.15770555645669795</v>
      </c>
      <c r="S101" s="52">
        <f>DSUM($B$60:$Y$78,S$60,$C$85:$D101)</f>
        <v>0.15770555645669795</v>
      </c>
      <c r="T101" s="52">
        <f>DSUM($B$60:$Y$78,T$60,$C$85:$D101)</f>
        <v>0.15770555645669795</v>
      </c>
      <c r="U101" s="52">
        <f>DSUM($B$60:$Y$78,U$60,$C$85:$D101)</f>
        <v>0.15770555645669795</v>
      </c>
      <c r="V101" s="52">
        <f>DSUM($B$60:$Y$78,V$60,$C$85:$D101)</f>
        <v>0.15770555645669798</v>
      </c>
      <c r="W101" s="52">
        <f>DSUM($B$60:$Y$78,W$60,$C$85:$D101)</f>
        <v>0.15770555645669795</v>
      </c>
      <c r="X101" s="52">
        <f>DSUM($B$60:$Y$78,X$60,$C$85:$D101)</f>
        <v>0.15770555645669793</v>
      </c>
      <c r="Y101" s="52">
        <f>DSUM($B$60:$Y$78,Y$60,$C$85:$D101)</f>
        <v>3.2238288305372076</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1" t="s">
        <v>70</v>
      </c>
      <c r="C102" s="121" t="s">
        <v>296</v>
      </c>
      <c r="D102" s="121" t="s">
        <v>297</v>
      </c>
      <c r="E102" s="52">
        <f>DSUM($B$60:$Y$78,E$60,$C$85:$D102)</f>
        <v>0.15838760843221128</v>
      </c>
      <c r="F102" s="52">
        <f>DSUM($B$60:$Y$78,F$60,$C$85:$D102)</f>
        <v>0.15770555645669798</v>
      </c>
      <c r="G102" s="52">
        <f>DSUM($B$60:$Y$78,G$60,$C$85:$D102)</f>
        <v>0.15770555645669795</v>
      </c>
      <c r="H102" s="52">
        <f>DSUM($B$60:$Y$78,H$60,$C$85:$D102)</f>
        <v>0.15770555645669795</v>
      </c>
      <c r="I102" s="52">
        <f>DSUM($B$60:$Y$78,I$60,$C$85:$D102)</f>
        <v>0.15770555645669793</v>
      </c>
      <c r="J102" s="52">
        <f>DSUM($B$60:$Y$78,J$60,$C$85:$D102)</f>
        <v>0.15770555645669793</v>
      </c>
      <c r="K102" s="52">
        <f>DSUM($B$60:$Y$78,K$60,$C$85:$D102)</f>
        <v>0.15770555645669798</v>
      </c>
      <c r="L102" s="52">
        <f>DSUM($B$60:$Y$78,L$60,$C$85:$D102)</f>
        <v>0.15770555645669795</v>
      </c>
      <c r="M102" s="52">
        <f>DSUM($B$60:$Y$78,M$60,$C$85:$D102)</f>
        <v>0.15770555645669795</v>
      </c>
      <c r="N102" s="52">
        <f>DSUM($B$60:$Y$78,N$60,$C$85:$D102)</f>
        <v>0.15770555645669798</v>
      </c>
      <c r="O102" s="52">
        <f>DSUM($B$60:$Y$78,O$60,$C$85:$D102)</f>
        <v>0.15770555645669795</v>
      </c>
      <c r="P102" s="52">
        <f>DSUM($B$60:$Y$78,P$60,$C$85:$D102)</f>
        <v>0.15770555645669793</v>
      </c>
      <c r="Q102" s="52">
        <f>DSUM($B$60:$Y$78,Q$60,$C$85:$D102)</f>
        <v>0.15770555645669795</v>
      </c>
      <c r="R102" s="52">
        <f>DSUM($B$60:$Y$78,R$60,$C$85:$D102)</f>
        <v>0.15770555645669795</v>
      </c>
      <c r="S102" s="52">
        <f>DSUM($B$60:$Y$78,S$60,$C$85:$D102)</f>
        <v>0.15770555645669795</v>
      </c>
      <c r="T102" s="52">
        <f>DSUM($B$60:$Y$78,T$60,$C$85:$D102)</f>
        <v>0.15770555645669795</v>
      </c>
      <c r="U102" s="52">
        <f>DSUM($B$60:$Y$78,U$60,$C$85:$D102)</f>
        <v>0.15770555645669795</v>
      </c>
      <c r="V102" s="52">
        <f>DSUM($B$60:$Y$78,V$60,$C$85:$D102)</f>
        <v>0.15770555645669798</v>
      </c>
      <c r="W102" s="52">
        <f>DSUM($B$60:$Y$78,W$60,$C$85:$D102)</f>
        <v>0.15770555645669795</v>
      </c>
      <c r="X102" s="52">
        <f>DSUM($B$60:$Y$78,X$60,$C$85:$D102)</f>
        <v>0.15770555645669793</v>
      </c>
      <c r="Y102" s="52">
        <f>DSUM($B$60:$Y$78,Y$60,$C$85:$D102)</f>
        <v>3.2238288305372076</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1" t="s">
        <v>71</v>
      </c>
      <c r="C103" s="121" t="s">
        <v>298</v>
      </c>
      <c r="D103" s="121" t="s">
        <v>299</v>
      </c>
      <c r="E103" s="52">
        <f>DSUM($B$60:$Y$78,E$60,$C$85:$D103)</f>
        <v>0.15838760843221128</v>
      </c>
      <c r="F103" s="52">
        <f>DSUM($B$60:$Y$78,F$60,$C$85:$D103)</f>
        <v>0.15770555645669798</v>
      </c>
      <c r="G103" s="52">
        <f>DSUM($B$60:$Y$78,G$60,$C$85:$D103)</f>
        <v>0.15770555645669795</v>
      </c>
      <c r="H103" s="52">
        <f>DSUM($B$60:$Y$78,H$60,$C$85:$D103)</f>
        <v>0.15770555645669795</v>
      </c>
      <c r="I103" s="52">
        <f>DSUM($B$60:$Y$78,I$60,$C$85:$D103)</f>
        <v>0.15770555645669793</v>
      </c>
      <c r="J103" s="52">
        <f>DSUM($B$60:$Y$78,J$60,$C$85:$D103)</f>
        <v>0.15770555645669793</v>
      </c>
      <c r="K103" s="52">
        <f>DSUM($B$60:$Y$78,K$60,$C$85:$D103)</f>
        <v>0.15770555645669798</v>
      </c>
      <c r="L103" s="52">
        <f>DSUM($B$60:$Y$78,L$60,$C$85:$D103)</f>
        <v>0.15770555645669795</v>
      </c>
      <c r="M103" s="52">
        <f>DSUM($B$60:$Y$78,M$60,$C$85:$D103)</f>
        <v>0.15770555645669795</v>
      </c>
      <c r="N103" s="52">
        <f>DSUM($B$60:$Y$78,N$60,$C$85:$D103)</f>
        <v>0.15770555645669798</v>
      </c>
      <c r="O103" s="52">
        <f>DSUM($B$60:$Y$78,O$60,$C$85:$D103)</f>
        <v>0.15770555645669795</v>
      </c>
      <c r="P103" s="52">
        <f>DSUM($B$60:$Y$78,P$60,$C$85:$D103)</f>
        <v>0.15770555645669793</v>
      </c>
      <c r="Q103" s="52">
        <f>DSUM($B$60:$Y$78,Q$60,$C$85:$D103)</f>
        <v>0.15770555645669795</v>
      </c>
      <c r="R103" s="52">
        <f>DSUM($B$60:$Y$78,R$60,$C$85:$D103)</f>
        <v>0.15770555645669795</v>
      </c>
      <c r="S103" s="52">
        <f>DSUM($B$60:$Y$78,S$60,$C$85:$D103)</f>
        <v>0.15770555645669795</v>
      </c>
      <c r="T103" s="52">
        <f>DSUM($B$60:$Y$78,T$60,$C$85:$D103)</f>
        <v>0.15770555645669795</v>
      </c>
      <c r="U103" s="52">
        <f>DSUM($B$60:$Y$78,U$60,$C$85:$D103)</f>
        <v>0.15770555645669795</v>
      </c>
      <c r="V103" s="52">
        <f>DSUM($B$60:$Y$78,V$60,$C$85:$D103)</f>
        <v>0.15770555645669798</v>
      </c>
      <c r="W103" s="52">
        <f>DSUM($B$60:$Y$78,W$60,$C$85:$D103)</f>
        <v>0.15770555645669795</v>
      </c>
      <c r="X103" s="52">
        <f>DSUM($B$60:$Y$78,X$60,$C$85:$D103)</f>
        <v>0.15770555645669793</v>
      </c>
      <c r="Y103" s="52">
        <f>DSUM($B$60:$Y$78,Y$60,$C$85:$D103)</f>
        <v>3.2238288305372076</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1" t="s">
        <v>72</v>
      </c>
      <c r="C104" s="121" t="s">
        <v>300</v>
      </c>
      <c r="D104" s="121" t="s">
        <v>301</v>
      </c>
      <c r="E104" s="52">
        <f>DSUM($B$60:$Y$78,E$60,$C$85:$D104)</f>
        <v>0.15838760843221128</v>
      </c>
      <c r="F104" s="52">
        <f>DSUM($B$60:$Y$78,F$60,$C$85:$D104)</f>
        <v>0.15770555645669798</v>
      </c>
      <c r="G104" s="52">
        <f>DSUM($B$60:$Y$78,G$60,$C$85:$D104)</f>
        <v>0.15770555645669795</v>
      </c>
      <c r="H104" s="52">
        <f>DSUM($B$60:$Y$78,H$60,$C$85:$D104)</f>
        <v>0.15770555645669795</v>
      </c>
      <c r="I104" s="52">
        <f>DSUM($B$60:$Y$78,I$60,$C$85:$D104)</f>
        <v>0.15770555645669793</v>
      </c>
      <c r="J104" s="52">
        <f>DSUM($B$60:$Y$78,J$60,$C$85:$D104)</f>
        <v>0.15770555645669793</v>
      </c>
      <c r="K104" s="52">
        <f>DSUM($B$60:$Y$78,K$60,$C$85:$D104)</f>
        <v>0.15770555645669798</v>
      </c>
      <c r="L104" s="52">
        <f>DSUM($B$60:$Y$78,L$60,$C$85:$D104)</f>
        <v>0.15770555645669795</v>
      </c>
      <c r="M104" s="52">
        <f>DSUM($B$60:$Y$78,M$60,$C$85:$D104)</f>
        <v>0.15770555645669795</v>
      </c>
      <c r="N104" s="52">
        <f>DSUM($B$60:$Y$78,N$60,$C$85:$D104)</f>
        <v>0.15770555645669798</v>
      </c>
      <c r="O104" s="52">
        <f>DSUM($B$60:$Y$78,O$60,$C$85:$D104)</f>
        <v>0.15770555645669795</v>
      </c>
      <c r="P104" s="52">
        <f>DSUM($B$60:$Y$78,P$60,$C$85:$D104)</f>
        <v>0.15770555645669793</v>
      </c>
      <c r="Q104" s="52">
        <f>DSUM($B$60:$Y$78,Q$60,$C$85:$D104)</f>
        <v>0.15770555645669795</v>
      </c>
      <c r="R104" s="52">
        <f>DSUM($B$60:$Y$78,R$60,$C$85:$D104)</f>
        <v>0.15770555645669795</v>
      </c>
      <c r="S104" s="52">
        <f>DSUM($B$60:$Y$78,S$60,$C$85:$D104)</f>
        <v>0.15770555645669795</v>
      </c>
      <c r="T104" s="52">
        <f>DSUM($B$60:$Y$78,T$60,$C$85:$D104)</f>
        <v>0.15770555645669795</v>
      </c>
      <c r="U104" s="52">
        <f>DSUM($B$60:$Y$78,U$60,$C$85:$D104)</f>
        <v>0.15770555645669795</v>
      </c>
      <c r="V104" s="52">
        <f>DSUM($B$60:$Y$78,V$60,$C$85:$D104)</f>
        <v>0.15770555645669798</v>
      </c>
      <c r="W104" s="52">
        <f>DSUM($B$60:$Y$78,W$60,$C$85:$D104)</f>
        <v>0.15770555645669795</v>
      </c>
      <c r="X104" s="52">
        <f>DSUM($B$60:$Y$78,X$60,$C$85:$D104)</f>
        <v>0.15770555645669793</v>
      </c>
      <c r="Y104" s="52">
        <f>DSUM($B$60:$Y$78,Y$60,$C$85:$D104)</f>
        <v>3.2238288305372076</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1" t="s">
        <v>73</v>
      </c>
      <c r="C105" s="121" t="s">
        <v>302</v>
      </c>
      <c r="D105" s="121" t="s">
        <v>303</v>
      </c>
      <c r="E105" s="52">
        <f>DSUM($B$60:$Y$78,E$60,$C$85:$D105)</f>
        <v>0.15838760843221128</v>
      </c>
      <c r="F105" s="52">
        <f>DSUM($B$60:$Y$78,F$60,$C$85:$D105)</f>
        <v>0.15770555645669798</v>
      </c>
      <c r="G105" s="52">
        <f>DSUM($B$60:$Y$78,G$60,$C$85:$D105)</f>
        <v>0.15770555645669795</v>
      </c>
      <c r="H105" s="52">
        <f>DSUM($B$60:$Y$78,H$60,$C$85:$D105)</f>
        <v>0.15770555645669795</v>
      </c>
      <c r="I105" s="52">
        <f>DSUM($B$60:$Y$78,I$60,$C$85:$D105)</f>
        <v>0.15770555645669793</v>
      </c>
      <c r="J105" s="52">
        <f>DSUM($B$60:$Y$78,J$60,$C$85:$D105)</f>
        <v>0.15770555645669793</v>
      </c>
      <c r="K105" s="52">
        <f>DSUM($B$60:$Y$78,K$60,$C$85:$D105)</f>
        <v>0.15770555645669798</v>
      </c>
      <c r="L105" s="52">
        <f>DSUM($B$60:$Y$78,L$60,$C$85:$D105)</f>
        <v>0.15770555645669795</v>
      </c>
      <c r="M105" s="52">
        <f>DSUM($B$60:$Y$78,M$60,$C$85:$D105)</f>
        <v>0.15770555645669795</v>
      </c>
      <c r="N105" s="52">
        <f>DSUM($B$60:$Y$78,N$60,$C$85:$D105)</f>
        <v>0.15770555645669798</v>
      </c>
      <c r="O105" s="52">
        <f>DSUM($B$60:$Y$78,O$60,$C$85:$D105)</f>
        <v>0.15770555645669795</v>
      </c>
      <c r="P105" s="52">
        <f>DSUM($B$60:$Y$78,P$60,$C$85:$D105)</f>
        <v>0.15770555645669793</v>
      </c>
      <c r="Q105" s="52">
        <f>DSUM($B$60:$Y$78,Q$60,$C$85:$D105)</f>
        <v>0.15770555645669795</v>
      </c>
      <c r="R105" s="52">
        <f>DSUM($B$60:$Y$78,R$60,$C$85:$D105)</f>
        <v>0.15770555645669795</v>
      </c>
      <c r="S105" s="52">
        <f>DSUM($B$60:$Y$78,S$60,$C$85:$D105)</f>
        <v>0.15770555645669795</v>
      </c>
      <c r="T105" s="52">
        <f>DSUM($B$60:$Y$78,T$60,$C$85:$D105)</f>
        <v>0.15770555645669795</v>
      </c>
      <c r="U105" s="52">
        <f>DSUM($B$60:$Y$78,U$60,$C$85:$D105)</f>
        <v>0.15770555645669795</v>
      </c>
      <c r="V105" s="52">
        <f>DSUM($B$60:$Y$78,V$60,$C$85:$D105)</f>
        <v>0.15770555645669798</v>
      </c>
      <c r="W105" s="52">
        <f>DSUM($B$60:$Y$78,W$60,$C$85:$D105)</f>
        <v>0.15770555645669795</v>
      </c>
      <c r="X105" s="52">
        <f>DSUM($B$60:$Y$78,X$60,$C$85:$D105)</f>
        <v>0.15770555645669793</v>
      </c>
      <c r="Y105" s="52">
        <f>DSUM($B$60:$Y$78,Y$60,$C$85:$D105)</f>
        <v>3.2238288305372076</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1" t="s">
        <v>74</v>
      </c>
      <c r="C106" s="121" t="s">
        <v>304</v>
      </c>
      <c r="D106" s="121" t="s">
        <v>305</v>
      </c>
      <c r="E106" s="52">
        <f>DSUM($B$60:$Y$78,E$60,$C$85:$D106)</f>
        <v>0.15838760843221128</v>
      </c>
      <c r="F106" s="52">
        <f>DSUM($B$60:$Y$78,F$60,$C$85:$D106)</f>
        <v>0.15770555645669798</v>
      </c>
      <c r="G106" s="52">
        <f>DSUM($B$60:$Y$78,G$60,$C$85:$D106)</f>
        <v>0.15770555645669795</v>
      </c>
      <c r="H106" s="52">
        <f>DSUM($B$60:$Y$78,H$60,$C$85:$D106)</f>
        <v>0.15770555645669795</v>
      </c>
      <c r="I106" s="52">
        <f>DSUM($B$60:$Y$78,I$60,$C$85:$D106)</f>
        <v>0.15770555645669793</v>
      </c>
      <c r="J106" s="52">
        <f>DSUM($B$60:$Y$78,J$60,$C$85:$D106)</f>
        <v>0.15770555645669793</v>
      </c>
      <c r="K106" s="52">
        <f>DSUM($B$60:$Y$78,K$60,$C$85:$D106)</f>
        <v>0.15770555645669798</v>
      </c>
      <c r="L106" s="52">
        <f>DSUM($B$60:$Y$78,L$60,$C$85:$D106)</f>
        <v>0.15770555645669795</v>
      </c>
      <c r="M106" s="52">
        <f>DSUM($B$60:$Y$78,M$60,$C$85:$D106)</f>
        <v>0.15770555645669795</v>
      </c>
      <c r="N106" s="52">
        <f>DSUM($B$60:$Y$78,N$60,$C$85:$D106)</f>
        <v>0.15770555645669798</v>
      </c>
      <c r="O106" s="52">
        <f>DSUM($B$60:$Y$78,O$60,$C$85:$D106)</f>
        <v>0.15770555645669795</v>
      </c>
      <c r="P106" s="52">
        <f>DSUM($B$60:$Y$78,P$60,$C$85:$D106)</f>
        <v>0.15770555645669793</v>
      </c>
      <c r="Q106" s="52">
        <f>DSUM($B$60:$Y$78,Q$60,$C$85:$D106)</f>
        <v>0.15770555645669795</v>
      </c>
      <c r="R106" s="52">
        <f>DSUM($B$60:$Y$78,R$60,$C$85:$D106)</f>
        <v>0.15770555645669795</v>
      </c>
      <c r="S106" s="52">
        <f>DSUM($B$60:$Y$78,S$60,$C$85:$D106)</f>
        <v>0.15770555645669795</v>
      </c>
      <c r="T106" s="52">
        <f>DSUM($B$60:$Y$78,T$60,$C$85:$D106)</f>
        <v>0.15770555645669795</v>
      </c>
      <c r="U106" s="52">
        <f>DSUM($B$60:$Y$78,U$60,$C$85:$D106)</f>
        <v>0.15770555645669795</v>
      </c>
      <c r="V106" s="52">
        <f>DSUM($B$60:$Y$78,V$60,$C$85:$D106)</f>
        <v>0.15770555645669798</v>
      </c>
      <c r="W106" s="52">
        <f>DSUM($B$60:$Y$78,W$60,$C$85:$D106)</f>
        <v>0.15770555645669795</v>
      </c>
      <c r="X106" s="52">
        <f>DSUM($B$60:$Y$78,X$60,$C$85:$D106)</f>
        <v>0.15770555645669793</v>
      </c>
      <c r="Y106" s="52">
        <f>DSUM($B$60:$Y$78,Y$60,$C$85:$D106)</f>
        <v>3.2238288305372076</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1" t="s">
        <v>334</v>
      </c>
      <c r="C107" s="121" t="s">
        <v>306</v>
      </c>
      <c r="D107" s="121" t="s">
        <v>335</v>
      </c>
      <c r="E107" s="52">
        <f>DSUM($B$60:$Y$78,E$60,$C$85:$D107)</f>
        <v>0.15838760843221128</v>
      </c>
      <c r="F107" s="52">
        <f>DSUM($B$60:$Y$78,F$60,$C$85:$D107)</f>
        <v>0.15770555645669798</v>
      </c>
      <c r="G107" s="52">
        <f>DSUM($B$60:$Y$78,G$60,$C$85:$D107)</f>
        <v>0.15770555645669795</v>
      </c>
      <c r="H107" s="52">
        <f>DSUM($B$60:$Y$78,H$60,$C$85:$D107)</f>
        <v>0.15770555645669795</v>
      </c>
      <c r="I107" s="52">
        <f>DSUM($B$60:$Y$78,I$60,$C$85:$D107)</f>
        <v>0.15770555645669793</v>
      </c>
      <c r="J107" s="52">
        <f>DSUM($B$60:$Y$78,J$60,$C$85:$D107)</f>
        <v>0.15770555645669793</v>
      </c>
      <c r="K107" s="52">
        <f>DSUM($B$60:$Y$78,K$60,$C$85:$D107)</f>
        <v>0.15770555645669798</v>
      </c>
      <c r="L107" s="52">
        <f>DSUM($B$60:$Y$78,L$60,$C$85:$D107)</f>
        <v>0.15770555645669795</v>
      </c>
      <c r="M107" s="52">
        <f>DSUM($B$60:$Y$78,M$60,$C$85:$D107)</f>
        <v>0.15770555645669795</v>
      </c>
      <c r="N107" s="52">
        <f>DSUM($B$60:$Y$78,N$60,$C$85:$D107)</f>
        <v>0.15770555645669798</v>
      </c>
      <c r="O107" s="52">
        <f>DSUM($B$60:$Y$78,O$60,$C$85:$D107)</f>
        <v>0.15770555645669795</v>
      </c>
      <c r="P107" s="52">
        <f>DSUM($B$60:$Y$78,P$60,$C$85:$D107)</f>
        <v>0.15770555645669793</v>
      </c>
      <c r="Q107" s="52">
        <f>DSUM($B$60:$Y$78,Q$60,$C$85:$D107)</f>
        <v>0.15770555645669795</v>
      </c>
      <c r="R107" s="52">
        <f>DSUM($B$60:$Y$78,R$60,$C$85:$D107)</f>
        <v>0.15770555645669795</v>
      </c>
      <c r="S107" s="52">
        <f>DSUM($B$60:$Y$78,S$60,$C$85:$D107)</f>
        <v>0.15770555645669795</v>
      </c>
      <c r="T107" s="52">
        <f>DSUM($B$60:$Y$78,T$60,$C$85:$D107)</f>
        <v>0.15770555645669795</v>
      </c>
      <c r="U107" s="52">
        <f>DSUM($B$60:$Y$78,U$60,$C$85:$D107)</f>
        <v>0.15770555645669795</v>
      </c>
      <c r="V107" s="52">
        <f>DSUM($B$60:$Y$78,V$60,$C$85:$D107)</f>
        <v>0.15770555645669798</v>
      </c>
      <c r="W107" s="52">
        <f>DSUM($B$60:$Y$78,W$60,$C$85:$D107)</f>
        <v>0.15770555645669795</v>
      </c>
      <c r="X107" s="52">
        <f>DSUM($B$60:$Y$78,X$60,$C$85:$D107)</f>
        <v>0.15770555645669793</v>
      </c>
      <c r="Y107" s="52">
        <f>DSUM($B$60:$Y$78,Y$60,$C$85:$D107)</f>
        <v>3.2238288305372076</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1" t="s">
        <v>336</v>
      </c>
      <c r="C108" s="121" t="s">
        <v>337</v>
      </c>
      <c r="D108" s="121" t="s">
        <v>338</v>
      </c>
      <c r="E108" s="52">
        <f>DSUM($B$60:$Y$78,E$60,$C$85:$D108)</f>
        <v>0.15838760843221128</v>
      </c>
      <c r="F108" s="52">
        <f>DSUM($B$60:$Y$78,F$60,$C$85:$D108)</f>
        <v>0.15770555645669798</v>
      </c>
      <c r="G108" s="52">
        <f>DSUM($B$60:$Y$78,G$60,$C$85:$D108)</f>
        <v>0.15770555645669795</v>
      </c>
      <c r="H108" s="52">
        <f>DSUM($B$60:$Y$78,H$60,$C$85:$D108)</f>
        <v>0.15770555645669795</v>
      </c>
      <c r="I108" s="52">
        <f>DSUM($B$60:$Y$78,I$60,$C$85:$D108)</f>
        <v>0.15770555645669793</v>
      </c>
      <c r="J108" s="52">
        <f>DSUM($B$60:$Y$78,J$60,$C$85:$D108)</f>
        <v>0.15770555645669793</v>
      </c>
      <c r="K108" s="52">
        <f>DSUM($B$60:$Y$78,K$60,$C$85:$D108)</f>
        <v>0.15770555645669798</v>
      </c>
      <c r="L108" s="52">
        <f>DSUM($B$60:$Y$78,L$60,$C$85:$D108)</f>
        <v>0.15770555645669795</v>
      </c>
      <c r="M108" s="52">
        <f>DSUM($B$60:$Y$78,M$60,$C$85:$D108)</f>
        <v>0.15770555645669795</v>
      </c>
      <c r="N108" s="52">
        <f>DSUM($B$60:$Y$78,N$60,$C$85:$D108)</f>
        <v>0.15770555645669798</v>
      </c>
      <c r="O108" s="52">
        <f>DSUM($B$60:$Y$78,O$60,$C$85:$D108)</f>
        <v>0.15770555645669795</v>
      </c>
      <c r="P108" s="52">
        <f>DSUM($B$60:$Y$78,P$60,$C$85:$D108)</f>
        <v>0.15770555645669793</v>
      </c>
      <c r="Q108" s="52">
        <f>DSUM($B$60:$Y$78,Q$60,$C$85:$D108)</f>
        <v>0.15770555645669795</v>
      </c>
      <c r="R108" s="52">
        <f>DSUM($B$60:$Y$78,R$60,$C$85:$D108)</f>
        <v>0.15770555645669795</v>
      </c>
      <c r="S108" s="52">
        <f>DSUM($B$60:$Y$78,S$60,$C$85:$D108)</f>
        <v>0.15770555645669795</v>
      </c>
      <c r="T108" s="52">
        <f>DSUM($B$60:$Y$78,T$60,$C$85:$D108)</f>
        <v>0.15770555645669795</v>
      </c>
      <c r="U108" s="52">
        <f>DSUM($B$60:$Y$78,U$60,$C$85:$D108)</f>
        <v>0.15770555645669795</v>
      </c>
      <c r="V108" s="52">
        <f>DSUM($B$60:$Y$78,V$60,$C$85:$D108)</f>
        <v>0.15770555645669798</v>
      </c>
      <c r="W108" s="52">
        <f>DSUM($B$60:$Y$78,W$60,$C$85:$D108)</f>
        <v>0.15770555645669795</v>
      </c>
      <c r="X108" s="52">
        <f>DSUM($B$60:$Y$78,X$60,$C$85:$D108)</f>
        <v>0.15770555645669793</v>
      </c>
      <c r="Y108" s="52">
        <f>DSUM($B$60:$Y$78,Y$60,$C$85:$D108)</f>
        <v>3.2238288305372076</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1" t="s">
        <v>339</v>
      </c>
      <c r="C109" s="121" t="s">
        <v>340</v>
      </c>
      <c r="D109" s="121" t="s">
        <v>341</v>
      </c>
      <c r="E109" s="52">
        <f>DSUM($B$60:$Y$78,E$60,$C$85:$D109)</f>
        <v>0.15838760843221128</v>
      </c>
      <c r="F109" s="52">
        <f>DSUM($B$60:$Y$78,F$60,$C$85:$D109)</f>
        <v>0.15770555645669798</v>
      </c>
      <c r="G109" s="52">
        <f>DSUM($B$60:$Y$78,G$60,$C$85:$D109)</f>
        <v>0.15770555645669795</v>
      </c>
      <c r="H109" s="52">
        <f>DSUM($B$60:$Y$78,H$60,$C$85:$D109)</f>
        <v>0.15770555645669795</v>
      </c>
      <c r="I109" s="52">
        <f>DSUM($B$60:$Y$78,I$60,$C$85:$D109)</f>
        <v>0.15770555645669793</v>
      </c>
      <c r="J109" s="52">
        <f>DSUM($B$60:$Y$78,J$60,$C$85:$D109)</f>
        <v>0.15770555645669793</v>
      </c>
      <c r="K109" s="52">
        <f>DSUM($B$60:$Y$78,K$60,$C$85:$D109)</f>
        <v>0.15770555645669798</v>
      </c>
      <c r="L109" s="52">
        <f>DSUM($B$60:$Y$78,L$60,$C$85:$D109)</f>
        <v>0.15770555645669795</v>
      </c>
      <c r="M109" s="52">
        <f>DSUM($B$60:$Y$78,M$60,$C$85:$D109)</f>
        <v>0.15770555645669795</v>
      </c>
      <c r="N109" s="52">
        <f>DSUM($B$60:$Y$78,N$60,$C$85:$D109)</f>
        <v>0.15770555645669798</v>
      </c>
      <c r="O109" s="52">
        <f>DSUM($B$60:$Y$78,O$60,$C$85:$D109)</f>
        <v>0.15770555645669795</v>
      </c>
      <c r="P109" s="52">
        <f>DSUM($B$60:$Y$78,P$60,$C$85:$D109)</f>
        <v>0.15770555645669793</v>
      </c>
      <c r="Q109" s="52">
        <f>DSUM($B$60:$Y$78,Q$60,$C$85:$D109)</f>
        <v>0.15770555645669795</v>
      </c>
      <c r="R109" s="52">
        <f>DSUM($B$60:$Y$78,R$60,$C$85:$D109)</f>
        <v>0.15770555645669795</v>
      </c>
      <c r="S109" s="52">
        <f>DSUM($B$60:$Y$78,S$60,$C$85:$D109)</f>
        <v>0.15770555645669795</v>
      </c>
      <c r="T109" s="52">
        <f>DSUM($B$60:$Y$78,T$60,$C$85:$D109)</f>
        <v>0.15770555645669795</v>
      </c>
      <c r="U109" s="52">
        <f>DSUM($B$60:$Y$78,U$60,$C$85:$D109)</f>
        <v>0.15770555645669795</v>
      </c>
      <c r="V109" s="52">
        <f>DSUM($B$60:$Y$78,V$60,$C$85:$D109)</f>
        <v>0.15770555645669798</v>
      </c>
      <c r="W109" s="52">
        <f>DSUM($B$60:$Y$78,W$60,$C$85:$D109)</f>
        <v>0.15770555645669795</v>
      </c>
      <c r="X109" s="52">
        <f>DSUM($B$60:$Y$78,X$60,$C$85:$D109)</f>
        <v>0.15770555645669793</v>
      </c>
      <c r="Y109" s="52">
        <f>DSUM($B$60:$Y$78,Y$60,$C$85:$D109)</f>
        <v>3.2238288305372076</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1" t="s">
        <v>342</v>
      </c>
      <c r="C110" s="121" t="s">
        <v>343</v>
      </c>
      <c r="D110" s="121" t="s">
        <v>344</v>
      </c>
      <c r="E110" s="52">
        <f>DSUM($B$60:$Y$78,E$60,$C$85:$D110)</f>
        <v>0.15838760843221128</v>
      </c>
      <c r="F110" s="52">
        <f>DSUM($B$60:$Y$78,F$60,$C$85:$D110)</f>
        <v>0.15770555645669798</v>
      </c>
      <c r="G110" s="52">
        <f>DSUM($B$60:$Y$78,G$60,$C$85:$D110)</f>
        <v>0.15770555645669795</v>
      </c>
      <c r="H110" s="52">
        <f>DSUM($B$60:$Y$78,H$60,$C$85:$D110)</f>
        <v>0.15770555645669795</v>
      </c>
      <c r="I110" s="52">
        <f>DSUM($B$60:$Y$78,I$60,$C$85:$D110)</f>
        <v>0.15770555645669793</v>
      </c>
      <c r="J110" s="52">
        <f>DSUM($B$60:$Y$78,J$60,$C$85:$D110)</f>
        <v>0.15770555645669793</v>
      </c>
      <c r="K110" s="52">
        <f>DSUM($B$60:$Y$78,K$60,$C$85:$D110)</f>
        <v>0.15770555645669798</v>
      </c>
      <c r="L110" s="52">
        <f>DSUM($B$60:$Y$78,L$60,$C$85:$D110)</f>
        <v>0.15770555645669795</v>
      </c>
      <c r="M110" s="52">
        <f>DSUM($B$60:$Y$78,M$60,$C$85:$D110)</f>
        <v>0.15770555645669795</v>
      </c>
      <c r="N110" s="52">
        <f>DSUM($B$60:$Y$78,N$60,$C$85:$D110)</f>
        <v>0.15770555645669798</v>
      </c>
      <c r="O110" s="52">
        <f>DSUM($B$60:$Y$78,O$60,$C$85:$D110)</f>
        <v>0.15770555645669795</v>
      </c>
      <c r="P110" s="52">
        <f>DSUM($B$60:$Y$78,P$60,$C$85:$D110)</f>
        <v>0.15770555645669793</v>
      </c>
      <c r="Q110" s="52">
        <f>DSUM($B$60:$Y$78,Q$60,$C$85:$D110)</f>
        <v>0.15770555645669795</v>
      </c>
      <c r="R110" s="52">
        <f>DSUM($B$60:$Y$78,R$60,$C$85:$D110)</f>
        <v>0.15770555645669795</v>
      </c>
      <c r="S110" s="52">
        <f>DSUM($B$60:$Y$78,S$60,$C$85:$D110)</f>
        <v>0.15770555645669795</v>
      </c>
      <c r="T110" s="52">
        <f>DSUM($B$60:$Y$78,T$60,$C$85:$D110)</f>
        <v>0.15770555645669795</v>
      </c>
      <c r="U110" s="52">
        <f>DSUM($B$60:$Y$78,U$60,$C$85:$D110)</f>
        <v>0.15770555645669795</v>
      </c>
      <c r="V110" s="52">
        <f>DSUM($B$60:$Y$78,V$60,$C$85:$D110)</f>
        <v>0.15770555645669798</v>
      </c>
      <c r="W110" s="52">
        <f>DSUM($B$60:$Y$78,W$60,$C$85:$D110)</f>
        <v>0.15770555645669795</v>
      </c>
      <c r="X110" s="52">
        <f>DSUM($B$60:$Y$78,X$60,$C$85:$D110)</f>
        <v>0.15770555645669793</v>
      </c>
      <c r="Y110" s="52">
        <f>DSUM($B$60:$Y$78,Y$60,$C$85:$D110)</f>
        <v>3.2238288305372076</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1" t="s">
        <v>345</v>
      </c>
      <c r="C111" s="121" t="s">
        <v>346</v>
      </c>
      <c r="D111" s="121" t="s">
        <v>347</v>
      </c>
      <c r="E111" s="52">
        <f>DSUM($B$60:$Y$78,E$60,$C$85:$D111)</f>
        <v>0.15838760843221128</v>
      </c>
      <c r="F111" s="52">
        <f>DSUM($B$60:$Y$78,F$60,$C$85:$D111)</f>
        <v>0.15770555645669798</v>
      </c>
      <c r="G111" s="52">
        <f>DSUM($B$60:$Y$78,G$60,$C$85:$D111)</f>
        <v>0.15770555645669795</v>
      </c>
      <c r="H111" s="52">
        <f>DSUM($B$60:$Y$78,H$60,$C$85:$D111)</f>
        <v>0.15770555645669795</v>
      </c>
      <c r="I111" s="52">
        <f>DSUM($B$60:$Y$78,I$60,$C$85:$D111)</f>
        <v>0.15770555645669793</v>
      </c>
      <c r="J111" s="52">
        <f>DSUM($B$60:$Y$78,J$60,$C$85:$D111)</f>
        <v>0.15770555645669793</v>
      </c>
      <c r="K111" s="52">
        <f>DSUM($B$60:$Y$78,K$60,$C$85:$D111)</f>
        <v>0.15770555645669798</v>
      </c>
      <c r="L111" s="52">
        <f>DSUM($B$60:$Y$78,L$60,$C$85:$D111)</f>
        <v>0.15770555645669795</v>
      </c>
      <c r="M111" s="52">
        <f>DSUM($B$60:$Y$78,M$60,$C$85:$D111)</f>
        <v>0.15770555645669795</v>
      </c>
      <c r="N111" s="52">
        <f>DSUM($B$60:$Y$78,N$60,$C$85:$D111)</f>
        <v>0.15770555645669798</v>
      </c>
      <c r="O111" s="52">
        <f>DSUM($B$60:$Y$78,O$60,$C$85:$D111)</f>
        <v>0.15770555645669795</v>
      </c>
      <c r="P111" s="52">
        <f>DSUM($B$60:$Y$78,P$60,$C$85:$D111)</f>
        <v>0.15770555645669793</v>
      </c>
      <c r="Q111" s="52">
        <f>DSUM($B$60:$Y$78,Q$60,$C$85:$D111)</f>
        <v>0.15770555645669795</v>
      </c>
      <c r="R111" s="52">
        <f>DSUM($B$60:$Y$78,R$60,$C$85:$D111)</f>
        <v>0.15770555645669795</v>
      </c>
      <c r="S111" s="52">
        <f>DSUM($B$60:$Y$78,S$60,$C$85:$D111)</f>
        <v>0.15770555645669795</v>
      </c>
      <c r="T111" s="52">
        <f>DSUM($B$60:$Y$78,T$60,$C$85:$D111)</f>
        <v>0.15770555645669795</v>
      </c>
      <c r="U111" s="52">
        <f>DSUM($B$60:$Y$78,U$60,$C$85:$D111)</f>
        <v>0.15770555645669795</v>
      </c>
      <c r="V111" s="52">
        <f>DSUM($B$60:$Y$78,V$60,$C$85:$D111)</f>
        <v>0.15770555645669798</v>
      </c>
      <c r="W111" s="52">
        <f>DSUM($B$60:$Y$78,W$60,$C$85:$D111)</f>
        <v>0.15770555645669795</v>
      </c>
      <c r="X111" s="52">
        <f>DSUM($B$60:$Y$78,X$60,$C$85:$D111)</f>
        <v>0.15770555645669793</v>
      </c>
      <c r="Y111" s="52">
        <f>DSUM($B$60:$Y$78,Y$60,$C$85:$D111)</f>
        <v>3.2238288305372076</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1" t="s">
        <v>348</v>
      </c>
      <c r="C112" s="121" t="s">
        <v>349</v>
      </c>
      <c r="D112" s="121" t="s">
        <v>350</v>
      </c>
      <c r="E112" s="52">
        <f>DSUM($B$60:$Y$78,E$60,$C$85:$D112)</f>
        <v>0.15838760843221128</v>
      </c>
      <c r="F112" s="52">
        <f>DSUM($B$60:$Y$78,F$60,$C$85:$D112)</f>
        <v>0.15770555645669798</v>
      </c>
      <c r="G112" s="52">
        <f>DSUM($B$60:$Y$78,G$60,$C$85:$D112)</f>
        <v>0.15770555645669795</v>
      </c>
      <c r="H112" s="52">
        <f>DSUM($B$60:$Y$78,H$60,$C$85:$D112)</f>
        <v>0.15770555645669795</v>
      </c>
      <c r="I112" s="52">
        <f>DSUM($B$60:$Y$78,I$60,$C$85:$D112)</f>
        <v>0.15770555645669793</v>
      </c>
      <c r="J112" s="52">
        <f>DSUM($B$60:$Y$78,J$60,$C$85:$D112)</f>
        <v>0.15770555645669793</v>
      </c>
      <c r="K112" s="52">
        <f>DSUM($B$60:$Y$78,K$60,$C$85:$D112)</f>
        <v>0.15770555645669798</v>
      </c>
      <c r="L112" s="52">
        <f>DSUM($B$60:$Y$78,L$60,$C$85:$D112)</f>
        <v>0.15770555645669795</v>
      </c>
      <c r="M112" s="52">
        <f>DSUM($B$60:$Y$78,M$60,$C$85:$D112)</f>
        <v>0.15770555645669795</v>
      </c>
      <c r="N112" s="52">
        <f>DSUM($B$60:$Y$78,N$60,$C$85:$D112)</f>
        <v>0.15770555645669798</v>
      </c>
      <c r="O112" s="52">
        <f>DSUM($B$60:$Y$78,O$60,$C$85:$D112)</f>
        <v>0.15770555645669795</v>
      </c>
      <c r="P112" s="52">
        <f>DSUM($B$60:$Y$78,P$60,$C$85:$D112)</f>
        <v>0.15770555645669793</v>
      </c>
      <c r="Q112" s="52">
        <f>DSUM($B$60:$Y$78,Q$60,$C$85:$D112)</f>
        <v>0.15770555645669795</v>
      </c>
      <c r="R112" s="52">
        <f>DSUM($B$60:$Y$78,R$60,$C$85:$D112)</f>
        <v>0.15770555645669795</v>
      </c>
      <c r="S112" s="52">
        <f>DSUM($B$60:$Y$78,S$60,$C$85:$D112)</f>
        <v>0.15770555645669795</v>
      </c>
      <c r="T112" s="52">
        <f>DSUM($B$60:$Y$78,T$60,$C$85:$D112)</f>
        <v>0.15770555645669795</v>
      </c>
      <c r="U112" s="52">
        <f>DSUM($B$60:$Y$78,U$60,$C$85:$D112)</f>
        <v>0.15770555645669795</v>
      </c>
      <c r="V112" s="52">
        <f>DSUM($B$60:$Y$78,V$60,$C$85:$D112)</f>
        <v>0.15770555645669798</v>
      </c>
      <c r="W112" s="52">
        <f>DSUM($B$60:$Y$78,W$60,$C$85:$D112)</f>
        <v>0.15770555645669795</v>
      </c>
      <c r="X112" s="52">
        <f>DSUM($B$60:$Y$78,X$60,$C$85:$D112)</f>
        <v>0.15770555645669793</v>
      </c>
      <c r="Y112" s="52">
        <f>DSUM($B$60:$Y$78,Y$60,$C$85:$D112)</f>
        <v>3.2238288305372076</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1" t="s">
        <v>351</v>
      </c>
      <c r="C113" s="121" t="s">
        <v>352</v>
      </c>
      <c r="D113" s="121" t="s">
        <v>353</v>
      </c>
      <c r="E113" s="52">
        <f>DSUM($B$60:$Y$78,E$60,$C$85:$D113)</f>
        <v>0.15838760843221128</v>
      </c>
      <c r="F113" s="52">
        <f>DSUM($B$60:$Y$78,F$60,$C$85:$D113)</f>
        <v>0.15770555645669798</v>
      </c>
      <c r="G113" s="52">
        <f>DSUM($B$60:$Y$78,G$60,$C$85:$D113)</f>
        <v>0.15770555645669795</v>
      </c>
      <c r="H113" s="52">
        <f>DSUM($B$60:$Y$78,H$60,$C$85:$D113)</f>
        <v>0.15770555645669795</v>
      </c>
      <c r="I113" s="52">
        <f>DSUM($B$60:$Y$78,I$60,$C$85:$D113)</f>
        <v>0.15770555645669793</v>
      </c>
      <c r="J113" s="52">
        <f>DSUM($B$60:$Y$78,J$60,$C$85:$D113)</f>
        <v>0.15770555645669793</v>
      </c>
      <c r="K113" s="52">
        <f>DSUM($B$60:$Y$78,K$60,$C$85:$D113)</f>
        <v>0.15770555645669798</v>
      </c>
      <c r="L113" s="52">
        <f>DSUM($B$60:$Y$78,L$60,$C$85:$D113)</f>
        <v>0.15770555645669795</v>
      </c>
      <c r="M113" s="52">
        <f>DSUM($B$60:$Y$78,M$60,$C$85:$D113)</f>
        <v>0.15770555645669795</v>
      </c>
      <c r="N113" s="52">
        <f>DSUM($B$60:$Y$78,N$60,$C$85:$D113)</f>
        <v>0.15770555645669798</v>
      </c>
      <c r="O113" s="52">
        <f>DSUM($B$60:$Y$78,O$60,$C$85:$D113)</f>
        <v>0.15770555645669795</v>
      </c>
      <c r="P113" s="52">
        <f>DSUM($B$60:$Y$78,P$60,$C$85:$D113)</f>
        <v>0.15770555645669793</v>
      </c>
      <c r="Q113" s="52">
        <f>DSUM($B$60:$Y$78,Q$60,$C$85:$D113)</f>
        <v>0.15770555645669795</v>
      </c>
      <c r="R113" s="52">
        <f>DSUM($B$60:$Y$78,R$60,$C$85:$D113)</f>
        <v>0.15770555645669795</v>
      </c>
      <c r="S113" s="52">
        <f>DSUM($B$60:$Y$78,S$60,$C$85:$D113)</f>
        <v>0.15770555645669795</v>
      </c>
      <c r="T113" s="52">
        <f>DSUM($B$60:$Y$78,T$60,$C$85:$D113)</f>
        <v>0.15770555645669795</v>
      </c>
      <c r="U113" s="52">
        <f>DSUM($B$60:$Y$78,U$60,$C$85:$D113)</f>
        <v>0.15770555645669795</v>
      </c>
      <c r="V113" s="52">
        <f>DSUM($B$60:$Y$78,V$60,$C$85:$D113)</f>
        <v>0.15770555645669798</v>
      </c>
      <c r="W113" s="52">
        <f>DSUM($B$60:$Y$78,W$60,$C$85:$D113)</f>
        <v>0.15770555645669795</v>
      </c>
      <c r="X113" s="52">
        <f>DSUM($B$60:$Y$78,X$60,$C$85:$D113)</f>
        <v>0.15770555645669793</v>
      </c>
      <c r="Y113" s="52">
        <f>DSUM($B$60:$Y$78,Y$60,$C$85:$D113)</f>
        <v>3.2238288305372076</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1" t="s">
        <v>354</v>
      </c>
      <c r="C114" s="121" t="s">
        <v>355</v>
      </c>
      <c r="D114" s="121" t="s">
        <v>356</v>
      </c>
      <c r="E114" s="52">
        <f>DSUM($B$60:$Y$78,E$60,$C$85:$D114)</f>
        <v>0.15838760843221128</v>
      </c>
      <c r="F114" s="52">
        <f>DSUM($B$60:$Y$78,F$60,$C$85:$D114)</f>
        <v>0.15770555645669798</v>
      </c>
      <c r="G114" s="52">
        <f>DSUM($B$60:$Y$78,G$60,$C$85:$D114)</f>
        <v>0.15770555645669795</v>
      </c>
      <c r="H114" s="52">
        <f>DSUM($B$60:$Y$78,H$60,$C$85:$D114)</f>
        <v>0.15770555645669795</v>
      </c>
      <c r="I114" s="52">
        <f>DSUM($B$60:$Y$78,I$60,$C$85:$D114)</f>
        <v>0.15770555645669793</v>
      </c>
      <c r="J114" s="52">
        <f>DSUM($B$60:$Y$78,J$60,$C$85:$D114)</f>
        <v>0.15770555645669793</v>
      </c>
      <c r="K114" s="52">
        <f>DSUM($B$60:$Y$78,K$60,$C$85:$D114)</f>
        <v>0.15770555645669798</v>
      </c>
      <c r="L114" s="52">
        <f>DSUM($B$60:$Y$78,L$60,$C$85:$D114)</f>
        <v>0.15770555645669795</v>
      </c>
      <c r="M114" s="52">
        <f>DSUM($B$60:$Y$78,M$60,$C$85:$D114)</f>
        <v>0.15770555645669795</v>
      </c>
      <c r="N114" s="52">
        <f>DSUM($B$60:$Y$78,N$60,$C$85:$D114)</f>
        <v>0.15770555645669798</v>
      </c>
      <c r="O114" s="52">
        <f>DSUM($B$60:$Y$78,O$60,$C$85:$D114)</f>
        <v>0.15770555645669795</v>
      </c>
      <c r="P114" s="52">
        <f>DSUM($B$60:$Y$78,P$60,$C$85:$D114)</f>
        <v>0.15770555645669793</v>
      </c>
      <c r="Q114" s="52">
        <f>DSUM($B$60:$Y$78,Q$60,$C$85:$D114)</f>
        <v>0.15770555645669795</v>
      </c>
      <c r="R114" s="52">
        <f>DSUM($B$60:$Y$78,R$60,$C$85:$D114)</f>
        <v>0.15770555645669795</v>
      </c>
      <c r="S114" s="52">
        <f>DSUM($B$60:$Y$78,S$60,$C$85:$D114)</f>
        <v>0.15770555645669795</v>
      </c>
      <c r="T114" s="52">
        <f>DSUM($B$60:$Y$78,T$60,$C$85:$D114)</f>
        <v>0.15770555645669795</v>
      </c>
      <c r="U114" s="52">
        <f>DSUM($B$60:$Y$78,U$60,$C$85:$D114)</f>
        <v>0.15770555645669795</v>
      </c>
      <c r="V114" s="52">
        <f>DSUM($B$60:$Y$78,V$60,$C$85:$D114)</f>
        <v>0.15770555645669798</v>
      </c>
      <c r="W114" s="52">
        <f>DSUM($B$60:$Y$78,W$60,$C$85:$D114)</f>
        <v>0.15770555645669795</v>
      </c>
      <c r="X114" s="52">
        <f>DSUM($B$60:$Y$78,X$60,$C$85:$D114)</f>
        <v>0.15770555645669793</v>
      </c>
      <c r="Y114" s="52">
        <f>DSUM($B$60:$Y$78,Y$60,$C$85:$D114)</f>
        <v>3.2238288305372076</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1" t="s">
        <v>357</v>
      </c>
      <c r="C115" s="121" t="s">
        <v>358</v>
      </c>
      <c r="D115" s="121" t="s">
        <v>359</v>
      </c>
      <c r="E115" s="52">
        <f>DSUM($B$60:$Y$78,E$60,$C$85:$D115)</f>
        <v>0.15838760843221128</v>
      </c>
      <c r="F115" s="52">
        <f>DSUM($B$60:$Y$78,F$60,$C$85:$D115)</f>
        <v>0.15770555645669798</v>
      </c>
      <c r="G115" s="52">
        <f>DSUM($B$60:$Y$78,G$60,$C$85:$D115)</f>
        <v>0.15770555645669795</v>
      </c>
      <c r="H115" s="52">
        <f>DSUM($B$60:$Y$78,H$60,$C$85:$D115)</f>
        <v>0.15770555645669795</v>
      </c>
      <c r="I115" s="52">
        <f>DSUM($B$60:$Y$78,I$60,$C$85:$D115)</f>
        <v>0.15770555645669793</v>
      </c>
      <c r="J115" s="52">
        <f>DSUM($B$60:$Y$78,J$60,$C$85:$D115)</f>
        <v>0.15770555645669793</v>
      </c>
      <c r="K115" s="52">
        <f>DSUM($B$60:$Y$78,K$60,$C$85:$D115)</f>
        <v>0.15770555645669798</v>
      </c>
      <c r="L115" s="52">
        <f>DSUM($B$60:$Y$78,L$60,$C$85:$D115)</f>
        <v>0.15770555645669795</v>
      </c>
      <c r="M115" s="52">
        <f>DSUM($B$60:$Y$78,M$60,$C$85:$D115)</f>
        <v>0.15770555645669795</v>
      </c>
      <c r="N115" s="52">
        <f>DSUM($B$60:$Y$78,N$60,$C$85:$D115)</f>
        <v>0.15770555645669798</v>
      </c>
      <c r="O115" s="52">
        <f>DSUM($B$60:$Y$78,O$60,$C$85:$D115)</f>
        <v>0.15770555645669795</v>
      </c>
      <c r="P115" s="52">
        <f>DSUM($B$60:$Y$78,P$60,$C$85:$D115)</f>
        <v>0.15770555645669793</v>
      </c>
      <c r="Q115" s="52">
        <f>DSUM($B$60:$Y$78,Q$60,$C$85:$D115)</f>
        <v>0.15770555645669795</v>
      </c>
      <c r="R115" s="52">
        <f>DSUM($B$60:$Y$78,R$60,$C$85:$D115)</f>
        <v>0.15770555645669795</v>
      </c>
      <c r="S115" s="52">
        <f>DSUM($B$60:$Y$78,S$60,$C$85:$D115)</f>
        <v>0.15770555645669795</v>
      </c>
      <c r="T115" s="52">
        <f>DSUM($B$60:$Y$78,T$60,$C$85:$D115)</f>
        <v>0.15770555645669795</v>
      </c>
      <c r="U115" s="52">
        <f>DSUM($B$60:$Y$78,U$60,$C$85:$D115)</f>
        <v>0.15770555645669795</v>
      </c>
      <c r="V115" s="52">
        <f>DSUM($B$60:$Y$78,V$60,$C$85:$D115)</f>
        <v>0.15770555645669798</v>
      </c>
      <c r="W115" s="52">
        <f>DSUM($B$60:$Y$78,W$60,$C$85:$D115)</f>
        <v>0.15770555645669795</v>
      </c>
      <c r="X115" s="52">
        <f>DSUM($B$60:$Y$78,X$60,$C$85:$D115)</f>
        <v>0.15770555645669793</v>
      </c>
      <c r="Y115" s="52">
        <f>DSUM($B$60:$Y$78,Y$60,$C$85:$D115)</f>
        <v>3.2238288305372076</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1" t="s">
        <v>360</v>
      </c>
      <c r="C116" s="121" t="s">
        <v>361</v>
      </c>
      <c r="D116" s="121" t="s">
        <v>362</v>
      </c>
      <c r="E116" s="52">
        <f>DSUM($B$60:$Y$78,E$60,$C$85:$D116)</f>
        <v>0.15838760843221128</v>
      </c>
      <c r="F116" s="52">
        <f>DSUM($B$60:$Y$78,F$60,$C$85:$D116)</f>
        <v>0.15770555645669798</v>
      </c>
      <c r="G116" s="52">
        <f>DSUM($B$60:$Y$78,G$60,$C$85:$D116)</f>
        <v>0.15770555645669795</v>
      </c>
      <c r="H116" s="52">
        <f>DSUM($B$60:$Y$78,H$60,$C$85:$D116)</f>
        <v>0.15770555645669795</v>
      </c>
      <c r="I116" s="52">
        <f>DSUM($B$60:$Y$78,I$60,$C$85:$D116)</f>
        <v>0.15770555645669793</v>
      </c>
      <c r="J116" s="52">
        <f>DSUM($B$60:$Y$78,J$60,$C$85:$D116)</f>
        <v>0.15770555645669793</v>
      </c>
      <c r="K116" s="52">
        <f>DSUM($B$60:$Y$78,K$60,$C$85:$D116)</f>
        <v>0.15770555645669798</v>
      </c>
      <c r="L116" s="52">
        <f>DSUM($B$60:$Y$78,L$60,$C$85:$D116)</f>
        <v>0.15770555645669795</v>
      </c>
      <c r="M116" s="52">
        <f>DSUM($B$60:$Y$78,M$60,$C$85:$D116)</f>
        <v>0.15770555645669795</v>
      </c>
      <c r="N116" s="52">
        <f>DSUM($B$60:$Y$78,N$60,$C$85:$D116)</f>
        <v>0.15770555645669798</v>
      </c>
      <c r="O116" s="52">
        <f>DSUM($B$60:$Y$78,O$60,$C$85:$D116)</f>
        <v>0.15770555645669795</v>
      </c>
      <c r="P116" s="52">
        <f>DSUM($B$60:$Y$78,P$60,$C$85:$D116)</f>
        <v>0.15770555645669793</v>
      </c>
      <c r="Q116" s="52">
        <f>DSUM($B$60:$Y$78,Q$60,$C$85:$D116)</f>
        <v>0.15770555645669795</v>
      </c>
      <c r="R116" s="52">
        <f>DSUM($B$60:$Y$78,R$60,$C$85:$D116)</f>
        <v>0.15770555645669795</v>
      </c>
      <c r="S116" s="52">
        <f>DSUM($B$60:$Y$78,S$60,$C$85:$D116)</f>
        <v>0.15770555645669795</v>
      </c>
      <c r="T116" s="52">
        <f>DSUM($B$60:$Y$78,T$60,$C$85:$D116)</f>
        <v>0.15770555645669795</v>
      </c>
      <c r="U116" s="52">
        <f>DSUM($B$60:$Y$78,U$60,$C$85:$D116)</f>
        <v>0.15770555645669795</v>
      </c>
      <c r="V116" s="52">
        <f>DSUM($B$60:$Y$78,V$60,$C$85:$D116)</f>
        <v>0.15770555645669798</v>
      </c>
      <c r="W116" s="52">
        <f>DSUM($B$60:$Y$78,W$60,$C$85:$D116)</f>
        <v>0.15770555645669795</v>
      </c>
      <c r="X116" s="52">
        <f>DSUM($B$60:$Y$78,X$60,$C$85:$D116)</f>
        <v>0.15770555645669793</v>
      </c>
      <c r="Y116" s="52">
        <f>DSUM($B$60:$Y$78,Y$60,$C$85:$D116)</f>
        <v>3.2238288305372076</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1" t="s">
        <v>363</v>
      </c>
      <c r="C117" s="121" t="s">
        <v>364</v>
      </c>
      <c r="D117" s="121" t="s">
        <v>365</v>
      </c>
      <c r="E117" s="52">
        <f>DSUM($B$60:$Y$78,E$60,$C$85:$D117)</f>
        <v>0.15838760843221128</v>
      </c>
      <c r="F117" s="52">
        <f>DSUM($B$60:$Y$78,F$60,$C$85:$D117)</f>
        <v>0.15770555645669798</v>
      </c>
      <c r="G117" s="52">
        <f>DSUM($B$60:$Y$78,G$60,$C$85:$D117)</f>
        <v>0.15770555645669795</v>
      </c>
      <c r="H117" s="52">
        <f>DSUM($B$60:$Y$78,H$60,$C$85:$D117)</f>
        <v>0.15770555645669795</v>
      </c>
      <c r="I117" s="52">
        <f>DSUM($B$60:$Y$78,I$60,$C$85:$D117)</f>
        <v>0.15770555645669793</v>
      </c>
      <c r="J117" s="52">
        <f>DSUM($B$60:$Y$78,J$60,$C$85:$D117)</f>
        <v>0.15770555645669793</v>
      </c>
      <c r="K117" s="52">
        <f>DSUM($B$60:$Y$78,K$60,$C$85:$D117)</f>
        <v>0.15770555645669798</v>
      </c>
      <c r="L117" s="52">
        <f>DSUM($B$60:$Y$78,L$60,$C$85:$D117)</f>
        <v>0.15770555645669795</v>
      </c>
      <c r="M117" s="52">
        <f>DSUM($B$60:$Y$78,M$60,$C$85:$D117)</f>
        <v>0.15770555645669795</v>
      </c>
      <c r="N117" s="52">
        <f>DSUM($B$60:$Y$78,N$60,$C$85:$D117)</f>
        <v>0.15770555645669798</v>
      </c>
      <c r="O117" s="52">
        <f>DSUM($B$60:$Y$78,O$60,$C$85:$D117)</f>
        <v>0.15770555645669795</v>
      </c>
      <c r="P117" s="52">
        <f>DSUM($B$60:$Y$78,P$60,$C$85:$D117)</f>
        <v>0.15770555645669793</v>
      </c>
      <c r="Q117" s="52">
        <f>DSUM($B$60:$Y$78,Q$60,$C$85:$D117)</f>
        <v>0.15770555645669795</v>
      </c>
      <c r="R117" s="52">
        <f>DSUM($B$60:$Y$78,R$60,$C$85:$D117)</f>
        <v>0.15770555645669795</v>
      </c>
      <c r="S117" s="52">
        <f>DSUM($B$60:$Y$78,S$60,$C$85:$D117)</f>
        <v>0.15770555645669795</v>
      </c>
      <c r="T117" s="52">
        <f>DSUM($B$60:$Y$78,T$60,$C$85:$D117)</f>
        <v>0.15770555645669795</v>
      </c>
      <c r="U117" s="52">
        <f>DSUM($B$60:$Y$78,U$60,$C$85:$D117)</f>
        <v>0.15770555645669795</v>
      </c>
      <c r="V117" s="52">
        <f>DSUM($B$60:$Y$78,V$60,$C$85:$D117)</f>
        <v>0.15770555645669798</v>
      </c>
      <c r="W117" s="52">
        <f>DSUM($B$60:$Y$78,W$60,$C$85:$D117)</f>
        <v>0.15770555645669795</v>
      </c>
      <c r="X117" s="52">
        <f>DSUM($B$60:$Y$78,X$60,$C$85:$D117)</f>
        <v>0.15770555645669793</v>
      </c>
      <c r="Y117" s="52">
        <f>DSUM($B$60:$Y$78,Y$60,$C$85:$D117)</f>
        <v>3.2238288305372076</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6"/>
      <c r="D118" s="156"/>
      <c r="E118" s="52"/>
      <c r="F118" s="52"/>
      <c r="G118" s="52"/>
      <c r="H118" s="52"/>
      <c r="I118" s="52"/>
      <c r="J118" s="52"/>
      <c r="K118" s="52"/>
      <c r="L118" s="52"/>
      <c r="M118" s="52"/>
      <c r="N118" s="52"/>
      <c r="O118" s="52"/>
      <c r="P118" s="52"/>
      <c r="Q118" s="52"/>
      <c r="R118" s="52"/>
      <c r="S118" s="52"/>
      <c r="T118" s="52"/>
      <c r="U118" s="52"/>
      <c r="V118" s="52"/>
      <c r="W118" s="52"/>
      <c r="X118" s="52"/>
      <c r="Y118" s="52"/>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22">
        <f>E117</f>
        <v>0.15838760843221128</v>
      </c>
      <c r="F119" s="122">
        <f t="shared" ref="F119:Y119" si="37">F117</f>
        <v>0.15770555645669798</v>
      </c>
      <c r="G119" s="122">
        <f t="shared" si="37"/>
        <v>0.15770555645669795</v>
      </c>
      <c r="H119" s="122">
        <f t="shared" si="37"/>
        <v>0.15770555645669795</v>
      </c>
      <c r="I119" s="122">
        <f t="shared" si="37"/>
        <v>0.15770555645669793</v>
      </c>
      <c r="J119" s="122">
        <f t="shared" si="37"/>
        <v>0.15770555645669793</v>
      </c>
      <c r="K119" s="122">
        <f t="shared" si="37"/>
        <v>0.15770555645669798</v>
      </c>
      <c r="L119" s="122">
        <f t="shared" si="37"/>
        <v>0.15770555645669795</v>
      </c>
      <c r="M119" s="122">
        <f t="shared" si="37"/>
        <v>0.15770555645669795</v>
      </c>
      <c r="N119" s="122">
        <f t="shared" si="37"/>
        <v>0.15770555645669798</v>
      </c>
      <c r="O119" s="122">
        <f t="shared" si="37"/>
        <v>0.15770555645669795</v>
      </c>
      <c r="P119" s="122">
        <f t="shared" si="37"/>
        <v>0.15770555645669793</v>
      </c>
      <c r="Q119" s="122">
        <f t="shared" si="37"/>
        <v>0.15770555645669795</v>
      </c>
      <c r="R119" s="122">
        <f t="shared" si="37"/>
        <v>0.15770555645669795</v>
      </c>
      <c r="S119" s="122">
        <f t="shared" si="37"/>
        <v>0.15770555645669795</v>
      </c>
      <c r="T119" s="122">
        <f t="shared" si="37"/>
        <v>0.15770555645669795</v>
      </c>
      <c r="U119" s="122">
        <f t="shared" si="37"/>
        <v>0.15770555645669795</v>
      </c>
      <c r="V119" s="122">
        <f t="shared" si="37"/>
        <v>0.15770555645669798</v>
      </c>
      <c r="W119" s="122">
        <f t="shared" si="37"/>
        <v>0.15770555645669795</v>
      </c>
      <c r="X119" s="122">
        <f t="shared" si="37"/>
        <v>0.15770555645669793</v>
      </c>
      <c r="Y119" s="122">
        <f t="shared" si="37"/>
        <v>3.2238288305372076</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6" t="s">
        <v>307</v>
      </c>
      <c r="B120" s="107"/>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7" t="str">
        <f>C8</f>
        <v>Compressed Air-Retro</v>
      </c>
      <c r="E121" s="98">
        <f>E84</f>
        <v>2016</v>
      </c>
      <c r="F121" s="98">
        <f t="shared" ref="F121:Y121" si="38">F84</f>
        <v>2017</v>
      </c>
      <c r="G121" s="98">
        <f t="shared" si="38"/>
        <v>2018</v>
      </c>
      <c r="H121" s="98">
        <f t="shared" si="38"/>
        <v>2019</v>
      </c>
      <c r="I121" s="98">
        <f t="shared" si="38"/>
        <v>2020</v>
      </c>
      <c r="J121" s="98">
        <f t="shared" si="38"/>
        <v>2021</v>
      </c>
      <c r="K121" s="98">
        <f t="shared" si="38"/>
        <v>2022</v>
      </c>
      <c r="L121" s="98">
        <f t="shared" si="38"/>
        <v>2023</v>
      </c>
      <c r="M121" s="98">
        <f t="shared" si="38"/>
        <v>2024</v>
      </c>
      <c r="N121" s="98">
        <f t="shared" si="38"/>
        <v>2025</v>
      </c>
      <c r="O121" s="98">
        <f t="shared" si="38"/>
        <v>2026</v>
      </c>
      <c r="P121" s="98">
        <f t="shared" si="38"/>
        <v>2027</v>
      </c>
      <c r="Q121" s="98">
        <f t="shared" si="38"/>
        <v>2028</v>
      </c>
      <c r="R121" s="98">
        <f t="shared" si="38"/>
        <v>2029</v>
      </c>
      <c r="S121" s="98">
        <f t="shared" si="38"/>
        <v>2030</v>
      </c>
      <c r="T121" s="98">
        <f t="shared" si="38"/>
        <v>2031</v>
      </c>
      <c r="U121" s="98">
        <f t="shared" si="38"/>
        <v>2032</v>
      </c>
      <c r="V121" s="98">
        <f t="shared" si="38"/>
        <v>2033</v>
      </c>
      <c r="W121" s="98">
        <f t="shared" si="38"/>
        <v>2034</v>
      </c>
      <c r="X121" s="98">
        <f t="shared" si="38"/>
        <v>2035</v>
      </c>
      <c r="Y121" s="98" t="str">
        <f t="shared" si="38"/>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9" t="str">
        <f>CONCATENATE("aMW_",E$11)</f>
        <v>aMW_2016</v>
      </c>
      <c r="F122" s="99" t="str">
        <f t="shared" ref="F122:Y122" si="39">CONCATENATE("aMW_",F$11)</f>
        <v>aMW_2017</v>
      </c>
      <c r="G122" s="99" t="str">
        <f t="shared" si="39"/>
        <v>aMW_2018</v>
      </c>
      <c r="H122" s="99" t="str">
        <f t="shared" si="39"/>
        <v>aMW_2019</v>
      </c>
      <c r="I122" s="99" t="str">
        <f t="shared" si="39"/>
        <v>aMW_2020</v>
      </c>
      <c r="J122" s="99" t="str">
        <f t="shared" si="39"/>
        <v>aMW_2021</v>
      </c>
      <c r="K122" s="99" t="str">
        <f t="shared" si="39"/>
        <v>aMW_2022</v>
      </c>
      <c r="L122" s="99" t="str">
        <f t="shared" si="39"/>
        <v>aMW_2023</v>
      </c>
      <c r="M122" s="99" t="str">
        <f t="shared" si="39"/>
        <v>aMW_2024</v>
      </c>
      <c r="N122" s="99" t="str">
        <f t="shared" si="39"/>
        <v>aMW_2025</v>
      </c>
      <c r="O122" s="99" t="str">
        <f t="shared" si="39"/>
        <v>aMW_2026</v>
      </c>
      <c r="P122" s="99" t="str">
        <f t="shared" si="39"/>
        <v>aMW_2027</v>
      </c>
      <c r="Q122" s="99" t="str">
        <f t="shared" si="39"/>
        <v>aMW_2028</v>
      </c>
      <c r="R122" s="99" t="str">
        <f t="shared" si="39"/>
        <v>aMW_2029</v>
      </c>
      <c r="S122" s="99" t="str">
        <f t="shared" si="39"/>
        <v>aMW_2030</v>
      </c>
      <c r="T122" s="99" t="str">
        <f t="shared" si="39"/>
        <v>aMW_2031</v>
      </c>
      <c r="U122" s="99" t="str">
        <f t="shared" si="39"/>
        <v>aMW_2032</v>
      </c>
      <c r="V122" s="99" t="str">
        <f t="shared" si="39"/>
        <v>aMW_2033</v>
      </c>
      <c r="W122" s="99" t="str">
        <f t="shared" si="39"/>
        <v>aMW_2034</v>
      </c>
      <c r="X122" s="99" t="str">
        <f t="shared" si="39"/>
        <v>aMW_2035</v>
      </c>
      <c r="Y122" s="99" t="str">
        <f t="shared" si="39"/>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1" t="s">
        <v>54</v>
      </c>
      <c r="E123" s="101">
        <f t="shared" ref="E123:Y123" si="40">E86</f>
        <v>0</v>
      </c>
      <c r="F123" s="101">
        <f t="shared" si="40"/>
        <v>0</v>
      </c>
      <c r="G123" s="101">
        <f t="shared" si="40"/>
        <v>0</v>
      </c>
      <c r="H123" s="101">
        <f t="shared" si="40"/>
        <v>0</v>
      </c>
      <c r="I123" s="101">
        <f t="shared" si="40"/>
        <v>0</v>
      </c>
      <c r="J123" s="101">
        <f t="shared" si="40"/>
        <v>0</v>
      </c>
      <c r="K123" s="101">
        <f t="shared" si="40"/>
        <v>0</v>
      </c>
      <c r="L123" s="101">
        <f t="shared" si="40"/>
        <v>0</v>
      </c>
      <c r="M123" s="101">
        <f t="shared" si="40"/>
        <v>0</v>
      </c>
      <c r="N123" s="101">
        <f t="shared" si="40"/>
        <v>0</v>
      </c>
      <c r="O123" s="101">
        <f t="shared" si="40"/>
        <v>0</v>
      </c>
      <c r="P123" s="101">
        <f t="shared" si="40"/>
        <v>0</v>
      </c>
      <c r="Q123" s="101">
        <f t="shared" si="40"/>
        <v>0</v>
      </c>
      <c r="R123" s="101">
        <f t="shared" si="40"/>
        <v>0</v>
      </c>
      <c r="S123" s="101">
        <f t="shared" si="40"/>
        <v>0</v>
      </c>
      <c r="T123" s="101">
        <f t="shared" si="40"/>
        <v>0</v>
      </c>
      <c r="U123" s="101">
        <f t="shared" si="40"/>
        <v>0</v>
      </c>
      <c r="V123" s="101">
        <f t="shared" si="40"/>
        <v>0</v>
      </c>
      <c r="W123" s="101">
        <f t="shared" si="40"/>
        <v>0</v>
      </c>
      <c r="X123" s="101">
        <f t="shared" si="40"/>
        <v>0</v>
      </c>
      <c r="Y123" s="101">
        <f t="shared" si="40"/>
        <v>0</v>
      </c>
      <c r="Z123" s="157"/>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1" t="s">
        <v>55</v>
      </c>
      <c r="E124" s="101">
        <f t="shared" ref="E124:Y136" si="41">E87-E86</f>
        <v>1.0232840171912581E-2</v>
      </c>
      <c r="F124" s="101">
        <f t="shared" si="41"/>
        <v>1.0186928829007933E-2</v>
      </c>
      <c r="G124" s="101">
        <f t="shared" si="41"/>
        <v>1.0186928829007931E-2</v>
      </c>
      <c r="H124" s="101">
        <f t="shared" si="41"/>
        <v>1.0186928829007935E-2</v>
      </c>
      <c r="I124" s="101">
        <f t="shared" si="41"/>
        <v>1.0186928829007933E-2</v>
      </c>
      <c r="J124" s="101">
        <f t="shared" si="41"/>
        <v>1.0186928829007933E-2</v>
      </c>
      <c r="K124" s="101">
        <f t="shared" si="41"/>
        <v>1.0186928829007933E-2</v>
      </c>
      <c r="L124" s="101">
        <f t="shared" si="41"/>
        <v>1.0186928829007931E-2</v>
      </c>
      <c r="M124" s="101">
        <f t="shared" si="41"/>
        <v>1.0186928829007933E-2</v>
      </c>
      <c r="N124" s="101">
        <f t="shared" si="41"/>
        <v>1.0186928829007935E-2</v>
      </c>
      <c r="O124" s="101">
        <f t="shared" si="41"/>
        <v>1.0186928829007933E-2</v>
      </c>
      <c r="P124" s="101">
        <f t="shared" si="41"/>
        <v>1.0186928829007933E-2</v>
      </c>
      <c r="Q124" s="101">
        <f t="shared" si="41"/>
        <v>1.0186928829007933E-2</v>
      </c>
      <c r="R124" s="101">
        <f t="shared" si="41"/>
        <v>1.0186928829007933E-2</v>
      </c>
      <c r="S124" s="101">
        <f t="shared" si="41"/>
        <v>1.0186928829007935E-2</v>
      </c>
      <c r="T124" s="101">
        <f t="shared" si="41"/>
        <v>1.0186928829007933E-2</v>
      </c>
      <c r="U124" s="101">
        <f t="shared" si="41"/>
        <v>1.0186928829007931E-2</v>
      </c>
      <c r="V124" s="101">
        <f t="shared" si="41"/>
        <v>1.0186928829007937E-2</v>
      </c>
      <c r="W124" s="101">
        <f t="shared" si="41"/>
        <v>1.0186928829007931E-2</v>
      </c>
      <c r="X124" s="101">
        <f t="shared" si="41"/>
        <v>1.0186928829007933E-2</v>
      </c>
      <c r="Y124" s="101">
        <f t="shared" si="41"/>
        <v>0.2046568034382516</v>
      </c>
      <c r="Z124" s="157"/>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1" t="s">
        <v>56</v>
      </c>
      <c r="E125" s="101">
        <f t="shared" si="41"/>
        <v>0</v>
      </c>
      <c r="F125" s="101">
        <f t="shared" si="41"/>
        <v>0</v>
      </c>
      <c r="G125" s="101">
        <f t="shared" si="41"/>
        <v>0</v>
      </c>
      <c r="H125" s="101">
        <f t="shared" si="41"/>
        <v>0</v>
      </c>
      <c r="I125" s="101">
        <f t="shared" si="41"/>
        <v>0</v>
      </c>
      <c r="J125" s="101">
        <f t="shared" si="41"/>
        <v>0</v>
      </c>
      <c r="K125" s="101">
        <f t="shared" si="41"/>
        <v>0</v>
      </c>
      <c r="L125" s="101">
        <f t="shared" si="41"/>
        <v>0</v>
      </c>
      <c r="M125" s="101">
        <f t="shared" si="41"/>
        <v>0</v>
      </c>
      <c r="N125" s="101">
        <f t="shared" si="41"/>
        <v>0</v>
      </c>
      <c r="O125" s="101">
        <f t="shared" si="41"/>
        <v>0</v>
      </c>
      <c r="P125" s="101">
        <f t="shared" si="41"/>
        <v>0</v>
      </c>
      <c r="Q125" s="101">
        <f t="shared" si="41"/>
        <v>0</v>
      </c>
      <c r="R125" s="101">
        <f t="shared" si="41"/>
        <v>0</v>
      </c>
      <c r="S125" s="101">
        <f t="shared" si="41"/>
        <v>0</v>
      </c>
      <c r="T125" s="101">
        <f t="shared" si="41"/>
        <v>0</v>
      </c>
      <c r="U125" s="101">
        <f t="shared" si="41"/>
        <v>0</v>
      </c>
      <c r="V125" s="101">
        <f t="shared" si="41"/>
        <v>0</v>
      </c>
      <c r="W125" s="101">
        <f t="shared" si="41"/>
        <v>0</v>
      </c>
      <c r="X125" s="101">
        <f t="shared" si="41"/>
        <v>0</v>
      </c>
      <c r="Y125" s="101">
        <f t="shared" si="41"/>
        <v>0</v>
      </c>
      <c r="Z125" s="157"/>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1" t="s">
        <v>57</v>
      </c>
      <c r="E126" s="101">
        <f t="shared" si="41"/>
        <v>0</v>
      </c>
      <c r="F126" s="101">
        <f t="shared" si="41"/>
        <v>0</v>
      </c>
      <c r="G126" s="101">
        <f t="shared" si="41"/>
        <v>0</v>
      </c>
      <c r="H126" s="101">
        <f t="shared" si="41"/>
        <v>0</v>
      </c>
      <c r="I126" s="101">
        <f t="shared" si="41"/>
        <v>0</v>
      </c>
      <c r="J126" s="101">
        <f t="shared" si="41"/>
        <v>0</v>
      </c>
      <c r="K126" s="101">
        <f t="shared" si="41"/>
        <v>0</v>
      </c>
      <c r="L126" s="101">
        <f t="shared" si="41"/>
        <v>0</v>
      </c>
      <c r="M126" s="101">
        <f t="shared" si="41"/>
        <v>0</v>
      </c>
      <c r="N126" s="101">
        <f t="shared" si="41"/>
        <v>0</v>
      </c>
      <c r="O126" s="101">
        <f t="shared" si="41"/>
        <v>0</v>
      </c>
      <c r="P126" s="101">
        <f t="shared" si="41"/>
        <v>0</v>
      </c>
      <c r="Q126" s="101">
        <f t="shared" si="41"/>
        <v>0</v>
      </c>
      <c r="R126" s="101">
        <f t="shared" si="41"/>
        <v>0</v>
      </c>
      <c r="S126" s="101">
        <f t="shared" si="41"/>
        <v>0</v>
      </c>
      <c r="T126" s="101">
        <f t="shared" si="41"/>
        <v>0</v>
      </c>
      <c r="U126" s="101">
        <f t="shared" si="41"/>
        <v>0</v>
      </c>
      <c r="V126" s="101">
        <f t="shared" si="41"/>
        <v>0</v>
      </c>
      <c r="W126" s="101">
        <f t="shared" si="41"/>
        <v>0</v>
      </c>
      <c r="X126" s="101">
        <f t="shared" si="41"/>
        <v>0</v>
      </c>
      <c r="Y126" s="101">
        <f t="shared" si="41"/>
        <v>0</v>
      </c>
      <c r="Z126" s="157"/>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1" t="s">
        <v>58</v>
      </c>
      <c r="E127" s="101">
        <f t="shared" si="41"/>
        <v>0</v>
      </c>
      <c r="F127" s="101">
        <f t="shared" si="41"/>
        <v>0</v>
      </c>
      <c r="G127" s="101">
        <f t="shared" si="41"/>
        <v>0</v>
      </c>
      <c r="H127" s="101">
        <f t="shared" si="41"/>
        <v>0</v>
      </c>
      <c r="I127" s="101">
        <f t="shared" si="41"/>
        <v>0</v>
      </c>
      <c r="J127" s="101">
        <f t="shared" si="41"/>
        <v>0</v>
      </c>
      <c r="K127" s="101">
        <f t="shared" si="41"/>
        <v>0</v>
      </c>
      <c r="L127" s="101">
        <f t="shared" si="41"/>
        <v>0</v>
      </c>
      <c r="M127" s="101">
        <f t="shared" si="41"/>
        <v>0</v>
      </c>
      <c r="N127" s="101">
        <f t="shared" si="41"/>
        <v>0</v>
      </c>
      <c r="O127" s="101">
        <f t="shared" si="41"/>
        <v>0</v>
      </c>
      <c r="P127" s="101">
        <f t="shared" si="41"/>
        <v>0</v>
      </c>
      <c r="Q127" s="101">
        <f t="shared" si="41"/>
        <v>0</v>
      </c>
      <c r="R127" s="101">
        <f t="shared" si="41"/>
        <v>0</v>
      </c>
      <c r="S127" s="101">
        <f t="shared" si="41"/>
        <v>0</v>
      </c>
      <c r="T127" s="101">
        <f t="shared" si="41"/>
        <v>0</v>
      </c>
      <c r="U127" s="101">
        <f t="shared" si="41"/>
        <v>0</v>
      </c>
      <c r="V127" s="101">
        <f t="shared" si="41"/>
        <v>0</v>
      </c>
      <c r="W127" s="101">
        <f t="shared" si="41"/>
        <v>0</v>
      </c>
      <c r="X127" s="101">
        <f t="shared" si="41"/>
        <v>0</v>
      </c>
      <c r="Y127" s="101">
        <f t="shared" si="41"/>
        <v>0</v>
      </c>
      <c r="Z127" s="15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1" t="s">
        <v>59</v>
      </c>
      <c r="E128" s="101">
        <f t="shared" si="41"/>
        <v>0</v>
      </c>
      <c r="F128" s="101">
        <f t="shared" si="41"/>
        <v>0</v>
      </c>
      <c r="G128" s="101">
        <f t="shared" si="41"/>
        <v>0</v>
      </c>
      <c r="H128" s="101">
        <f t="shared" si="41"/>
        <v>0</v>
      </c>
      <c r="I128" s="101">
        <f t="shared" si="41"/>
        <v>0</v>
      </c>
      <c r="J128" s="101">
        <f t="shared" si="41"/>
        <v>0</v>
      </c>
      <c r="K128" s="101">
        <f t="shared" si="41"/>
        <v>0</v>
      </c>
      <c r="L128" s="101">
        <f t="shared" si="41"/>
        <v>0</v>
      </c>
      <c r="M128" s="101">
        <f t="shared" si="41"/>
        <v>0</v>
      </c>
      <c r="N128" s="101">
        <f t="shared" si="41"/>
        <v>0</v>
      </c>
      <c r="O128" s="101">
        <f t="shared" si="41"/>
        <v>0</v>
      </c>
      <c r="P128" s="101">
        <f t="shared" si="41"/>
        <v>0</v>
      </c>
      <c r="Q128" s="101">
        <f t="shared" si="41"/>
        <v>0</v>
      </c>
      <c r="R128" s="101">
        <f t="shared" si="41"/>
        <v>0</v>
      </c>
      <c r="S128" s="101">
        <f t="shared" si="41"/>
        <v>0</v>
      </c>
      <c r="T128" s="101">
        <f t="shared" si="41"/>
        <v>0</v>
      </c>
      <c r="U128" s="101">
        <f t="shared" si="41"/>
        <v>0</v>
      </c>
      <c r="V128" s="101">
        <f t="shared" si="41"/>
        <v>0</v>
      </c>
      <c r="W128" s="101">
        <f t="shared" si="41"/>
        <v>0</v>
      </c>
      <c r="X128" s="101">
        <f t="shared" si="41"/>
        <v>0</v>
      </c>
      <c r="Y128" s="101">
        <f t="shared" si="41"/>
        <v>0</v>
      </c>
      <c r="Z128" s="157"/>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1" t="s">
        <v>60</v>
      </c>
      <c r="E129" s="101">
        <f t="shared" si="41"/>
        <v>0.14815476826029869</v>
      </c>
      <c r="F129" s="101">
        <f t="shared" si="41"/>
        <v>0.14751862762769005</v>
      </c>
      <c r="G129" s="101">
        <f t="shared" si="41"/>
        <v>0.14751862762769002</v>
      </c>
      <c r="H129" s="101">
        <f t="shared" si="41"/>
        <v>0.14751862762769002</v>
      </c>
      <c r="I129" s="101">
        <f t="shared" si="41"/>
        <v>0.14751862762769</v>
      </c>
      <c r="J129" s="101">
        <f t="shared" si="41"/>
        <v>0.14751862762769</v>
      </c>
      <c r="K129" s="101">
        <f t="shared" si="41"/>
        <v>0.14751862762769005</v>
      </c>
      <c r="L129" s="101">
        <f t="shared" si="41"/>
        <v>0.14751862762769002</v>
      </c>
      <c r="M129" s="101">
        <f t="shared" si="41"/>
        <v>0.14751862762769002</v>
      </c>
      <c r="N129" s="101">
        <f t="shared" si="41"/>
        <v>0.14751862762769005</v>
      </c>
      <c r="O129" s="101">
        <f t="shared" si="41"/>
        <v>0.14751862762769002</v>
      </c>
      <c r="P129" s="101">
        <f t="shared" si="41"/>
        <v>0.14751862762769</v>
      </c>
      <c r="Q129" s="101">
        <f t="shared" si="41"/>
        <v>0.14751862762769002</v>
      </c>
      <c r="R129" s="101">
        <f t="shared" si="41"/>
        <v>0.14751862762769002</v>
      </c>
      <c r="S129" s="101">
        <f t="shared" si="41"/>
        <v>0.14751862762769002</v>
      </c>
      <c r="T129" s="101">
        <f t="shared" si="41"/>
        <v>0.14751862762769002</v>
      </c>
      <c r="U129" s="101">
        <f t="shared" si="41"/>
        <v>0.14751862762769002</v>
      </c>
      <c r="V129" s="101">
        <f t="shared" si="41"/>
        <v>0.14751862762769005</v>
      </c>
      <c r="W129" s="101">
        <f t="shared" si="41"/>
        <v>0.14751862762769002</v>
      </c>
      <c r="X129" s="101">
        <f t="shared" si="41"/>
        <v>0.14751862762769</v>
      </c>
      <c r="Y129" s="101">
        <f t="shared" si="41"/>
        <v>3.0191720270989562</v>
      </c>
      <c r="Z129" s="157"/>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1" t="s">
        <v>61</v>
      </c>
      <c r="E130" s="101">
        <f t="shared" si="41"/>
        <v>0</v>
      </c>
      <c r="F130" s="101">
        <f t="shared" si="41"/>
        <v>0</v>
      </c>
      <c r="G130" s="101">
        <f t="shared" si="41"/>
        <v>0</v>
      </c>
      <c r="H130" s="101">
        <f t="shared" si="41"/>
        <v>0</v>
      </c>
      <c r="I130" s="101">
        <f t="shared" si="41"/>
        <v>0</v>
      </c>
      <c r="J130" s="101">
        <f t="shared" si="41"/>
        <v>0</v>
      </c>
      <c r="K130" s="101">
        <f t="shared" si="41"/>
        <v>0</v>
      </c>
      <c r="L130" s="101">
        <f t="shared" si="41"/>
        <v>0</v>
      </c>
      <c r="M130" s="101">
        <f t="shared" si="41"/>
        <v>0</v>
      </c>
      <c r="N130" s="101">
        <f t="shared" si="41"/>
        <v>0</v>
      </c>
      <c r="O130" s="101">
        <f t="shared" si="41"/>
        <v>0</v>
      </c>
      <c r="P130" s="101">
        <f t="shared" si="41"/>
        <v>0</v>
      </c>
      <c r="Q130" s="101">
        <f t="shared" si="41"/>
        <v>0</v>
      </c>
      <c r="R130" s="101">
        <f t="shared" si="41"/>
        <v>0</v>
      </c>
      <c r="S130" s="101">
        <f t="shared" si="41"/>
        <v>0</v>
      </c>
      <c r="T130" s="101">
        <f t="shared" si="41"/>
        <v>0</v>
      </c>
      <c r="U130" s="101">
        <f t="shared" si="41"/>
        <v>0</v>
      </c>
      <c r="V130" s="101">
        <f t="shared" si="41"/>
        <v>0</v>
      </c>
      <c r="W130" s="101">
        <f t="shared" si="41"/>
        <v>0</v>
      </c>
      <c r="X130" s="101">
        <f t="shared" si="41"/>
        <v>0</v>
      </c>
      <c r="Y130" s="101">
        <f t="shared" si="41"/>
        <v>0</v>
      </c>
      <c r="Z130" s="157"/>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1" t="s">
        <v>62</v>
      </c>
      <c r="E131" s="101">
        <f t="shared" si="41"/>
        <v>0</v>
      </c>
      <c r="F131" s="101">
        <f t="shared" si="41"/>
        <v>0</v>
      </c>
      <c r="G131" s="101">
        <f t="shared" si="41"/>
        <v>0</v>
      </c>
      <c r="H131" s="101">
        <f t="shared" si="41"/>
        <v>0</v>
      </c>
      <c r="I131" s="101">
        <f t="shared" si="41"/>
        <v>0</v>
      </c>
      <c r="J131" s="101">
        <f t="shared" si="41"/>
        <v>0</v>
      </c>
      <c r="K131" s="101">
        <f t="shared" si="41"/>
        <v>0</v>
      </c>
      <c r="L131" s="101">
        <f t="shared" si="41"/>
        <v>0</v>
      </c>
      <c r="M131" s="101">
        <f t="shared" si="41"/>
        <v>0</v>
      </c>
      <c r="N131" s="101">
        <f t="shared" si="41"/>
        <v>0</v>
      </c>
      <c r="O131" s="101">
        <f t="shared" si="41"/>
        <v>0</v>
      </c>
      <c r="P131" s="101">
        <f t="shared" si="41"/>
        <v>0</v>
      </c>
      <c r="Q131" s="101">
        <f t="shared" si="41"/>
        <v>0</v>
      </c>
      <c r="R131" s="101">
        <f t="shared" si="41"/>
        <v>0</v>
      </c>
      <c r="S131" s="101">
        <f t="shared" si="41"/>
        <v>0</v>
      </c>
      <c r="T131" s="101">
        <f t="shared" si="41"/>
        <v>0</v>
      </c>
      <c r="U131" s="101">
        <f t="shared" si="41"/>
        <v>0</v>
      </c>
      <c r="V131" s="101">
        <f t="shared" si="41"/>
        <v>0</v>
      </c>
      <c r="W131" s="101">
        <f t="shared" si="41"/>
        <v>0</v>
      </c>
      <c r="X131" s="101">
        <f t="shared" si="41"/>
        <v>0</v>
      </c>
      <c r="Y131" s="101">
        <f t="shared" si="41"/>
        <v>0</v>
      </c>
      <c r="Z131" s="157"/>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1" t="s">
        <v>63</v>
      </c>
      <c r="E132" s="101">
        <f t="shared" si="41"/>
        <v>0</v>
      </c>
      <c r="F132" s="101">
        <f t="shared" si="41"/>
        <v>0</v>
      </c>
      <c r="G132" s="101">
        <f t="shared" si="41"/>
        <v>0</v>
      </c>
      <c r="H132" s="101">
        <f t="shared" si="41"/>
        <v>0</v>
      </c>
      <c r="I132" s="101">
        <f t="shared" si="41"/>
        <v>0</v>
      </c>
      <c r="J132" s="101">
        <f t="shared" si="41"/>
        <v>0</v>
      </c>
      <c r="K132" s="101">
        <f t="shared" si="41"/>
        <v>0</v>
      </c>
      <c r="L132" s="101">
        <f t="shared" si="41"/>
        <v>0</v>
      </c>
      <c r="M132" s="101">
        <f t="shared" si="41"/>
        <v>0</v>
      </c>
      <c r="N132" s="101">
        <f t="shared" si="41"/>
        <v>0</v>
      </c>
      <c r="O132" s="101">
        <f t="shared" si="41"/>
        <v>0</v>
      </c>
      <c r="P132" s="101">
        <f t="shared" si="41"/>
        <v>0</v>
      </c>
      <c r="Q132" s="101">
        <f t="shared" si="41"/>
        <v>0</v>
      </c>
      <c r="R132" s="101">
        <f t="shared" si="41"/>
        <v>0</v>
      </c>
      <c r="S132" s="101">
        <f t="shared" si="41"/>
        <v>0</v>
      </c>
      <c r="T132" s="101">
        <f t="shared" si="41"/>
        <v>0</v>
      </c>
      <c r="U132" s="101">
        <f t="shared" si="41"/>
        <v>0</v>
      </c>
      <c r="V132" s="101">
        <f t="shared" si="41"/>
        <v>0</v>
      </c>
      <c r="W132" s="101">
        <f t="shared" si="41"/>
        <v>0</v>
      </c>
      <c r="X132" s="101">
        <f t="shared" si="41"/>
        <v>0</v>
      </c>
      <c r="Y132" s="101">
        <f t="shared" si="41"/>
        <v>0</v>
      </c>
      <c r="Z132" s="157"/>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1" t="s">
        <v>64</v>
      </c>
      <c r="E133" s="101">
        <f t="shared" si="41"/>
        <v>0</v>
      </c>
      <c r="F133" s="101">
        <f t="shared" si="41"/>
        <v>0</v>
      </c>
      <c r="G133" s="101">
        <f t="shared" si="41"/>
        <v>0</v>
      </c>
      <c r="H133" s="101">
        <f t="shared" si="41"/>
        <v>0</v>
      </c>
      <c r="I133" s="101">
        <f t="shared" si="41"/>
        <v>0</v>
      </c>
      <c r="J133" s="101">
        <f t="shared" si="41"/>
        <v>0</v>
      </c>
      <c r="K133" s="101">
        <f t="shared" si="41"/>
        <v>0</v>
      </c>
      <c r="L133" s="101">
        <f t="shared" si="41"/>
        <v>0</v>
      </c>
      <c r="M133" s="101">
        <f t="shared" si="41"/>
        <v>0</v>
      </c>
      <c r="N133" s="101">
        <f t="shared" si="41"/>
        <v>0</v>
      </c>
      <c r="O133" s="101">
        <f t="shared" si="41"/>
        <v>0</v>
      </c>
      <c r="P133" s="101">
        <f t="shared" si="41"/>
        <v>0</v>
      </c>
      <c r="Q133" s="101">
        <f t="shared" si="41"/>
        <v>0</v>
      </c>
      <c r="R133" s="101">
        <f t="shared" si="41"/>
        <v>0</v>
      </c>
      <c r="S133" s="101">
        <f t="shared" si="41"/>
        <v>0</v>
      </c>
      <c r="T133" s="101">
        <f t="shared" si="41"/>
        <v>0</v>
      </c>
      <c r="U133" s="101">
        <f t="shared" si="41"/>
        <v>0</v>
      </c>
      <c r="V133" s="101">
        <f t="shared" si="41"/>
        <v>0</v>
      </c>
      <c r="W133" s="101">
        <f t="shared" si="41"/>
        <v>0</v>
      </c>
      <c r="X133" s="101">
        <f t="shared" si="41"/>
        <v>0</v>
      </c>
      <c r="Y133" s="101">
        <f t="shared" si="41"/>
        <v>0</v>
      </c>
      <c r="Z133" s="157"/>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1" t="s">
        <v>65</v>
      </c>
      <c r="E134" s="101">
        <f t="shared" si="41"/>
        <v>0</v>
      </c>
      <c r="F134" s="101">
        <f t="shared" si="41"/>
        <v>0</v>
      </c>
      <c r="G134" s="101">
        <f t="shared" si="41"/>
        <v>0</v>
      </c>
      <c r="H134" s="101">
        <f t="shared" si="41"/>
        <v>0</v>
      </c>
      <c r="I134" s="101">
        <f t="shared" si="41"/>
        <v>0</v>
      </c>
      <c r="J134" s="101">
        <f t="shared" si="41"/>
        <v>0</v>
      </c>
      <c r="K134" s="101">
        <f t="shared" si="41"/>
        <v>0</v>
      </c>
      <c r="L134" s="101">
        <f t="shared" si="41"/>
        <v>0</v>
      </c>
      <c r="M134" s="101">
        <f t="shared" si="41"/>
        <v>0</v>
      </c>
      <c r="N134" s="101">
        <f t="shared" si="41"/>
        <v>0</v>
      </c>
      <c r="O134" s="101">
        <f t="shared" si="41"/>
        <v>0</v>
      </c>
      <c r="P134" s="101">
        <f t="shared" si="41"/>
        <v>0</v>
      </c>
      <c r="Q134" s="101">
        <f t="shared" si="41"/>
        <v>0</v>
      </c>
      <c r="R134" s="101">
        <f t="shared" si="41"/>
        <v>0</v>
      </c>
      <c r="S134" s="101">
        <f t="shared" si="41"/>
        <v>0</v>
      </c>
      <c r="T134" s="101">
        <f t="shared" si="41"/>
        <v>0</v>
      </c>
      <c r="U134" s="101">
        <f t="shared" si="41"/>
        <v>0</v>
      </c>
      <c r="V134" s="101">
        <f t="shared" si="41"/>
        <v>0</v>
      </c>
      <c r="W134" s="101">
        <f t="shared" si="41"/>
        <v>0</v>
      </c>
      <c r="X134" s="101">
        <f t="shared" si="41"/>
        <v>0</v>
      </c>
      <c r="Y134" s="101">
        <f t="shared" si="41"/>
        <v>0</v>
      </c>
      <c r="Z134" s="157"/>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1" t="s">
        <v>66</v>
      </c>
      <c r="E135" s="101">
        <f t="shared" si="41"/>
        <v>0</v>
      </c>
      <c r="F135" s="101">
        <f t="shared" si="41"/>
        <v>0</v>
      </c>
      <c r="G135" s="101">
        <f t="shared" si="41"/>
        <v>0</v>
      </c>
      <c r="H135" s="101">
        <f t="shared" si="41"/>
        <v>0</v>
      </c>
      <c r="I135" s="101">
        <f t="shared" si="41"/>
        <v>0</v>
      </c>
      <c r="J135" s="101">
        <f t="shared" si="41"/>
        <v>0</v>
      </c>
      <c r="K135" s="101">
        <f t="shared" si="41"/>
        <v>0</v>
      </c>
      <c r="L135" s="101">
        <f t="shared" si="41"/>
        <v>0</v>
      </c>
      <c r="M135" s="101">
        <f t="shared" si="41"/>
        <v>0</v>
      </c>
      <c r="N135" s="101">
        <f t="shared" si="41"/>
        <v>0</v>
      </c>
      <c r="O135" s="101">
        <f t="shared" si="41"/>
        <v>0</v>
      </c>
      <c r="P135" s="101">
        <f t="shared" si="41"/>
        <v>0</v>
      </c>
      <c r="Q135" s="101">
        <f t="shared" si="41"/>
        <v>0</v>
      </c>
      <c r="R135" s="101">
        <f t="shared" si="41"/>
        <v>0</v>
      </c>
      <c r="S135" s="101">
        <f t="shared" si="41"/>
        <v>0</v>
      </c>
      <c r="T135" s="101">
        <f t="shared" si="41"/>
        <v>0</v>
      </c>
      <c r="U135" s="101">
        <f t="shared" si="41"/>
        <v>0</v>
      </c>
      <c r="V135" s="101">
        <f t="shared" si="41"/>
        <v>0</v>
      </c>
      <c r="W135" s="101">
        <f t="shared" si="41"/>
        <v>0</v>
      </c>
      <c r="X135" s="101">
        <f t="shared" si="41"/>
        <v>0</v>
      </c>
      <c r="Y135" s="101">
        <f t="shared" si="41"/>
        <v>0</v>
      </c>
      <c r="Z135" s="157"/>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1" t="s">
        <v>67</v>
      </c>
      <c r="E136" s="101">
        <f t="shared" si="41"/>
        <v>0</v>
      </c>
      <c r="F136" s="101">
        <f t="shared" si="41"/>
        <v>0</v>
      </c>
      <c r="G136" s="101">
        <f t="shared" si="41"/>
        <v>0</v>
      </c>
      <c r="H136" s="101">
        <f t="shared" ref="H136:Y136" si="42">H99-H98</f>
        <v>0</v>
      </c>
      <c r="I136" s="101">
        <f t="shared" si="42"/>
        <v>0</v>
      </c>
      <c r="J136" s="101">
        <f t="shared" si="42"/>
        <v>0</v>
      </c>
      <c r="K136" s="101">
        <f t="shared" si="42"/>
        <v>0</v>
      </c>
      <c r="L136" s="101">
        <f t="shared" si="42"/>
        <v>0</v>
      </c>
      <c r="M136" s="101">
        <f t="shared" si="42"/>
        <v>0</v>
      </c>
      <c r="N136" s="101">
        <f t="shared" si="42"/>
        <v>0</v>
      </c>
      <c r="O136" s="101">
        <f t="shared" si="42"/>
        <v>0</v>
      </c>
      <c r="P136" s="101">
        <f t="shared" si="42"/>
        <v>0</v>
      </c>
      <c r="Q136" s="101">
        <f t="shared" si="42"/>
        <v>0</v>
      </c>
      <c r="R136" s="101">
        <f t="shared" si="42"/>
        <v>0</v>
      </c>
      <c r="S136" s="101">
        <f t="shared" si="42"/>
        <v>0</v>
      </c>
      <c r="T136" s="101">
        <f t="shared" si="42"/>
        <v>0</v>
      </c>
      <c r="U136" s="101">
        <f t="shared" si="42"/>
        <v>0</v>
      </c>
      <c r="V136" s="101">
        <f t="shared" si="42"/>
        <v>0</v>
      </c>
      <c r="W136" s="101">
        <f t="shared" si="42"/>
        <v>0</v>
      </c>
      <c r="X136" s="101">
        <f t="shared" si="42"/>
        <v>0</v>
      </c>
      <c r="Y136" s="101">
        <f t="shared" si="42"/>
        <v>0</v>
      </c>
      <c r="Z136" s="157"/>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1" t="s">
        <v>68</v>
      </c>
      <c r="E137" s="101">
        <f t="shared" ref="E137:Y149" si="43">E100-E99</f>
        <v>0</v>
      </c>
      <c r="F137" s="101">
        <f t="shared" si="43"/>
        <v>0</v>
      </c>
      <c r="G137" s="101">
        <f t="shared" si="43"/>
        <v>0</v>
      </c>
      <c r="H137" s="101">
        <f t="shared" si="43"/>
        <v>0</v>
      </c>
      <c r="I137" s="101">
        <f t="shared" si="43"/>
        <v>0</v>
      </c>
      <c r="J137" s="101">
        <f t="shared" si="43"/>
        <v>0</v>
      </c>
      <c r="K137" s="101">
        <f t="shared" si="43"/>
        <v>0</v>
      </c>
      <c r="L137" s="101">
        <f t="shared" si="43"/>
        <v>0</v>
      </c>
      <c r="M137" s="101">
        <f t="shared" si="43"/>
        <v>0</v>
      </c>
      <c r="N137" s="101">
        <f t="shared" si="43"/>
        <v>0</v>
      </c>
      <c r="O137" s="101">
        <f t="shared" si="43"/>
        <v>0</v>
      </c>
      <c r="P137" s="101">
        <f t="shared" si="43"/>
        <v>0</v>
      </c>
      <c r="Q137" s="101">
        <f t="shared" si="43"/>
        <v>0</v>
      </c>
      <c r="R137" s="101">
        <f t="shared" si="43"/>
        <v>0</v>
      </c>
      <c r="S137" s="101">
        <f t="shared" si="43"/>
        <v>0</v>
      </c>
      <c r="T137" s="101">
        <f t="shared" si="43"/>
        <v>0</v>
      </c>
      <c r="U137" s="101">
        <f t="shared" si="43"/>
        <v>0</v>
      </c>
      <c r="V137" s="101">
        <f t="shared" si="43"/>
        <v>0</v>
      </c>
      <c r="W137" s="101">
        <f t="shared" si="43"/>
        <v>0</v>
      </c>
      <c r="X137" s="101">
        <f t="shared" si="43"/>
        <v>0</v>
      </c>
      <c r="Y137" s="101">
        <f t="shared" si="43"/>
        <v>0</v>
      </c>
      <c r="Z137" s="15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1" t="s">
        <v>69</v>
      </c>
      <c r="E138" s="101">
        <f t="shared" si="43"/>
        <v>0</v>
      </c>
      <c r="F138" s="101">
        <f t="shared" si="43"/>
        <v>0</v>
      </c>
      <c r="G138" s="101">
        <f t="shared" si="43"/>
        <v>0</v>
      </c>
      <c r="H138" s="101">
        <f t="shared" si="43"/>
        <v>0</v>
      </c>
      <c r="I138" s="101">
        <f t="shared" si="43"/>
        <v>0</v>
      </c>
      <c r="J138" s="101">
        <f t="shared" si="43"/>
        <v>0</v>
      </c>
      <c r="K138" s="101">
        <f t="shared" si="43"/>
        <v>0</v>
      </c>
      <c r="L138" s="101">
        <f t="shared" si="43"/>
        <v>0</v>
      </c>
      <c r="M138" s="101">
        <f t="shared" si="43"/>
        <v>0</v>
      </c>
      <c r="N138" s="101">
        <f t="shared" si="43"/>
        <v>0</v>
      </c>
      <c r="O138" s="101">
        <f t="shared" si="43"/>
        <v>0</v>
      </c>
      <c r="P138" s="101">
        <f t="shared" si="43"/>
        <v>0</v>
      </c>
      <c r="Q138" s="101">
        <f t="shared" si="43"/>
        <v>0</v>
      </c>
      <c r="R138" s="101">
        <f t="shared" si="43"/>
        <v>0</v>
      </c>
      <c r="S138" s="101">
        <f t="shared" si="43"/>
        <v>0</v>
      </c>
      <c r="T138" s="101">
        <f t="shared" si="43"/>
        <v>0</v>
      </c>
      <c r="U138" s="101">
        <f t="shared" si="43"/>
        <v>0</v>
      </c>
      <c r="V138" s="101">
        <f t="shared" si="43"/>
        <v>0</v>
      </c>
      <c r="W138" s="101">
        <f t="shared" si="43"/>
        <v>0</v>
      </c>
      <c r="X138" s="101">
        <f t="shared" si="43"/>
        <v>0</v>
      </c>
      <c r="Y138" s="101">
        <f t="shared" si="43"/>
        <v>0</v>
      </c>
      <c r="Z138" s="157"/>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1" t="s">
        <v>70</v>
      </c>
      <c r="E139" s="101">
        <f t="shared" si="43"/>
        <v>0</v>
      </c>
      <c r="F139" s="101">
        <f t="shared" si="43"/>
        <v>0</v>
      </c>
      <c r="G139" s="101">
        <f t="shared" si="43"/>
        <v>0</v>
      </c>
      <c r="H139" s="101">
        <f t="shared" si="43"/>
        <v>0</v>
      </c>
      <c r="I139" s="101">
        <f t="shared" si="43"/>
        <v>0</v>
      </c>
      <c r="J139" s="101">
        <f t="shared" si="43"/>
        <v>0</v>
      </c>
      <c r="K139" s="101">
        <f t="shared" si="43"/>
        <v>0</v>
      </c>
      <c r="L139" s="101">
        <f t="shared" si="43"/>
        <v>0</v>
      </c>
      <c r="M139" s="101">
        <f t="shared" si="43"/>
        <v>0</v>
      </c>
      <c r="N139" s="101">
        <f t="shared" si="43"/>
        <v>0</v>
      </c>
      <c r="O139" s="101">
        <f t="shared" si="43"/>
        <v>0</v>
      </c>
      <c r="P139" s="101">
        <f t="shared" si="43"/>
        <v>0</v>
      </c>
      <c r="Q139" s="101">
        <f t="shared" si="43"/>
        <v>0</v>
      </c>
      <c r="R139" s="101">
        <f t="shared" si="43"/>
        <v>0</v>
      </c>
      <c r="S139" s="101">
        <f t="shared" si="43"/>
        <v>0</v>
      </c>
      <c r="T139" s="101">
        <f t="shared" si="43"/>
        <v>0</v>
      </c>
      <c r="U139" s="101">
        <f t="shared" si="43"/>
        <v>0</v>
      </c>
      <c r="V139" s="101">
        <f t="shared" si="43"/>
        <v>0</v>
      </c>
      <c r="W139" s="101">
        <f t="shared" si="43"/>
        <v>0</v>
      </c>
      <c r="X139" s="101">
        <f t="shared" si="43"/>
        <v>0</v>
      </c>
      <c r="Y139" s="101">
        <f t="shared" si="43"/>
        <v>0</v>
      </c>
      <c r="Z139" s="157"/>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1" t="s">
        <v>71</v>
      </c>
      <c r="E140" s="101">
        <f t="shared" si="43"/>
        <v>0</v>
      </c>
      <c r="F140" s="101">
        <f t="shared" si="43"/>
        <v>0</v>
      </c>
      <c r="G140" s="101">
        <f t="shared" si="43"/>
        <v>0</v>
      </c>
      <c r="H140" s="101">
        <f t="shared" si="43"/>
        <v>0</v>
      </c>
      <c r="I140" s="101">
        <f t="shared" si="43"/>
        <v>0</v>
      </c>
      <c r="J140" s="101">
        <f t="shared" si="43"/>
        <v>0</v>
      </c>
      <c r="K140" s="101">
        <f t="shared" si="43"/>
        <v>0</v>
      </c>
      <c r="L140" s="101">
        <f t="shared" si="43"/>
        <v>0</v>
      </c>
      <c r="M140" s="101">
        <f t="shared" si="43"/>
        <v>0</v>
      </c>
      <c r="N140" s="101">
        <f t="shared" si="43"/>
        <v>0</v>
      </c>
      <c r="O140" s="101">
        <f t="shared" si="43"/>
        <v>0</v>
      </c>
      <c r="P140" s="101">
        <f t="shared" si="43"/>
        <v>0</v>
      </c>
      <c r="Q140" s="101">
        <f t="shared" si="43"/>
        <v>0</v>
      </c>
      <c r="R140" s="101">
        <f t="shared" si="43"/>
        <v>0</v>
      </c>
      <c r="S140" s="101">
        <f t="shared" si="43"/>
        <v>0</v>
      </c>
      <c r="T140" s="101">
        <f t="shared" si="43"/>
        <v>0</v>
      </c>
      <c r="U140" s="101">
        <f t="shared" si="43"/>
        <v>0</v>
      </c>
      <c r="V140" s="101">
        <f t="shared" si="43"/>
        <v>0</v>
      </c>
      <c r="W140" s="101">
        <f t="shared" si="43"/>
        <v>0</v>
      </c>
      <c r="X140" s="101">
        <f t="shared" si="43"/>
        <v>0</v>
      </c>
      <c r="Y140" s="101">
        <f t="shared" si="43"/>
        <v>0</v>
      </c>
      <c r="Z140" s="157"/>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1" t="s">
        <v>72</v>
      </c>
      <c r="E141" s="101">
        <f t="shared" si="43"/>
        <v>0</v>
      </c>
      <c r="F141" s="101">
        <f t="shared" si="43"/>
        <v>0</v>
      </c>
      <c r="G141" s="101">
        <f t="shared" si="43"/>
        <v>0</v>
      </c>
      <c r="H141" s="101">
        <f t="shared" si="43"/>
        <v>0</v>
      </c>
      <c r="I141" s="101">
        <f t="shared" si="43"/>
        <v>0</v>
      </c>
      <c r="J141" s="101">
        <f t="shared" si="43"/>
        <v>0</v>
      </c>
      <c r="K141" s="101">
        <f t="shared" si="43"/>
        <v>0</v>
      </c>
      <c r="L141" s="101">
        <f t="shared" si="43"/>
        <v>0</v>
      </c>
      <c r="M141" s="101">
        <f t="shared" si="43"/>
        <v>0</v>
      </c>
      <c r="N141" s="101">
        <f t="shared" si="43"/>
        <v>0</v>
      </c>
      <c r="O141" s="101">
        <f t="shared" si="43"/>
        <v>0</v>
      </c>
      <c r="P141" s="101">
        <f t="shared" si="43"/>
        <v>0</v>
      </c>
      <c r="Q141" s="101">
        <f t="shared" si="43"/>
        <v>0</v>
      </c>
      <c r="R141" s="101">
        <f t="shared" si="43"/>
        <v>0</v>
      </c>
      <c r="S141" s="101">
        <f t="shared" si="43"/>
        <v>0</v>
      </c>
      <c r="T141" s="101">
        <f t="shared" si="43"/>
        <v>0</v>
      </c>
      <c r="U141" s="101">
        <f t="shared" si="43"/>
        <v>0</v>
      </c>
      <c r="V141" s="101">
        <f t="shared" si="43"/>
        <v>0</v>
      </c>
      <c r="W141" s="101">
        <f t="shared" si="43"/>
        <v>0</v>
      </c>
      <c r="X141" s="101">
        <f t="shared" si="43"/>
        <v>0</v>
      </c>
      <c r="Y141" s="101">
        <f t="shared" si="43"/>
        <v>0</v>
      </c>
      <c r="Z141" s="157"/>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1" t="s">
        <v>73</v>
      </c>
      <c r="E142" s="101">
        <f t="shared" si="43"/>
        <v>0</v>
      </c>
      <c r="F142" s="101">
        <f t="shared" si="43"/>
        <v>0</v>
      </c>
      <c r="G142" s="101">
        <f t="shared" si="43"/>
        <v>0</v>
      </c>
      <c r="H142" s="101">
        <f t="shared" si="43"/>
        <v>0</v>
      </c>
      <c r="I142" s="101">
        <f t="shared" si="43"/>
        <v>0</v>
      </c>
      <c r="J142" s="101">
        <f t="shared" si="43"/>
        <v>0</v>
      </c>
      <c r="K142" s="101">
        <f t="shared" si="43"/>
        <v>0</v>
      </c>
      <c r="L142" s="101">
        <f t="shared" si="43"/>
        <v>0</v>
      </c>
      <c r="M142" s="101">
        <f t="shared" si="43"/>
        <v>0</v>
      </c>
      <c r="N142" s="101">
        <f t="shared" si="43"/>
        <v>0</v>
      </c>
      <c r="O142" s="101">
        <f t="shared" si="43"/>
        <v>0</v>
      </c>
      <c r="P142" s="101">
        <f t="shared" si="43"/>
        <v>0</v>
      </c>
      <c r="Q142" s="101">
        <f t="shared" si="43"/>
        <v>0</v>
      </c>
      <c r="R142" s="101">
        <f t="shared" si="43"/>
        <v>0</v>
      </c>
      <c r="S142" s="101">
        <f t="shared" si="43"/>
        <v>0</v>
      </c>
      <c r="T142" s="101">
        <f t="shared" si="43"/>
        <v>0</v>
      </c>
      <c r="U142" s="101">
        <f t="shared" si="43"/>
        <v>0</v>
      </c>
      <c r="V142" s="101">
        <f t="shared" si="43"/>
        <v>0</v>
      </c>
      <c r="W142" s="101">
        <f t="shared" si="43"/>
        <v>0</v>
      </c>
      <c r="X142" s="101">
        <f t="shared" si="43"/>
        <v>0</v>
      </c>
      <c r="Y142" s="101">
        <f t="shared" si="43"/>
        <v>0</v>
      </c>
      <c r="Z142" s="157"/>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1" t="s">
        <v>74</v>
      </c>
      <c r="E143" s="101">
        <f t="shared" si="43"/>
        <v>0</v>
      </c>
      <c r="F143" s="101">
        <f t="shared" si="43"/>
        <v>0</v>
      </c>
      <c r="G143" s="101">
        <f t="shared" si="43"/>
        <v>0</v>
      </c>
      <c r="H143" s="101">
        <f t="shared" si="43"/>
        <v>0</v>
      </c>
      <c r="I143" s="101">
        <f t="shared" si="43"/>
        <v>0</v>
      </c>
      <c r="J143" s="101">
        <f t="shared" si="43"/>
        <v>0</v>
      </c>
      <c r="K143" s="101">
        <f t="shared" si="43"/>
        <v>0</v>
      </c>
      <c r="L143" s="101">
        <f t="shared" si="43"/>
        <v>0</v>
      </c>
      <c r="M143" s="101">
        <f t="shared" si="43"/>
        <v>0</v>
      </c>
      <c r="N143" s="101">
        <f t="shared" si="43"/>
        <v>0</v>
      </c>
      <c r="O143" s="101">
        <f t="shared" si="43"/>
        <v>0</v>
      </c>
      <c r="P143" s="101">
        <f t="shared" si="43"/>
        <v>0</v>
      </c>
      <c r="Q143" s="101">
        <f t="shared" si="43"/>
        <v>0</v>
      </c>
      <c r="R143" s="101">
        <f t="shared" si="43"/>
        <v>0</v>
      </c>
      <c r="S143" s="101">
        <f t="shared" si="43"/>
        <v>0</v>
      </c>
      <c r="T143" s="101">
        <f t="shared" si="43"/>
        <v>0</v>
      </c>
      <c r="U143" s="101">
        <f t="shared" si="43"/>
        <v>0</v>
      </c>
      <c r="V143" s="101">
        <f t="shared" si="43"/>
        <v>0</v>
      </c>
      <c r="W143" s="101">
        <f t="shared" si="43"/>
        <v>0</v>
      </c>
      <c r="X143" s="101">
        <f t="shared" si="43"/>
        <v>0</v>
      </c>
      <c r="Y143" s="101">
        <f t="shared" si="43"/>
        <v>0</v>
      </c>
      <c r="Z143" s="157"/>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1" t="s">
        <v>334</v>
      </c>
      <c r="E144" s="101">
        <f t="shared" si="43"/>
        <v>0</v>
      </c>
      <c r="F144" s="101">
        <f t="shared" si="43"/>
        <v>0</v>
      </c>
      <c r="G144" s="101">
        <f t="shared" si="43"/>
        <v>0</v>
      </c>
      <c r="H144" s="101">
        <f t="shared" si="43"/>
        <v>0</v>
      </c>
      <c r="I144" s="101">
        <f t="shared" si="43"/>
        <v>0</v>
      </c>
      <c r="J144" s="101">
        <f t="shared" si="43"/>
        <v>0</v>
      </c>
      <c r="K144" s="101">
        <f t="shared" si="43"/>
        <v>0</v>
      </c>
      <c r="L144" s="101">
        <f t="shared" si="43"/>
        <v>0</v>
      </c>
      <c r="M144" s="101">
        <f t="shared" si="43"/>
        <v>0</v>
      </c>
      <c r="N144" s="101">
        <f t="shared" si="43"/>
        <v>0</v>
      </c>
      <c r="O144" s="101">
        <f t="shared" si="43"/>
        <v>0</v>
      </c>
      <c r="P144" s="101">
        <f t="shared" si="43"/>
        <v>0</v>
      </c>
      <c r="Q144" s="101">
        <f t="shared" si="43"/>
        <v>0</v>
      </c>
      <c r="R144" s="101">
        <f t="shared" si="43"/>
        <v>0</v>
      </c>
      <c r="S144" s="101">
        <f t="shared" si="43"/>
        <v>0</v>
      </c>
      <c r="T144" s="101">
        <f t="shared" si="43"/>
        <v>0</v>
      </c>
      <c r="U144" s="101">
        <f t="shared" si="43"/>
        <v>0</v>
      </c>
      <c r="V144" s="101">
        <f t="shared" si="43"/>
        <v>0</v>
      </c>
      <c r="W144" s="101">
        <f t="shared" si="43"/>
        <v>0</v>
      </c>
      <c r="X144" s="101">
        <f t="shared" si="43"/>
        <v>0</v>
      </c>
      <c r="Y144" s="101">
        <f t="shared" si="43"/>
        <v>0</v>
      </c>
      <c r="Z144" s="157"/>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1" t="s">
        <v>336</v>
      </c>
      <c r="E145" s="101">
        <f t="shared" si="43"/>
        <v>0</v>
      </c>
      <c r="F145" s="101">
        <f t="shared" si="43"/>
        <v>0</v>
      </c>
      <c r="G145" s="101">
        <f t="shared" si="43"/>
        <v>0</v>
      </c>
      <c r="H145" s="101">
        <f t="shared" si="43"/>
        <v>0</v>
      </c>
      <c r="I145" s="101">
        <f t="shared" si="43"/>
        <v>0</v>
      </c>
      <c r="J145" s="101">
        <f t="shared" si="43"/>
        <v>0</v>
      </c>
      <c r="K145" s="101">
        <f t="shared" si="43"/>
        <v>0</v>
      </c>
      <c r="L145" s="101">
        <f t="shared" si="43"/>
        <v>0</v>
      </c>
      <c r="M145" s="101">
        <f t="shared" si="43"/>
        <v>0</v>
      </c>
      <c r="N145" s="101">
        <f t="shared" si="43"/>
        <v>0</v>
      </c>
      <c r="O145" s="101">
        <f t="shared" si="43"/>
        <v>0</v>
      </c>
      <c r="P145" s="101">
        <f t="shared" si="43"/>
        <v>0</v>
      </c>
      <c r="Q145" s="101">
        <f t="shared" si="43"/>
        <v>0</v>
      </c>
      <c r="R145" s="101">
        <f t="shared" si="43"/>
        <v>0</v>
      </c>
      <c r="S145" s="101">
        <f t="shared" si="43"/>
        <v>0</v>
      </c>
      <c r="T145" s="101">
        <f t="shared" si="43"/>
        <v>0</v>
      </c>
      <c r="U145" s="101">
        <f t="shared" si="43"/>
        <v>0</v>
      </c>
      <c r="V145" s="101">
        <f t="shared" si="43"/>
        <v>0</v>
      </c>
      <c r="W145" s="101">
        <f t="shared" si="43"/>
        <v>0</v>
      </c>
      <c r="X145" s="101">
        <f t="shared" si="43"/>
        <v>0</v>
      </c>
      <c r="Y145" s="101">
        <f t="shared" si="43"/>
        <v>0</v>
      </c>
      <c r="Z145" s="157"/>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1" t="s">
        <v>339</v>
      </c>
      <c r="E146" s="101">
        <f t="shared" si="43"/>
        <v>0</v>
      </c>
      <c r="F146" s="101">
        <f t="shared" si="43"/>
        <v>0</v>
      </c>
      <c r="G146" s="101">
        <f t="shared" si="43"/>
        <v>0</v>
      </c>
      <c r="H146" s="101">
        <f t="shared" si="43"/>
        <v>0</v>
      </c>
      <c r="I146" s="101">
        <f t="shared" si="43"/>
        <v>0</v>
      </c>
      <c r="J146" s="101">
        <f t="shared" si="43"/>
        <v>0</v>
      </c>
      <c r="K146" s="101">
        <f t="shared" si="43"/>
        <v>0</v>
      </c>
      <c r="L146" s="101">
        <f t="shared" si="43"/>
        <v>0</v>
      </c>
      <c r="M146" s="101">
        <f t="shared" si="43"/>
        <v>0</v>
      </c>
      <c r="N146" s="101">
        <f t="shared" si="43"/>
        <v>0</v>
      </c>
      <c r="O146" s="101">
        <f t="shared" si="43"/>
        <v>0</v>
      </c>
      <c r="P146" s="101">
        <f t="shared" si="43"/>
        <v>0</v>
      </c>
      <c r="Q146" s="101">
        <f t="shared" si="43"/>
        <v>0</v>
      </c>
      <c r="R146" s="101">
        <f t="shared" si="43"/>
        <v>0</v>
      </c>
      <c r="S146" s="101">
        <f t="shared" si="43"/>
        <v>0</v>
      </c>
      <c r="T146" s="101">
        <f t="shared" si="43"/>
        <v>0</v>
      </c>
      <c r="U146" s="101">
        <f t="shared" si="43"/>
        <v>0</v>
      </c>
      <c r="V146" s="101">
        <f t="shared" si="43"/>
        <v>0</v>
      </c>
      <c r="W146" s="101">
        <f t="shared" si="43"/>
        <v>0</v>
      </c>
      <c r="X146" s="101">
        <f t="shared" si="43"/>
        <v>0</v>
      </c>
      <c r="Y146" s="101">
        <f t="shared" si="43"/>
        <v>0</v>
      </c>
      <c r="Z146" s="157"/>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1" t="s">
        <v>342</v>
      </c>
      <c r="E147" s="101">
        <f t="shared" si="43"/>
        <v>0</v>
      </c>
      <c r="F147" s="101">
        <f t="shared" si="43"/>
        <v>0</v>
      </c>
      <c r="G147" s="101">
        <f t="shared" si="43"/>
        <v>0</v>
      </c>
      <c r="H147" s="101">
        <f t="shared" si="43"/>
        <v>0</v>
      </c>
      <c r="I147" s="101">
        <f t="shared" si="43"/>
        <v>0</v>
      </c>
      <c r="J147" s="101">
        <f t="shared" si="43"/>
        <v>0</v>
      </c>
      <c r="K147" s="101">
        <f t="shared" si="43"/>
        <v>0</v>
      </c>
      <c r="L147" s="101">
        <f t="shared" si="43"/>
        <v>0</v>
      </c>
      <c r="M147" s="101">
        <f t="shared" si="43"/>
        <v>0</v>
      </c>
      <c r="N147" s="101">
        <f t="shared" si="43"/>
        <v>0</v>
      </c>
      <c r="O147" s="101">
        <f t="shared" si="43"/>
        <v>0</v>
      </c>
      <c r="P147" s="101">
        <f t="shared" si="43"/>
        <v>0</v>
      </c>
      <c r="Q147" s="101">
        <f t="shared" si="43"/>
        <v>0</v>
      </c>
      <c r="R147" s="101">
        <f t="shared" si="43"/>
        <v>0</v>
      </c>
      <c r="S147" s="101">
        <f t="shared" si="43"/>
        <v>0</v>
      </c>
      <c r="T147" s="101">
        <f t="shared" si="43"/>
        <v>0</v>
      </c>
      <c r="U147" s="101">
        <f t="shared" si="43"/>
        <v>0</v>
      </c>
      <c r="V147" s="101">
        <f t="shared" si="43"/>
        <v>0</v>
      </c>
      <c r="W147" s="101">
        <f t="shared" si="43"/>
        <v>0</v>
      </c>
      <c r="X147" s="101">
        <f t="shared" si="43"/>
        <v>0</v>
      </c>
      <c r="Y147" s="101">
        <f t="shared" si="43"/>
        <v>0</v>
      </c>
      <c r="Z147" s="15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1" t="s">
        <v>345</v>
      </c>
      <c r="E148" s="101">
        <f t="shared" si="43"/>
        <v>0</v>
      </c>
      <c r="F148" s="101">
        <f t="shared" si="43"/>
        <v>0</v>
      </c>
      <c r="G148" s="101">
        <f t="shared" si="43"/>
        <v>0</v>
      </c>
      <c r="H148" s="101">
        <f t="shared" si="43"/>
        <v>0</v>
      </c>
      <c r="I148" s="101">
        <f t="shared" si="43"/>
        <v>0</v>
      </c>
      <c r="J148" s="101">
        <f t="shared" si="43"/>
        <v>0</v>
      </c>
      <c r="K148" s="101">
        <f t="shared" si="43"/>
        <v>0</v>
      </c>
      <c r="L148" s="101">
        <f t="shared" si="43"/>
        <v>0</v>
      </c>
      <c r="M148" s="101">
        <f t="shared" si="43"/>
        <v>0</v>
      </c>
      <c r="N148" s="101">
        <f t="shared" si="43"/>
        <v>0</v>
      </c>
      <c r="O148" s="101">
        <f t="shared" si="43"/>
        <v>0</v>
      </c>
      <c r="P148" s="101">
        <f t="shared" si="43"/>
        <v>0</v>
      </c>
      <c r="Q148" s="101">
        <f t="shared" si="43"/>
        <v>0</v>
      </c>
      <c r="R148" s="101">
        <f t="shared" si="43"/>
        <v>0</v>
      </c>
      <c r="S148" s="101">
        <f t="shared" si="43"/>
        <v>0</v>
      </c>
      <c r="T148" s="101">
        <f t="shared" si="43"/>
        <v>0</v>
      </c>
      <c r="U148" s="101">
        <f t="shared" si="43"/>
        <v>0</v>
      </c>
      <c r="V148" s="101">
        <f t="shared" si="43"/>
        <v>0</v>
      </c>
      <c r="W148" s="101">
        <f t="shared" si="43"/>
        <v>0</v>
      </c>
      <c r="X148" s="101">
        <f t="shared" si="43"/>
        <v>0</v>
      </c>
      <c r="Y148" s="101">
        <f t="shared" si="43"/>
        <v>0</v>
      </c>
      <c r="Z148" s="157"/>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1" t="s">
        <v>348</v>
      </c>
      <c r="E149" s="101">
        <f t="shared" si="43"/>
        <v>0</v>
      </c>
      <c r="F149" s="101">
        <f t="shared" si="43"/>
        <v>0</v>
      </c>
      <c r="G149" s="101">
        <f t="shared" si="43"/>
        <v>0</v>
      </c>
      <c r="H149" s="101">
        <f t="shared" ref="H149:Y149" si="44">H112-H111</f>
        <v>0</v>
      </c>
      <c r="I149" s="101">
        <f t="shared" si="44"/>
        <v>0</v>
      </c>
      <c r="J149" s="101">
        <f t="shared" si="44"/>
        <v>0</v>
      </c>
      <c r="K149" s="101">
        <f t="shared" si="44"/>
        <v>0</v>
      </c>
      <c r="L149" s="101">
        <f t="shared" si="44"/>
        <v>0</v>
      </c>
      <c r="M149" s="101">
        <f t="shared" si="44"/>
        <v>0</v>
      </c>
      <c r="N149" s="101">
        <f t="shared" si="44"/>
        <v>0</v>
      </c>
      <c r="O149" s="101">
        <f t="shared" si="44"/>
        <v>0</v>
      </c>
      <c r="P149" s="101">
        <f t="shared" si="44"/>
        <v>0</v>
      </c>
      <c r="Q149" s="101">
        <f t="shared" si="44"/>
        <v>0</v>
      </c>
      <c r="R149" s="101">
        <f t="shared" si="44"/>
        <v>0</v>
      </c>
      <c r="S149" s="101">
        <f t="shared" si="44"/>
        <v>0</v>
      </c>
      <c r="T149" s="101">
        <f t="shared" si="44"/>
        <v>0</v>
      </c>
      <c r="U149" s="101">
        <f t="shared" si="44"/>
        <v>0</v>
      </c>
      <c r="V149" s="101">
        <f t="shared" si="44"/>
        <v>0</v>
      </c>
      <c r="W149" s="101">
        <f t="shared" si="44"/>
        <v>0</v>
      </c>
      <c r="X149" s="101">
        <f t="shared" si="44"/>
        <v>0</v>
      </c>
      <c r="Y149" s="101">
        <f t="shared" si="44"/>
        <v>0</v>
      </c>
      <c r="Z149" s="157"/>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1" t="s">
        <v>351</v>
      </c>
      <c r="E150" s="101">
        <f t="shared" ref="E150:Y154" si="45">E113-E112</f>
        <v>0</v>
      </c>
      <c r="F150" s="101">
        <f t="shared" si="45"/>
        <v>0</v>
      </c>
      <c r="G150" s="101">
        <f t="shared" si="45"/>
        <v>0</v>
      </c>
      <c r="H150" s="101">
        <f t="shared" si="45"/>
        <v>0</v>
      </c>
      <c r="I150" s="101">
        <f t="shared" si="45"/>
        <v>0</v>
      </c>
      <c r="J150" s="101">
        <f t="shared" si="45"/>
        <v>0</v>
      </c>
      <c r="K150" s="101">
        <f t="shared" si="45"/>
        <v>0</v>
      </c>
      <c r="L150" s="101">
        <f t="shared" si="45"/>
        <v>0</v>
      </c>
      <c r="M150" s="101">
        <f t="shared" si="45"/>
        <v>0</v>
      </c>
      <c r="N150" s="101">
        <f t="shared" si="45"/>
        <v>0</v>
      </c>
      <c r="O150" s="101">
        <f t="shared" si="45"/>
        <v>0</v>
      </c>
      <c r="P150" s="101">
        <f t="shared" si="45"/>
        <v>0</v>
      </c>
      <c r="Q150" s="101">
        <f t="shared" si="45"/>
        <v>0</v>
      </c>
      <c r="R150" s="101">
        <f t="shared" si="45"/>
        <v>0</v>
      </c>
      <c r="S150" s="101">
        <f t="shared" si="45"/>
        <v>0</v>
      </c>
      <c r="T150" s="101">
        <f t="shared" si="45"/>
        <v>0</v>
      </c>
      <c r="U150" s="101">
        <f t="shared" si="45"/>
        <v>0</v>
      </c>
      <c r="V150" s="101">
        <f t="shared" si="45"/>
        <v>0</v>
      </c>
      <c r="W150" s="101">
        <f t="shared" si="45"/>
        <v>0</v>
      </c>
      <c r="X150" s="101">
        <f t="shared" si="45"/>
        <v>0</v>
      </c>
      <c r="Y150" s="101">
        <f t="shared" si="45"/>
        <v>0</v>
      </c>
      <c r="Z150" s="157"/>
    </row>
    <row r="151" spans="3:79">
      <c r="C151" s="21" t="s">
        <v>354</v>
      </c>
      <c r="E151" s="101">
        <f t="shared" si="45"/>
        <v>0</v>
      </c>
      <c r="F151" s="101">
        <f t="shared" si="45"/>
        <v>0</v>
      </c>
      <c r="G151" s="101">
        <f t="shared" si="45"/>
        <v>0</v>
      </c>
      <c r="H151" s="101">
        <f t="shared" si="45"/>
        <v>0</v>
      </c>
      <c r="I151" s="101">
        <f t="shared" si="45"/>
        <v>0</v>
      </c>
      <c r="J151" s="101">
        <f t="shared" si="45"/>
        <v>0</v>
      </c>
      <c r="K151" s="101">
        <f t="shared" si="45"/>
        <v>0</v>
      </c>
      <c r="L151" s="101">
        <f t="shared" si="45"/>
        <v>0</v>
      </c>
      <c r="M151" s="101">
        <f t="shared" si="45"/>
        <v>0</v>
      </c>
      <c r="N151" s="101">
        <f t="shared" si="45"/>
        <v>0</v>
      </c>
      <c r="O151" s="101">
        <f t="shared" si="45"/>
        <v>0</v>
      </c>
      <c r="P151" s="101">
        <f t="shared" si="45"/>
        <v>0</v>
      </c>
      <c r="Q151" s="101">
        <f t="shared" si="45"/>
        <v>0</v>
      </c>
      <c r="R151" s="101">
        <f t="shared" si="45"/>
        <v>0</v>
      </c>
      <c r="S151" s="101">
        <f t="shared" si="45"/>
        <v>0</v>
      </c>
      <c r="T151" s="101">
        <f t="shared" si="45"/>
        <v>0</v>
      </c>
      <c r="U151" s="101">
        <f t="shared" si="45"/>
        <v>0</v>
      </c>
      <c r="V151" s="101">
        <f t="shared" si="45"/>
        <v>0</v>
      </c>
      <c r="W151" s="101">
        <f t="shared" si="45"/>
        <v>0</v>
      </c>
      <c r="X151" s="101">
        <f t="shared" si="45"/>
        <v>0</v>
      </c>
      <c r="Y151" s="101">
        <f t="shared" si="45"/>
        <v>0</v>
      </c>
      <c r="Z151" s="157"/>
    </row>
    <row r="152" spans="3:79">
      <c r="C152" s="21" t="s">
        <v>357</v>
      </c>
      <c r="E152" s="101">
        <f t="shared" si="45"/>
        <v>0</v>
      </c>
      <c r="F152" s="101">
        <f t="shared" si="45"/>
        <v>0</v>
      </c>
      <c r="G152" s="101">
        <f t="shared" si="45"/>
        <v>0</v>
      </c>
      <c r="H152" s="101">
        <f t="shared" si="45"/>
        <v>0</v>
      </c>
      <c r="I152" s="101">
        <f t="shared" si="45"/>
        <v>0</v>
      </c>
      <c r="J152" s="101">
        <f t="shared" si="45"/>
        <v>0</v>
      </c>
      <c r="K152" s="101">
        <f t="shared" si="45"/>
        <v>0</v>
      </c>
      <c r="L152" s="101">
        <f t="shared" si="45"/>
        <v>0</v>
      </c>
      <c r="M152" s="101">
        <f t="shared" si="45"/>
        <v>0</v>
      </c>
      <c r="N152" s="101">
        <f t="shared" si="45"/>
        <v>0</v>
      </c>
      <c r="O152" s="101">
        <f t="shared" si="45"/>
        <v>0</v>
      </c>
      <c r="P152" s="101">
        <f t="shared" si="45"/>
        <v>0</v>
      </c>
      <c r="Q152" s="101">
        <f t="shared" si="45"/>
        <v>0</v>
      </c>
      <c r="R152" s="101">
        <f t="shared" si="45"/>
        <v>0</v>
      </c>
      <c r="S152" s="101">
        <f t="shared" si="45"/>
        <v>0</v>
      </c>
      <c r="T152" s="101">
        <f t="shared" si="45"/>
        <v>0</v>
      </c>
      <c r="U152" s="101">
        <f t="shared" si="45"/>
        <v>0</v>
      </c>
      <c r="V152" s="101">
        <f t="shared" si="45"/>
        <v>0</v>
      </c>
      <c r="W152" s="101">
        <f t="shared" si="45"/>
        <v>0</v>
      </c>
      <c r="X152" s="101">
        <f t="shared" si="45"/>
        <v>0</v>
      </c>
      <c r="Y152" s="101">
        <f t="shared" si="45"/>
        <v>0</v>
      </c>
      <c r="Z152" s="157"/>
    </row>
    <row r="153" spans="3:79">
      <c r="C153" s="21" t="s">
        <v>360</v>
      </c>
      <c r="E153" s="101">
        <f t="shared" si="45"/>
        <v>0</v>
      </c>
      <c r="F153" s="101">
        <f t="shared" si="45"/>
        <v>0</v>
      </c>
      <c r="G153" s="101">
        <f t="shared" si="45"/>
        <v>0</v>
      </c>
      <c r="H153" s="101">
        <f t="shared" si="45"/>
        <v>0</v>
      </c>
      <c r="I153" s="101">
        <f t="shared" si="45"/>
        <v>0</v>
      </c>
      <c r="J153" s="101">
        <f t="shared" si="45"/>
        <v>0</v>
      </c>
      <c r="K153" s="101">
        <f t="shared" si="45"/>
        <v>0</v>
      </c>
      <c r="L153" s="101">
        <f t="shared" si="45"/>
        <v>0</v>
      </c>
      <c r="M153" s="101">
        <f t="shared" si="45"/>
        <v>0</v>
      </c>
      <c r="N153" s="101">
        <f t="shared" si="45"/>
        <v>0</v>
      </c>
      <c r="O153" s="101">
        <f t="shared" si="45"/>
        <v>0</v>
      </c>
      <c r="P153" s="101">
        <f t="shared" si="45"/>
        <v>0</v>
      </c>
      <c r="Q153" s="101">
        <f t="shared" si="45"/>
        <v>0</v>
      </c>
      <c r="R153" s="101">
        <f t="shared" si="45"/>
        <v>0</v>
      </c>
      <c r="S153" s="101">
        <f t="shared" si="45"/>
        <v>0</v>
      </c>
      <c r="T153" s="101">
        <f t="shared" si="45"/>
        <v>0</v>
      </c>
      <c r="U153" s="101">
        <f t="shared" si="45"/>
        <v>0</v>
      </c>
      <c r="V153" s="101">
        <f t="shared" si="45"/>
        <v>0</v>
      </c>
      <c r="W153" s="101">
        <f t="shared" si="45"/>
        <v>0</v>
      </c>
      <c r="X153" s="101">
        <f t="shared" si="45"/>
        <v>0</v>
      </c>
      <c r="Y153" s="101">
        <f t="shared" si="45"/>
        <v>0</v>
      </c>
      <c r="Z153" s="157"/>
    </row>
    <row r="154" spans="3:79">
      <c r="C154" s="21" t="s">
        <v>363</v>
      </c>
      <c r="E154" s="101">
        <f t="shared" si="45"/>
        <v>0</v>
      </c>
      <c r="F154" s="101">
        <f t="shared" si="45"/>
        <v>0</v>
      </c>
      <c r="G154" s="101">
        <f t="shared" si="45"/>
        <v>0</v>
      </c>
      <c r="H154" s="101">
        <f t="shared" si="45"/>
        <v>0</v>
      </c>
      <c r="I154" s="101">
        <f t="shared" si="45"/>
        <v>0</v>
      </c>
      <c r="J154" s="101">
        <f t="shared" si="45"/>
        <v>0</v>
      </c>
      <c r="K154" s="101">
        <f t="shared" si="45"/>
        <v>0</v>
      </c>
      <c r="L154" s="101">
        <f t="shared" si="45"/>
        <v>0</v>
      </c>
      <c r="M154" s="101">
        <f t="shared" si="45"/>
        <v>0</v>
      </c>
      <c r="N154" s="101">
        <f t="shared" si="45"/>
        <v>0</v>
      </c>
      <c r="O154" s="101">
        <f t="shared" si="45"/>
        <v>0</v>
      </c>
      <c r="P154" s="101">
        <f t="shared" si="45"/>
        <v>0</v>
      </c>
      <c r="Q154" s="101">
        <f t="shared" si="45"/>
        <v>0</v>
      </c>
      <c r="R154" s="101">
        <f t="shared" si="45"/>
        <v>0</v>
      </c>
      <c r="S154" s="101">
        <f t="shared" si="45"/>
        <v>0</v>
      </c>
      <c r="T154" s="101">
        <f t="shared" si="45"/>
        <v>0</v>
      </c>
      <c r="U154" s="101">
        <f t="shared" si="45"/>
        <v>0</v>
      </c>
      <c r="V154" s="101">
        <f t="shared" si="45"/>
        <v>0</v>
      </c>
      <c r="W154" s="101">
        <f t="shared" si="45"/>
        <v>0</v>
      </c>
      <c r="X154" s="101">
        <f t="shared" si="45"/>
        <v>0</v>
      </c>
      <c r="Y154" s="101">
        <f t="shared" si="45"/>
        <v>0</v>
      </c>
      <c r="Z154" s="157"/>
    </row>
    <row r="155" spans="3:79">
      <c r="E155" s="52"/>
      <c r="Z155" s="158"/>
    </row>
    <row r="156" spans="3:79" ht="15">
      <c r="C156" s="102" t="s">
        <v>76</v>
      </c>
      <c r="D156" s="103"/>
      <c r="E156" s="103">
        <f t="shared" ref="E156:X156" si="46">SUM(E123:E154)</f>
        <v>0.15838760843221128</v>
      </c>
      <c r="F156" s="103">
        <f t="shared" si="46"/>
        <v>0.15770555645669798</v>
      </c>
      <c r="G156" s="103">
        <f t="shared" si="46"/>
        <v>0.15770555645669795</v>
      </c>
      <c r="H156" s="103">
        <f t="shared" si="46"/>
        <v>0.15770555645669795</v>
      </c>
      <c r="I156" s="103">
        <f t="shared" si="46"/>
        <v>0.15770555645669793</v>
      </c>
      <c r="J156" s="103">
        <f t="shared" si="46"/>
        <v>0.15770555645669793</v>
      </c>
      <c r="K156" s="103">
        <f t="shared" si="46"/>
        <v>0.15770555645669798</v>
      </c>
      <c r="L156" s="103">
        <f t="shared" si="46"/>
        <v>0.15770555645669795</v>
      </c>
      <c r="M156" s="103">
        <f t="shared" si="46"/>
        <v>0.15770555645669795</v>
      </c>
      <c r="N156" s="103">
        <f t="shared" si="46"/>
        <v>0.15770555645669798</v>
      </c>
      <c r="O156" s="103">
        <f t="shared" si="46"/>
        <v>0.15770555645669795</v>
      </c>
      <c r="P156" s="103">
        <f t="shared" si="46"/>
        <v>0.15770555645669793</v>
      </c>
      <c r="Q156" s="103">
        <f t="shared" si="46"/>
        <v>0.15770555645669795</v>
      </c>
      <c r="R156" s="103">
        <f t="shared" si="46"/>
        <v>0.15770555645669795</v>
      </c>
      <c r="S156" s="103">
        <f t="shared" si="46"/>
        <v>0.15770555645669795</v>
      </c>
      <c r="T156" s="103">
        <f t="shared" si="46"/>
        <v>0.15770555645669795</v>
      </c>
      <c r="U156" s="103">
        <f t="shared" si="46"/>
        <v>0.15770555645669795</v>
      </c>
      <c r="V156" s="103">
        <f t="shared" si="46"/>
        <v>0.15770555645669798</v>
      </c>
      <c r="W156" s="103">
        <f t="shared" si="46"/>
        <v>0.15770555645669795</v>
      </c>
      <c r="X156" s="103">
        <f t="shared" si="46"/>
        <v>0.15770555645669793</v>
      </c>
      <c r="Y156" s="103"/>
      <c r="Z156" s="159"/>
    </row>
    <row r="157" spans="3:79" ht="15">
      <c r="C157" s="102" t="s">
        <v>77</v>
      </c>
      <c r="D157" s="103"/>
      <c r="E157" s="103">
        <f t="shared" ref="E157:X157" si="47">D157+E156</f>
        <v>0.15838760843221128</v>
      </c>
      <c r="F157" s="103">
        <f t="shared" si="47"/>
        <v>0.31609316488890926</v>
      </c>
      <c r="G157" s="103">
        <f t="shared" si="47"/>
        <v>0.47379872134560719</v>
      </c>
      <c r="H157" s="103">
        <f t="shared" si="47"/>
        <v>0.63150427780230511</v>
      </c>
      <c r="I157" s="103">
        <f t="shared" si="47"/>
        <v>0.78920983425900304</v>
      </c>
      <c r="J157" s="103">
        <f t="shared" si="47"/>
        <v>0.94691539071570097</v>
      </c>
      <c r="K157" s="103">
        <f t="shared" si="47"/>
        <v>1.1046209471723989</v>
      </c>
      <c r="L157" s="103">
        <f t="shared" si="47"/>
        <v>1.2623265036290969</v>
      </c>
      <c r="M157" s="103">
        <f t="shared" si="47"/>
        <v>1.420032060085795</v>
      </c>
      <c r="N157" s="103">
        <f t="shared" si="47"/>
        <v>1.577737616542493</v>
      </c>
      <c r="O157" s="103">
        <f t="shared" si="47"/>
        <v>1.735443172999191</v>
      </c>
      <c r="P157" s="103">
        <f t="shared" si="47"/>
        <v>1.8931487294558891</v>
      </c>
      <c r="Q157" s="103">
        <f t="shared" si="47"/>
        <v>2.0508542859125871</v>
      </c>
      <c r="R157" s="103">
        <f t="shared" si="47"/>
        <v>2.2085598423692852</v>
      </c>
      <c r="S157" s="103">
        <f t="shared" si="47"/>
        <v>2.3662653988259832</v>
      </c>
      <c r="T157" s="103">
        <f t="shared" si="47"/>
        <v>2.5239709552826812</v>
      </c>
      <c r="U157" s="103">
        <f t="shared" si="47"/>
        <v>2.6816765117393793</v>
      </c>
      <c r="V157" s="103">
        <f t="shared" si="47"/>
        <v>2.8393820681960773</v>
      </c>
      <c r="W157" s="103">
        <f t="shared" si="47"/>
        <v>2.9970876246527753</v>
      </c>
      <c r="X157" s="103">
        <f t="shared" si="47"/>
        <v>3.1547931811094734</v>
      </c>
      <c r="Y157" s="103">
        <f>SUM(Y123:Y154)</f>
        <v>3.2238288305372076</v>
      </c>
      <c r="Z157" s="159"/>
    </row>
    <row r="159" spans="3:79">
      <c r="C159" s="160" t="s">
        <v>404</v>
      </c>
      <c r="D159" s="161" t="str">
        <f>D35</f>
        <v>RetroEven20</v>
      </c>
      <c r="E159" s="50">
        <f>E35</f>
        <v>0.05</v>
      </c>
      <c r="F159" s="50">
        <f t="shared" ref="F159:X159" si="48">F35</f>
        <v>0.05</v>
      </c>
      <c r="G159" s="50">
        <f t="shared" si="48"/>
        <v>0.05</v>
      </c>
      <c r="H159" s="50">
        <f t="shared" si="48"/>
        <v>0.05</v>
      </c>
      <c r="I159" s="50">
        <f t="shared" si="48"/>
        <v>0.05</v>
      </c>
      <c r="J159" s="50">
        <f t="shared" si="48"/>
        <v>0.05</v>
      </c>
      <c r="K159" s="50">
        <f t="shared" si="48"/>
        <v>0.05</v>
      </c>
      <c r="L159" s="50">
        <f t="shared" si="48"/>
        <v>0.05</v>
      </c>
      <c r="M159" s="50">
        <f t="shared" si="48"/>
        <v>0.05</v>
      </c>
      <c r="N159" s="50">
        <f t="shared" si="48"/>
        <v>0.05</v>
      </c>
      <c r="O159" s="50">
        <f t="shared" si="48"/>
        <v>0.05</v>
      </c>
      <c r="P159" s="50">
        <f t="shared" si="48"/>
        <v>0.05</v>
      </c>
      <c r="Q159" s="50">
        <f t="shared" si="48"/>
        <v>0.05</v>
      </c>
      <c r="R159" s="50">
        <f t="shared" si="48"/>
        <v>0.05</v>
      </c>
      <c r="S159" s="50">
        <f t="shared" si="48"/>
        <v>0.05</v>
      </c>
      <c r="T159" s="50">
        <f t="shared" si="48"/>
        <v>0.05</v>
      </c>
      <c r="U159" s="50">
        <f t="shared" si="48"/>
        <v>0.05</v>
      </c>
      <c r="V159" s="50">
        <f t="shared" si="48"/>
        <v>0.05</v>
      </c>
      <c r="W159" s="50">
        <f t="shared" si="48"/>
        <v>0.05</v>
      </c>
      <c r="X159" s="50">
        <f t="shared" si="48"/>
        <v>0.05</v>
      </c>
    </row>
  </sheetData>
  <mergeCells count="1">
    <mergeCell ref="B1:S5"/>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sheetPr codeName="Sheet7"/>
  <dimension ref="A1:EA40"/>
  <sheetViews>
    <sheetView workbookViewId="0">
      <selection sqref="A1:EA40"/>
    </sheetView>
  </sheetViews>
  <sheetFormatPr defaultRowHeight="12.75"/>
  <cols>
    <col min="1" max="1" width="31.5703125" customWidth="1"/>
    <col min="2" max="2" width="22.5703125" customWidth="1"/>
  </cols>
  <sheetData>
    <row r="1" spans="1:131" ht="13.5" thickBot="1">
      <c r="A1" s="57" t="s">
        <v>258</v>
      </c>
      <c r="B1" s="59"/>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87"/>
      <c r="AT1" s="41"/>
      <c r="AU1" s="41"/>
      <c r="AV1" s="41"/>
      <c r="AW1" s="41"/>
      <c r="AX1" s="41"/>
      <c r="AY1" s="41"/>
      <c r="AZ1" s="87"/>
      <c r="BA1" s="41"/>
      <c r="BB1" s="41"/>
      <c r="BC1" s="41"/>
      <c r="BD1" s="41"/>
      <c r="BE1" s="41"/>
      <c r="BF1" s="41"/>
      <c r="BG1" s="41"/>
      <c r="BH1" s="87"/>
      <c r="BI1" s="41"/>
      <c r="BJ1" s="41"/>
      <c r="BK1" s="41"/>
      <c r="BL1" s="41"/>
      <c r="BM1" s="41"/>
      <c r="BN1" s="41"/>
      <c r="BO1" s="41"/>
      <c r="BP1" s="41"/>
      <c r="BQ1" s="41"/>
      <c r="BR1" s="41"/>
      <c r="BS1" s="41"/>
      <c r="BT1" s="41"/>
      <c r="BU1" s="41"/>
      <c r="BV1" s="41"/>
      <c r="BW1" s="41"/>
      <c r="BX1" s="41"/>
      <c r="BY1" s="41"/>
      <c r="BZ1" s="41"/>
      <c r="CA1" s="41"/>
      <c r="CB1" s="41"/>
      <c r="CC1" s="41"/>
      <c r="CD1" s="87"/>
      <c r="CE1" s="41"/>
      <c r="CF1" s="41"/>
      <c r="CG1" s="41"/>
      <c r="CH1" s="41"/>
      <c r="CI1" s="41"/>
      <c r="CJ1" s="41"/>
      <c r="CK1" s="41"/>
      <c r="CL1" s="41"/>
      <c r="CM1" s="41"/>
      <c r="CN1" s="41"/>
      <c r="CO1" s="41"/>
      <c r="CP1" s="41"/>
      <c r="CQ1" s="41"/>
      <c r="CR1" s="41"/>
      <c r="CS1" s="41"/>
      <c r="CT1" s="41"/>
      <c r="CU1" s="41"/>
      <c r="CV1" s="41"/>
      <c r="CW1" s="87"/>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row>
    <row r="2" spans="1:131" ht="13.5" thickBot="1">
      <c r="A2" s="90"/>
      <c r="B2" s="91"/>
      <c r="C2" s="92"/>
      <c r="D2" s="92"/>
      <c r="E2" s="92"/>
      <c r="F2" s="92"/>
      <c r="G2" s="92"/>
      <c r="H2" s="92"/>
      <c r="I2" s="92"/>
      <c r="J2" s="92"/>
      <c r="K2" s="92"/>
      <c r="L2" s="92"/>
      <c r="M2" s="92"/>
      <c r="N2" s="92"/>
      <c r="O2" s="93" t="s">
        <v>367</v>
      </c>
      <c r="P2" s="94"/>
      <c r="Q2" s="94"/>
      <c r="R2" s="94"/>
      <c r="S2" s="94"/>
      <c r="T2" s="94"/>
      <c r="U2" s="94"/>
      <c r="V2" s="94"/>
      <c r="W2" s="94"/>
      <c r="X2" s="94"/>
      <c r="Y2" s="94"/>
      <c r="Z2" s="83"/>
      <c r="AA2" s="92"/>
      <c r="AB2" s="93" t="s">
        <v>368</v>
      </c>
      <c r="AC2" s="94"/>
      <c r="AD2" s="94"/>
      <c r="AE2" s="94"/>
      <c r="AF2" s="94"/>
      <c r="AG2" s="94"/>
      <c r="AH2" s="94"/>
      <c r="AI2" s="94"/>
      <c r="AJ2" s="94"/>
      <c r="AK2" s="94"/>
      <c r="AL2" s="94"/>
      <c r="AM2" s="83"/>
      <c r="AN2" s="41"/>
      <c r="AO2" s="41"/>
      <c r="AP2" s="41"/>
      <c r="AQ2" s="41"/>
      <c r="AR2" s="41"/>
      <c r="AS2" s="87"/>
      <c r="AT2" s="41"/>
      <c r="AU2" s="41"/>
      <c r="AV2" s="41"/>
      <c r="AW2" s="41"/>
      <c r="AX2" s="41"/>
      <c r="AY2" s="41"/>
      <c r="AZ2" s="87"/>
      <c r="BA2" s="41"/>
      <c r="BB2" s="41"/>
      <c r="BC2" s="41"/>
      <c r="BD2" s="41"/>
      <c r="BE2" s="41"/>
      <c r="BF2" s="41"/>
      <c r="BG2" s="41"/>
      <c r="BH2" s="87"/>
      <c r="BI2" s="41"/>
      <c r="BJ2" s="41"/>
      <c r="BK2" s="41"/>
      <c r="BL2" s="41"/>
      <c r="BM2" s="41"/>
      <c r="BN2" s="41"/>
      <c r="BO2" s="41"/>
      <c r="BP2" s="41"/>
      <c r="BQ2" s="41"/>
      <c r="BR2" s="41"/>
      <c r="BS2" s="41"/>
      <c r="BT2" s="41"/>
      <c r="BU2" s="41"/>
      <c r="BV2" s="41"/>
      <c r="BW2" s="41"/>
      <c r="BX2" s="41"/>
      <c r="BY2" s="41"/>
      <c r="BZ2" s="41"/>
      <c r="CA2" s="41"/>
      <c r="CB2" s="41"/>
      <c r="CC2" s="41"/>
      <c r="CD2" s="87"/>
      <c r="CE2" s="41"/>
      <c r="CF2" s="41"/>
      <c r="CG2" s="41"/>
      <c r="CH2" s="41"/>
      <c r="CI2" s="41"/>
      <c r="CJ2" s="41"/>
      <c r="CK2" s="41"/>
      <c r="CL2" s="41"/>
      <c r="CM2" s="41"/>
      <c r="CN2" s="41"/>
      <c r="CO2" s="41"/>
      <c r="CP2" s="41"/>
      <c r="CQ2" s="41"/>
      <c r="CR2" s="41"/>
      <c r="CS2" s="41"/>
      <c r="CT2" s="41"/>
      <c r="CU2" s="41"/>
      <c r="CV2" s="41"/>
      <c r="CW2" s="87"/>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row>
    <row r="3" spans="1:131" ht="204">
      <c r="A3" s="75" t="s">
        <v>151</v>
      </c>
      <c r="B3" s="76" t="s">
        <v>152</v>
      </c>
      <c r="C3" s="77" t="s">
        <v>53</v>
      </c>
      <c r="D3" s="77" t="s">
        <v>235</v>
      </c>
      <c r="E3" s="77" t="s">
        <v>236</v>
      </c>
      <c r="F3" s="77" t="s">
        <v>237</v>
      </c>
      <c r="G3" s="77" t="s">
        <v>238</v>
      </c>
      <c r="H3" s="77" t="s">
        <v>239</v>
      </c>
      <c r="I3" s="77" t="s">
        <v>240</v>
      </c>
      <c r="J3" s="77" t="s">
        <v>241</v>
      </c>
      <c r="K3" s="77" t="s">
        <v>52</v>
      </c>
      <c r="L3" s="77" t="s">
        <v>214</v>
      </c>
      <c r="M3" s="77" t="s">
        <v>242</v>
      </c>
      <c r="N3" s="77" t="s">
        <v>369</v>
      </c>
      <c r="O3" s="77" t="s">
        <v>243</v>
      </c>
      <c r="P3" s="77" t="s">
        <v>244</v>
      </c>
      <c r="Q3" s="77" t="s">
        <v>245</v>
      </c>
      <c r="R3" s="77" t="s">
        <v>246</v>
      </c>
      <c r="S3" s="77" t="s">
        <v>247</v>
      </c>
      <c r="T3" s="77" t="s">
        <v>248</v>
      </c>
      <c r="U3" s="77" t="s">
        <v>249</v>
      </c>
      <c r="V3" s="77" t="s">
        <v>250</v>
      </c>
      <c r="W3" s="77" t="s">
        <v>251</v>
      </c>
      <c r="X3" s="77" t="s">
        <v>252</v>
      </c>
      <c r="Y3" s="77" t="s">
        <v>253</v>
      </c>
      <c r="Z3" s="77" t="s">
        <v>254</v>
      </c>
      <c r="AA3" s="77"/>
      <c r="AB3" s="77" t="s">
        <v>243</v>
      </c>
      <c r="AC3" s="77" t="s">
        <v>244</v>
      </c>
      <c r="AD3" s="77" t="s">
        <v>245</v>
      </c>
      <c r="AE3" s="77" t="s">
        <v>246</v>
      </c>
      <c r="AF3" s="77" t="s">
        <v>247</v>
      </c>
      <c r="AG3" s="77" t="s">
        <v>248</v>
      </c>
      <c r="AH3" s="77" t="s">
        <v>249</v>
      </c>
      <c r="AI3" s="77" t="s">
        <v>250</v>
      </c>
      <c r="AJ3" s="77" t="s">
        <v>251</v>
      </c>
      <c r="AK3" s="77" t="s">
        <v>252</v>
      </c>
      <c r="AL3" s="77" t="s">
        <v>253</v>
      </c>
      <c r="AM3" s="77" t="s">
        <v>254</v>
      </c>
      <c r="AN3" s="41"/>
      <c r="AO3" s="41"/>
      <c r="AP3" s="41"/>
      <c r="AQ3" s="41"/>
      <c r="AR3" s="41"/>
      <c r="AS3" s="87"/>
      <c r="AT3" s="41"/>
      <c r="AU3" s="41"/>
      <c r="AV3" s="41"/>
      <c r="AW3" s="41"/>
      <c r="AX3" s="41"/>
      <c r="AY3" s="41"/>
      <c r="AZ3" s="87"/>
      <c r="BA3" s="41"/>
      <c r="BB3" s="41"/>
      <c r="BC3" s="41"/>
      <c r="BD3" s="41"/>
      <c r="BE3" s="41"/>
      <c r="BF3" s="41"/>
      <c r="BG3" s="41"/>
      <c r="BH3" s="87"/>
      <c r="BI3" s="41"/>
      <c r="BJ3" s="41"/>
      <c r="BK3" s="41"/>
      <c r="BL3" s="41"/>
      <c r="BM3" s="41"/>
      <c r="BN3" s="41"/>
      <c r="BO3" s="41"/>
      <c r="BP3" s="41"/>
      <c r="BQ3" s="41"/>
      <c r="BR3" s="41"/>
      <c r="BS3" s="41"/>
      <c r="BT3" s="41"/>
      <c r="BU3" s="41"/>
      <c r="BV3" s="41"/>
      <c r="BW3" s="41"/>
      <c r="BX3" s="41"/>
      <c r="BY3" s="41"/>
      <c r="BZ3" s="41"/>
      <c r="CA3" s="41"/>
      <c r="CB3" s="41"/>
      <c r="CC3" s="41"/>
      <c r="CD3" s="87"/>
      <c r="CE3" s="41"/>
      <c r="CF3" s="41"/>
      <c r="CG3" s="41"/>
      <c r="CH3" s="41"/>
      <c r="CI3" s="41"/>
      <c r="CJ3" s="41"/>
      <c r="CK3" s="41"/>
      <c r="CL3" s="41"/>
      <c r="CM3" s="41"/>
      <c r="CN3" s="41"/>
      <c r="CO3" s="41"/>
      <c r="CP3" s="41"/>
      <c r="CQ3" s="41"/>
      <c r="CR3" s="41"/>
      <c r="CS3" s="41"/>
      <c r="CT3" s="41"/>
      <c r="CU3" s="41"/>
      <c r="CV3" s="41"/>
      <c r="CW3" s="87"/>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row>
    <row r="4" spans="1:131">
      <c r="A4" s="21" t="s">
        <v>591</v>
      </c>
      <c r="B4" s="21"/>
      <c r="C4" s="51">
        <v>0</v>
      </c>
      <c r="D4" s="51">
        <v>0</v>
      </c>
      <c r="E4" s="51">
        <v>0</v>
      </c>
      <c r="F4" s="51">
        <v>0</v>
      </c>
      <c r="G4" s="51">
        <v>0</v>
      </c>
      <c r="H4" s="51">
        <v>0</v>
      </c>
      <c r="I4" s="51">
        <v>0</v>
      </c>
      <c r="J4" s="51">
        <v>9999</v>
      </c>
      <c r="K4" s="51">
        <v>9999</v>
      </c>
      <c r="L4" s="79">
        <v>9999</v>
      </c>
      <c r="M4" s="51">
        <v>0</v>
      </c>
      <c r="N4" s="51">
        <v>0</v>
      </c>
      <c r="O4" s="51">
        <v>0</v>
      </c>
      <c r="P4" s="51">
        <v>0</v>
      </c>
      <c r="Q4" s="51">
        <v>0</v>
      </c>
      <c r="R4" s="51">
        <v>0</v>
      </c>
      <c r="S4" s="51">
        <v>0</v>
      </c>
      <c r="T4" s="51">
        <v>0</v>
      </c>
      <c r="U4" s="51">
        <v>0</v>
      </c>
      <c r="V4" s="51">
        <v>0</v>
      </c>
      <c r="W4" s="51">
        <v>0</v>
      </c>
      <c r="X4" s="51">
        <v>0</v>
      </c>
      <c r="Y4" s="51">
        <v>0</v>
      </c>
      <c r="Z4" s="51">
        <v>0</v>
      </c>
      <c r="AA4" s="51"/>
      <c r="AB4" s="51">
        <v>0</v>
      </c>
      <c r="AC4" s="51">
        <v>0</v>
      </c>
      <c r="AD4" s="51">
        <v>0</v>
      </c>
      <c r="AE4" s="51">
        <v>0</v>
      </c>
      <c r="AF4" s="51">
        <v>0</v>
      </c>
      <c r="AG4" s="51">
        <v>0</v>
      </c>
      <c r="AH4" s="51">
        <v>0</v>
      </c>
      <c r="AI4" s="51">
        <v>0</v>
      </c>
      <c r="AJ4" s="51">
        <v>0</v>
      </c>
      <c r="AK4" s="51">
        <v>0</v>
      </c>
      <c r="AL4" s="51">
        <v>0</v>
      </c>
      <c r="AM4" s="41">
        <v>0</v>
      </c>
      <c r="AN4" s="41"/>
      <c r="AO4" s="41"/>
      <c r="AP4" s="41"/>
      <c r="AQ4" s="41"/>
      <c r="AR4" s="41"/>
      <c r="AS4" s="87"/>
      <c r="AT4" s="41"/>
      <c r="AU4" s="41"/>
      <c r="AV4" s="41"/>
      <c r="AW4" s="41"/>
      <c r="AX4" s="41"/>
      <c r="AY4" s="41"/>
      <c r="AZ4" s="87"/>
      <c r="BA4" s="41"/>
      <c r="BB4" s="41"/>
      <c r="BC4" s="41"/>
      <c r="BD4" s="41"/>
      <c r="BE4" s="41"/>
      <c r="BF4" s="41"/>
      <c r="BG4" s="41"/>
      <c r="BH4" s="87"/>
      <c r="BI4" s="41"/>
      <c r="BJ4" s="41"/>
      <c r="BK4" s="41"/>
      <c r="BL4" s="41"/>
      <c r="BM4" s="41"/>
      <c r="BN4" s="41"/>
      <c r="BO4" s="41"/>
      <c r="BP4" s="41"/>
      <c r="BQ4" s="41"/>
      <c r="BR4" s="41"/>
      <c r="BS4" s="41"/>
      <c r="BT4" s="41"/>
      <c r="BU4" s="41"/>
      <c r="BV4" s="41"/>
      <c r="BW4" s="41"/>
      <c r="BX4" s="41"/>
      <c r="BY4" s="41"/>
      <c r="BZ4" s="41"/>
      <c r="CA4" s="41"/>
      <c r="CB4" s="41"/>
      <c r="CC4" s="41"/>
      <c r="CD4" s="87"/>
      <c r="CE4" s="41"/>
      <c r="CF4" s="41"/>
      <c r="CG4" s="41"/>
      <c r="CH4" s="41"/>
      <c r="CI4" s="41"/>
      <c r="CJ4" s="41"/>
      <c r="CK4" s="41"/>
      <c r="CL4" s="41"/>
      <c r="CM4" s="41"/>
      <c r="CN4" s="41"/>
      <c r="CO4" s="41"/>
      <c r="CP4" s="41"/>
      <c r="CQ4" s="41"/>
      <c r="CR4" s="41"/>
      <c r="CS4" s="41"/>
      <c r="CT4" s="41"/>
      <c r="CU4" s="41"/>
      <c r="CV4" s="41"/>
      <c r="CW4" s="87"/>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row>
    <row r="5" spans="1:131">
      <c r="A5" s="21" t="s">
        <v>592</v>
      </c>
      <c r="B5" s="21"/>
      <c r="C5" s="51">
        <v>0</v>
      </c>
      <c r="D5" s="51">
        <v>0</v>
      </c>
      <c r="E5" s="51">
        <v>0</v>
      </c>
      <c r="F5" s="51">
        <v>0</v>
      </c>
      <c r="G5" s="51">
        <v>0</v>
      </c>
      <c r="H5" s="51">
        <v>0</v>
      </c>
      <c r="I5" s="51">
        <v>0</v>
      </c>
      <c r="J5" s="51">
        <v>9999</v>
      </c>
      <c r="K5" s="51">
        <v>9999</v>
      </c>
      <c r="L5" s="79">
        <v>9999</v>
      </c>
      <c r="M5" s="51">
        <v>0</v>
      </c>
      <c r="N5" s="51">
        <v>0</v>
      </c>
      <c r="O5" s="51">
        <v>0</v>
      </c>
      <c r="P5" s="51">
        <v>0</v>
      </c>
      <c r="Q5" s="51">
        <v>0</v>
      </c>
      <c r="R5" s="51">
        <v>0</v>
      </c>
      <c r="S5" s="51">
        <v>0</v>
      </c>
      <c r="T5" s="51">
        <v>0</v>
      </c>
      <c r="U5" s="51">
        <v>0</v>
      </c>
      <c r="V5" s="51">
        <v>0</v>
      </c>
      <c r="W5" s="51">
        <v>0</v>
      </c>
      <c r="X5" s="51">
        <v>0</v>
      </c>
      <c r="Y5" s="51">
        <v>0</v>
      </c>
      <c r="Z5" s="51">
        <v>0</v>
      </c>
      <c r="AA5" s="51"/>
      <c r="AB5" s="51">
        <v>0</v>
      </c>
      <c r="AC5" s="51">
        <v>0</v>
      </c>
      <c r="AD5" s="51">
        <v>0</v>
      </c>
      <c r="AE5" s="51">
        <v>0</v>
      </c>
      <c r="AF5" s="51">
        <v>0</v>
      </c>
      <c r="AG5" s="51">
        <v>0</v>
      </c>
      <c r="AH5" s="51">
        <v>0</v>
      </c>
      <c r="AI5" s="51">
        <v>0</v>
      </c>
      <c r="AJ5" s="51">
        <v>0</v>
      </c>
      <c r="AK5" s="51">
        <v>0</v>
      </c>
      <c r="AL5" s="51">
        <v>0</v>
      </c>
      <c r="AM5" s="41">
        <v>0</v>
      </c>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c r="A6" s="21" t="s">
        <v>594</v>
      </c>
      <c r="B6" s="21"/>
      <c r="C6" s="51">
        <v>0</v>
      </c>
      <c r="D6" s="51">
        <v>0</v>
      </c>
      <c r="E6" s="51">
        <v>0</v>
      </c>
      <c r="F6" s="51">
        <v>0</v>
      </c>
      <c r="G6" s="51">
        <v>0</v>
      </c>
      <c r="H6" s="51">
        <v>0</v>
      </c>
      <c r="I6" s="51">
        <v>0</v>
      </c>
      <c r="J6" s="51">
        <v>9999</v>
      </c>
      <c r="K6" s="51">
        <v>9999</v>
      </c>
      <c r="L6" s="79">
        <v>9999</v>
      </c>
      <c r="M6" s="51">
        <v>0</v>
      </c>
      <c r="N6" s="51">
        <v>0</v>
      </c>
      <c r="O6" s="51">
        <v>0</v>
      </c>
      <c r="P6" s="51">
        <v>0</v>
      </c>
      <c r="Q6" s="51">
        <v>0</v>
      </c>
      <c r="R6" s="51">
        <v>0</v>
      </c>
      <c r="S6" s="51">
        <v>0</v>
      </c>
      <c r="T6" s="51">
        <v>0</v>
      </c>
      <c r="U6" s="51">
        <v>0</v>
      </c>
      <c r="V6" s="51">
        <v>0</v>
      </c>
      <c r="W6" s="51">
        <v>0</v>
      </c>
      <c r="X6" s="51">
        <v>0</v>
      </c>
      <c r="Y6" s="51">
        <v>0</v>
      </c>
      <c r="Z6" s="51">
        <v>0</v>
      </c>
      <c r="AA6" s="51"/>
      <c r="AB6" s="51">
        <v>0</v>
      </c>
      <c r="AC6" s="51">
        <v>0</v>
      </c>
      <c r="AD6" s="51">
        <v>0</v>
      </c>
      <c r="AE6" s="51">
        <v>0</v>
      </c>
      <c r="AF6" s="51">
        <v>0</v>
      </c>
      <c r="AG6" s="51">
        <v>0</v>
      </c>
      <c r="AH6" s="51">
        <v>0</v>
      </c>
      <c r="AI6" s="51">
        <v>0</v>
      </c>
      <c r="AJ6" s="51">
        <v>0</v>
      </c>
      <c r="AK6" s="51">
        <v>0</v>
      </c>
      <c r="AL6" s="51">
        <v>0</v>
      </c>
      <c r="AM6" s="41">
        <v>0</v>
      </c>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c r="A7" s="21" t="s">
        <v>595</v>
      </c>
      <c r="B7" s="21"/>
      <c r="C7" s="51">
        <v>0</v>
      </c>
      <c r="D7" s="51">
        <v>0</v>
      </c>
      <c r="E7" s="51">
        <v>0</v>
      </c>
      <c r="F7" s="51">
        <v>0</v>
      </c>
      <c r="G7" s="51">
        <v>0</v>
      </c>
      <c r="H7" s="51">
        <v>0</v>
      </c>
      <c r="I7" s="51">
        <v>0</v>
      </c>
      <c r="J7" s="51">
        <v>9999</v>
      </c>
      <c r="K7" s="51">
        <v>9999</v>
      </c>
      <c r="L7" s="79">
        <v>9999</v>
      </c>
      <c r="M7" s="51">
        <v>0</v>
      </c>
      <c r="N7" s="51">
        <v>0</v>
      </c>
      <c r="O7" s="51">
        <v>0</v>
      </c>
      <c r="P7" s="51">
        <v>0</v>
      </c>
      <c r="Q7" s="51">
        <v>0</v>
      </c>
      <c r="R7" s="51">
        <v>0</v>
      </c>
      <c r="S7" s="51">
        <v>0</v>
      </c>
      <c r="T7" s="51">
        <v>0</v>
      </c>
      <c r="U7" s="51">
        <v>0</v>
      </c>
      <c r="V7" s="51">
        <v>0</v>
      </c>
      <c r="W7" s="51">
        <v>0</v>
      </c>
      <c r="X7" s="51">
        <v>0</v>
      </c>
      <c r="Y7" s="51">
        <v>0</v>
      </c>
      <c r="Z7" s="51">
        <v>0</v>
      </c>
      <c r="AA7" s="51"/>
      <c r="AB7" s="51">
        <v>0</v>
      </c>
      <c r="AC7" s="51">
        <v>0</v>
      </c>
      <c r="AD7" s="51">
        <v>0</v>
      </c>
      <c r="AE7" s="51">
        <v>0</v>
      </c>
      <c r="AF7" s="51">
        <v>0</v>
      </c>
      <c r="AG7" s="51">
        <v>0</v>
      </c>
      <c r="AH7" s="51">
        <v>0</v>
      </c>
      <c r="AI7" s="51">
        <v>0</v>
      </c>
      <c r="AJ7" s="51">
        <v>0</v>
      </c>
      <c r="AK7" s="51">
        <v>0</v>
      </c>
      <c r="AL7" s="51">
        <v>0</v>
      </c>
      <c r="AM7" s="41">
        <v>0</v>
      </c>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c r="A8" s="21" t="s">
        <v>596</v>
      </c>
      <c r="B8" s="21"/>
      <c r="C8" s="51">
        <v>0</v>
      </c>
      <c r="D8" s="51">
        <v>0</v>
      </c>
      <c r="E8" s="51">
        <v>0</v>
      </c>
      <c r="F8" s="51">
        <v>0</v>
      </c>
      <c r="G8" s="51">
        <v>0</v>
      </c>
      <c r="H8" s="51">
        <v>0</v>
      </c>
      <c r="I8" s="51">
        <v>0</v>
      </c>
      <c r="J8" s="51">
        <v>9999</v>
      </c>
      <c r="K8" s="51">
        <v>9999</v>
      </c>
      <c r="L8" s="79">
        <v>9999</v>
      </c>
      <c r="M8" s="51">
        <v>0</v>
      </c>
      <c r="N8" s="51">
        <v>0</v>
      </c>
      <c r="O8" s="51">
        <v>0</v>
      </c>
      <c r="P8" s="51">
        <v>0</v>
      </c>
      <c r="Q8" s="51">
        <v>0</v>
      </c>
      <c r="R8" s="51">
        <v>0</v>
      </c>
      <c r="S8" s="51">
        <v>0</v>
      </c>
      <c r="T8" s="51">
        <v>0</v>
      </c>
      <c r="U8" s="51">
        <v>0</v>
      </c>
      <c r="V8" s="51">
        <v>0</v>
      </c>
      <c r="W8" s="51">
        <v>0</v>
      </c>
      <c r="X8" s="51">
        <v>0</v>
      </c>
      <c r="Y8" s="51">
        <v>0</v>
      </c>
      <c r="Z8" s="51">
        <v>0</v>
      </c>
      <c r="AA8" s="51"/>
      <c r="AB8" s="51">
        <v>0</v>
      </c>
      <c r="AC8" s="51">
        <v>0</v>
      </c>
      <c r="AD8" s="51">
        <v>0</v>
      </c>
      <c r="AE8" s="51">
        <v>0</v>
      </c>
      <c r="AF8" s="51">
        <v>0</v>
      </c>
      <c r="AG8" s="51">
        <v>0</v>
      </c>
      <c r="AH8" s="51">
        <v>0</v>
      </c>
      <c r="AI8" s="51">
        <v>0</v>
      </c>
      <c r="AJ8" s="51">
        <v>0</v>
      </c>
      <c r="AK8" s="51">
        <v>0</v>
      </c>
      <c r="AL8" s="51">
        <v>0</v>
      </c>
      <c r="AM8" s="41">
        <v>0</v>
      </c>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c r="A9" s="21" t="s">
        <v>601</v>
      </c>
      <c r="B9" s="21"/>
      <c r="C9" s="51">
        <v>0</v>
      </c>
      <c r="D9" s="51">
        <v>0</v>
      </c>
      <c r="E9" s="51">
        <v>0</v>
      </c>
      <c r="F9" s="51">
        <v>0</v>
      </c>
      <c r="G9" s="51">
        <v>0</v>
      </c>
      <c r="H9" s="51">
        <v>0</v>
      </c>
      <c r="I9" s="51">
        <v>0</v>
      </c>
      <c r="J9" s="51">
        <v>9999</v>
      </c>
      <c r="K9" s="51">
        <v>9999</v>
      </c>
      <c r="L9" s="79">
        <v>9999</v>
      </c>
      <c r="M9" s="51">
        <v>0</v>
      </c>
      <c r="N9" s="51">
        <v>0</v>
      </c>
      <c r="O9" s="51">
        <v>0</v>
      </c>
      <c r="P9" s="51">
        <v>0</v>
      </c>
      <c r="Q9" s="51">
        <v>0</v>
      </c>
      <c r="R9" s="51">
        <v>0</v>
      </c>
      <c r="S9" s="51">
        <v>0</v>
      </c>
      <c r="T9" s="51">
        <v>0</v>
      </c>
      <c r="U9" s="51">
        <v>0</v>
      </c>
      <c r="V9" s="51">
        <v>0</v>
      </c>
      <c r="W9" s="51">
        <v>0</v>
      </c>
      <c r="X9" s="51">
        <v>0</v>
      </c>
      <c r="Y9" s="51">
        <v>0</v>
      </c>
      <c r="Z9" s="51">
        <v>0</v>
      </c>
      <c r="AA9" s="51"/>
      <c r="AB9" s="51">
        <v>0</v>
      </c>
      <c r="AC9" s="51">
        <v>0</v>
      </c>
      <c r="AD9" s="51">
        <v>0</v>
      </c>
      <c r="AE9" s="51">
        <v>0</v>
      </c>
      <c r="AF9" s="51">
        <v>0</v>
      </c>
      <c r="AG9" s="51">
        <v>0</v>
      </c>
      <c r="AH9" s="51">
        <v>0</v>
      </c>
      <c r="AI9" s="51">
        <v>0</v>
      </c>
      <c r="AJ9" s="51">
        <v>0</v>
      </c>
      <c r="AK9" s="51">
        <v>0</v>
      </c>
      <c r="AL9" s="51">
        <v>0</v>
      </c>
      <c r="AM9" s="41">
        <v>0</v>
      </c>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c r="A10" s="21" t="s">
        <v>609</v>
      </c>
      <c r="B10" s="21"/>
      <c r="C10" s="51">
        <v>0</v>
      </c>
      <c r="D10" s="51">
        <v>0</v>
      </c>
      <c r="E10" s="51">
        <v>0</v>
      </c>
      <c r="F10" s="51">
        <v>0</v>
      </c>
      <c r="G10" s="51">
        <v>0</v>
      </c>
      <c r="H10" s="51">
        <v>0</v>
      </c>
      <c r="I10" s="51">
        <v>0</v>
      </c>
      <c r="J10" s="51">
        <v>9999</v>
      </c>
      <c r="K10" s="51">
        <v>9999</v>
      </c>
      <c r="L10" s="79">
        <v>9999</v>
      </c>
      <c r="M10" s="51">
        <v>0</v>
      </c>
      <c r="N10" s="51">
        <v>0</v>
      </c>
      <c r="O10" s="51">
        <v>0</v>
      </c>
      <c r="P10" s="51">
        <v>0</v>
      </c>
      <c r="Q10" s="51">
        <v>0</v>
      </c>
      <c r="R10" s="51">
        <v>0</v>
      </c>
      <c r="S10" s="51">
        <v>0</v>
      </c>
      <c r="T10" s="51">
        <v>0</v>
      </c>
      <c r="U10" s="51">
        <v>0</v>
      </c>
      <c r="V10" s="51">
        <v>0</v>
      </c>
      <c r="W10" s="51">
        <v>0</v>
      </c>
      <c r="X10" s="51">
        <v>0</v>
      </c>
      <c r="Y10" s="51">
        <v>0</v>
      </c>
      <c r="Z10" s="51">
        <v>0</v>
      </c>
      <c r="AA10" s="51"/>
      <c r="AB10" s="51">
        <v>0</v>
      </c>
      <c r="AC10" s="51">
        <v>0</v>
      </c>
      <c r="AD10" s="51">
        <v>0</v>
      </c>
      <c r="AE10" s="51">
        <v>0</v>
      </c>
      <c r="AF10" s="51">
        <v>0</v>
      </c>
      <c r="AG10" s="51">
        <v>0</v>
      </c>
      <c r="AH10" s="51">
        <v>0</v>
      </c>
      <c r="AI10" s="51">
        <v>0</v>
      </c>
      <c r="AJ10" s="51">
        <v>0</v>
      </c>
      <c r="AK10" s="51">
        <v>0</v>
      </c>
      <c r="AL10" s="51">
        <v>0</v>
      </c>
      <c r="AM10" s="41">
        <v>0</v>
      </c>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c r="A11" s="21" t="s">
        <v>610</v>
      </c>
      <c r="B11" s="21"/>
      <c r="C11" s="51">
        <v>0</v>
      </c>
      <c r="D11" s="51">
        <v>0</v>
      </c>
      <c r="E11" s="51">
        <v>0</v>
      </c>
      <c r="F11" s="51">
        <v>0</v>
      </c>
      <c r="G11" s="51">
        <v>0</v>
      </c>
      <c r="H11" s="51">
        <v>0</v>
      </c>
      <c r="I11" s="51">
        <v>0</v>
      </c>
      <c r="J11" s="51">
        <v>9999</v>
      </c>
      <c r="K11" s="51">
        <v>9999</v>
      </c>
      <c r="L11" s="79">
        <v>9999</v>
      </c>
      <c r="M11" s="51">
        <v>0</v>
      </c>
      <c r="N11" s="51">
        <v>0</v>
      </c>
      <c r="O11" s="51">
        <v>0</v>
      </c>
      <c r="P11" s="51">
        <v>0</v>
      </c>
      <c r="Q11" s="51">
        <v>0</v>
      </c>
      <c r="R11" s="51">
        <v>0</v>
      </c>
      <c r="S11" s="51">
        <v>0</v>
      </c>
      <c r="T11" s="51">
        <v>0</v>
      </c>
      <c r="U11" s="51">
        <v>0</v>
      </c>
      <c r="V11" s="51">
        <v>0</v>
      </c>
      <c r="W11" s="51">
        <v>0</v>
      </c>
      <c r="X11" s="51">
        <v>0</v>
      </c>
      <c r="Y11" s="51">
        <v>0</v>
      </c>
      <c r="Z11" s="51">
        <v>0</v>
      </c>
      <c r="AA11" s="51"/>
      <c r="AB11" s="51">
        <v>0</v>
      </c>
      <c r="AC11" s="51">
        <v>0</v>
      </c>
      <c r="AD11" s="51">
        <v>0</v>
      </c>
      <c r="AE11" s="51">
        <v>0</v>
      </c>
      <c r="AF11" s="51">
        <v>0</v>
      </c>
      <c r="AG11" s="51">
        <v>0</v>
      </c>
      <c r="AH11" s="51">
        <v>0</v>
      </c>
      <c r="AI11" s="51">
        <v>0</v>
      </c>
      <c r="AJ11" s="51">
        <v>0</v>
      </c>
      <c r="AK11" s="51">
        <v>0</v>
      </c>
      <c r="AL11" s="51">
        <v>0</v>
      </c>
      <c r="AM11" s="41">
        <v>0</v>
      </c>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c r="A12" s="21" t="s">
        <v>612</v>
      </c>
      <c r="B12" s="21"/>
      <c r="C12" s="51">
        <v>0</v>
      </c>
      <c r="D12" s="51">
        <v>0</v>
      </c>
      <c r="E12" s="51">
        <v>0</v>
      </c>
      <c r="F12" s="51">
        <v>0</v>
      </c>
      <c r="G12" s="51">
        <v>0</v>
      </c>
      <c r="H12" s="51">
        <v>0</v>
      </c>
      <c r="I12" s="51">
        <v>0</v>
      </c>
      <c r="J12" s="51">
        <v>9999</v>
      </c>
      <c r="K12" s="51">
        <v>9999</v>
      </c>
      <c r="L12" s="79">
        <v>9999</v>
      </c>
      <c r="M12" s="51">
        <v>0</v>
      </c>
      <c r="N12" s="51">
        <v>0</v>
      </c>
      <c r="O12" s="51">
        <v>0</v>
      </c>
      <c r="P12" s="51">
        <v>0</v>
      </c>
      <c r="Q12" s="51">
        <v>0</v>
      </c>
      <c r="R12" s="51">
        <v>0</v>
      </c>
      <c r="S12" s="51">
        <v>0</v>
      </c>
      <c r="T12" s="51">
        <v>0</v>
      </c>
      <c r="U12" s="51">
        <v>0</v>
      </c>
      <c r="V12" s="51">
        <v>0</v>
      </c>
      <c r="W12" s="51">
        <v>0</v>
      </c>
      <c r="X12" s="51">
        <v>0</v>
      </c>
      <c r="Y12" s="51">
        <v>0</v>
      </c>
      <c r="Z12" s="51">
        <v>0</v>
      </c>
      <c r="AA12" s="51"/>
      <c r="AB12" s="51">
        <v>0</v>
      </c>
      <c r="AC12" s="51">
        <v>0</v>
      </c>
      <c r="AD12" s="51">
        <v>0</v>
      </c>
      <c r="AE12" s="51">
        <v>0</v>
      </c>
      <c r="AF12" s="51">
        <v>0</v>
      </c>
      <c r="AG12" s="51">
        <v>0</v>
      </c>
      <c r="AH12" s="51">
        <v>0</v>
      </c>
      <c r="AI12" s="51">
        <v>0</v>
      </c>
      <c r="AJ12" s="51">
        <v>0</v>
      </c>
      <c r="AK12" s="51">
        <v>0</v>
      </c>
      <c r="AL12" s="51">
        <v>0</v>
      </c>
      <c r="AM12" s="41">
        <v>0</v>
      </c>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c r="A13" s="21" t="s">
        <v>613</v>
      </c>
      <c r="B13" s="21"/>
      <c r="C13" s="51">
        <v>0</v>
      </c>
      <c r="D13" s="51">
        <v>0</v>
      </c>
      <c r="E13" s="51">
        <v>0</v>
      </c>
      <c r="F13" s="51">
        <v>0</v>
      </c>
      <c r="G13" s="51">
        <v>0</v>
      </c>
      <c r="H13" s="51">
        <v>0</v>
      </c>
      <c r="I13" s="51">
        <v>0</v>
      </c>
      <c r="J13" s="51">
        <v>9999</v>
      </c>
      <c r="K13" s="51">
        <v>9999</v>
      </c>
      <c r="L13" s="79">
        <v>9999</v>
      </c>
      <c r="M13" s="51">
        <v>0</v>
      </c>
      <c r="N13" s="51">
        <v>0</v>
      </c>
      <c r="O13" s="51">
        <v>0</v>
      </c>
      <c r="P13" s="51">
        <v>0</v>
      </c>
      <c r="Q13" s="51">
        <v>0</v>
      </c>
      <c r="R13" s="51">
        <v>0</v>
      </c>
      <c r="S13" s="51">
        <v>0</v>
      </c>
      <c r="T13" s="51">
        <v>0</v>
      </c>
      <c r="U13" s="51">
        <v>0</v>
      </c>
      <c r="V13" s="51">
        <v>0</v>
      </c>
      <c r="W13" s="51">
        <v>0</v>
      </c>
      <c r="X13" s="51">
        <v>0</v>
      </c>
      <c r="Y13" s="51">
        <v>0</v>
      </c>
      <c r="Z13" s="51">
        <v>0</v>
      </c>
      <c r="AA13" s="51"/>
      <c r="AB13" s="51">
        <v>0</v>
      </c>
      <c r="AC13" s="51">
        <v>0</v>
      </c>
      <c r="AD13" s="51">
        <v>0</v>
      </c>
      <c r="AE13" s="51">
        <v>0</v>
      </c>
      <c r="AF13" s="51">
        <v>0</v>
      </c>
      <c r="AG13" s="51">
        <v>0</v>
      </c>
      <c r="AH13" s="51">
        <v>0</v>
      </c>
      <c r="AI13" s="51">
        <v>0</v>
      </c>
      <c r="AJ13" s="51">
        <v>0</v>
      </c>
      <c r="AK13" s="51">
        <v>0</v>
      </c>
      <c r="AL13" s="51">
        <v>0</v>
      </c>
      <c r="AM13" s="41">
        <v>0</v>
      </c>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c r="A14" s="21" t="s">
        <v>614</v>
      </c>
      <c r="B14" s="21"/>
      <c r="C14" s="51">
        <v>0</v>
      </c>
      <c r="D14" s="51">
        <v>0</v>
      </c>
      <c r="E14" s="51">
        <v>0</v>
      </c>
      <c r="F14" s="51">
        <v>0</v>
      </c>
      <c r="G14" s="51">
        <v>0</v>
      </c>
      <c r="H14" s="51">
        <v>0</v>
      </c>
      <c r="I14" s="51">
        <v>0</v>
      </c>
      <c r="J14" s="51">
        <v>9999</v>
      </c>
      <c r="K14" s="51">
        <v>9999</v>
      </c>
      <c r="L14" s="79">
        <v>9999</v>
      </c>
      <c r="M14" s="51">
        <v>0</v>
      </c>
      <c r="N14" s="51">
        <v>0</v>
      </c>
      <c r="O14" s="51">
        <v>0</v>
      </c>
      <c r="P14" s="51">
        <v>0</v>
      </c>
      <c r="Q14" s="51">
        <v>0</v>
      </c>
      <c r="R14" s="51">
        <v>0</v>
      </c>
      <c r="S14" s="51">
        <v>0</v>
      </c>
      <c r="T14" s="51">
        <v>0</v>
      </c>
      <c r="U14" s="51">
        <v>0</v>
      </c>
      <c r="V14" s="51">
        <v>0</v>
      </c>
      <c r="W14" s="51">
        <v>0</v>
      </c>
      <c r="X14" s="51">
        <v>0</v>
      </c>
      <c r="Y14" s="51">
        <v>0</v>
      </c>
      <c r="Z14" s="51">
        <v>0</v>
      </c>
      <c r="AA14" s="51"/>
      <c r="AB14" s="51">
        <v>0</v>
      </c>
      <c r="AC14" s="51">
        <v>0</v>
      </c>
      <c r="AD14" s="51">
        <v>0</v>
      </c>
      <c r="AE14" s="51">
        <v>0</v>
      </c>
      <c r="AF14" s="51">
        <v>0</v>
      </c>
      <c r="AG14" s="51">
        <v>0</v>
      </c>
      <c r="AH14" s="51">
        <v>0</v>
      </c>
      <c r="AI14" s="51">
        <v>0</v>
      </c>
      <c r="AJ14" s="51">
        <v>0</v>
      </c>
      <c r="AK14" s="51">
        <v>0</v>
      </c>
      <c r="AL14" s="51">
        <v>0</v>
      </c>
      <c r="AM14" s="41">
        <v>0</v>
      </c>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row>
    <row r="15" spans="1:131">
      <c r="A15" s="21" t="s">
        <v>619</v>
      </c>
      <c r="B15" s="21"/>
      <c r="C15" s="51">
        <v>0</v>
      </c>
      <c r="D15" s="51">
        <v>0</v>
      </c>
      <c r="E15" s="51">
        <v>0</v>
      </c>
      <c r="F15" s="51">
        <v>0</v>
      </c>
      <c r="G15" s="51">
        <v>0</v>
      </c>
      <c r="H15" s="51">
        <v>0</v>
      </c>
      <c r="I15" s="51">
        <v>0</v>
      </c>
      <c r="J15" s="51">
        <v>9999</v>
      </c>
      <c r="K15" s="51">
        <v>9999</v>
      </c>
      <c r="L15" s="79">
        <v>9999</v>
      </c>
      <c r="M15" s="51">
        <v>0</v>
      </c>
      <c r="N15" s="51">
        <v>0</v>
      </c>
      <c r="O15" s="51">
        <v>0</v>
      </c>
      <c r="P15" s="51">
        <v>0</v>
      </c>
      <c r="Q15" s="51">
        <v>0</v>
      </c>
      <c r="R15" s="51">
        <v>0</v>
      </c>
      <c r="S15" s="51">
        <v>0</v>
      </c>
      <c r="T15" s="51">
        <v>0</v>
      </c>
      <c r="U15" s="51">
        <v>0</v>
      </c>
      <c r="V15" s="51">
        <v>0</v>
      </c>
      <c r="W15" s="51">
        <v>0</v>
      </c>
      <c r="X15" s="51">
        <v>0</v>
      </c>
      <c r="Y15" s="51">
        <v>0</v>
      </c>
      <c r="Z15" s="51">
        <v>0</v>
      </c>
      <c r="AA15" s="51"/>
      <c r="AB15" s="51">
        <v>0</v>
      </c>
      <c r="AC15" s="51">
        <v>0</v>
      </c>
      <c r="AD15" s="51">
        <v>0</v>
      </c>
      <c r="AE15" s="51">
        <v>0</v>
      </c>
      <c r="AF15" s="51">
        <v>0</v>
      </c>
      <c r="AG15" s="51">
        <v>0</v>
      </c>
      <c r="AH15" s="51">
        <v>0</v>
      </c>
      <c r="AI15" s="51">
        <v>0</v>
      </c>
      <c r="AJ15" s="51">
        <v>0</v>
      </c>
      <c r="AK15" s="51">
        <v>0</v>
      </c>
      <c r="AL15" s="51">
        <v>0</v>
      </c>
      <c r="AM15" s="41">
        <v>0</v>
      </c>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row>
    <row r="16" spans="1:131">
      <c r="A16" s="21" t="s">
        <v>606</v>
      </c>
      <c r="B16" s="21"/>
      <c r="C16" s="51">
        <v>2109168.9389636284</v>
      </c>
      <c r="D16" s="51">
        <v>84182.39357302498</v>
      </c>
      <c r="E16" s="51">
        <v>16836.478714604997</v>
      </c>
      <c r="F16" s="51">
        <v>101018.87228762997</v>
      </c>
      <c r="G16" s="51">
        <v>361073.46698823851</v>
      </c>
      <c r="H16" s="51">
        <v>1374330.0772255473</v>
      </c>
      <c r="I16" s="51">
        <v>419.56113846170132</v>
      </c>
      <c r="J16" s="51">
        <v>-7.409196143432248</v>
      </c>
      <c r="K16" s="51">
        <v>2.6610840428571021</v>
      </c>
      <c r="L16" s="79">
        <v>3.8062339187894807</v>
      </c>
      <c r="M16" s="51">
        <v>20037.310677031524</v>
      </c>
      <c r="N16" s="51">
        <v>369.09340988102713</v>
      </c>
      <c r="O16" s="51">
        <v>132641.48325289192</v>
      </c>
      <c r="P16" s="51">
        <v>115533.92751112228</v>
      </c>
      <c r="Q16" s="51">
        <v>130477.67658885234</v>
      </c>
      <c r="R16" s="51">
        <v>117201.56787976877</v>
      </c>
      <c r="S16" s="51">
        <v>120301.49101601285</v>
      </c>
      <c r="T16" s="51">
        <v>117393.82667464903</v>
      </c>
      <c r="U16" s="51">
        <v>112979.87419315056</v>
      </c>
      <c r="V16" s="51">
        <v>118789.31001273642</v>
      </c>
      <c r="W16" s="51">
        <v>111967.96014376965</v>
      </c>
      <c r="X16" s="51">
        <v>125010.80901719104</v>
      </c>
      <c r="Y16" s="51">
        <v>116450.33166157734</v>
      </c>
      <c r="Z16" s="51">
        <v>130045.2490428688</v>
      </c>
      <c r="AA16" s="51"/>
      <c r="AB16" s="51">
        <v>63013.702909190972</v>
      </c>
      <c r="AC16" s="51">
        <v>53034.007454984996</v>
      </c>
      <c r="AD16" s="51">
        <v>50774.961989322168</v>
      </c>
      <c r="AE16" s="51">
        <v>53277.739917670726</v>
      </c>
      <c r="AF16" s="51">
        <v>53652.63600988705</v>
      </c>
      <c r="AG16" s="51">
        <v>49858.618313697873</v>
      </c>
      <c r="AH16" s="51">
        <v>58273.011576710429</v>
      </c>
      <c r="AI16" s="51">
        <v>50102.958073571885</v>
      </c>
      <c r="AJ16" s="51">
        <v>57943.662826513406</v>
      </c>
      <c r="AK16" s="51">
        <v>49909.69298913172</v>
      </c>
      <c r="AL16" s="51">
        <v>58179.091930526803</v>
      </c>
      <c r="AM16" s="41">
        <v>62355.347977829559</v>
      </c>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row>
    <row r="17" spans="1:131">
      <c r="A17" s="21" t="s">
        <v>615</v>
      </c>
      <c r="B17" s="21"/>
      <c r="C17" s="51">
        <v>27864.005729242057</v>
      </c>
      <c r="D17" s="51">
        <v>3675.3168542922222</v>
      </c>
      <c r="E17" s="51">
        <v>735.0633708584445</v>
      </c>
      <c r="F17" s="51">
        <v>4410.3802251506668</v>
      </c>
      <c r="G17" s="51">
        <v>7568.3303420297552</v>
      </c>
      <c r="H17" s="51">
        <v>18156.127960285099</v>
      </c>
      <c r="I17" s="51">
        <v>1386.5533601930813</v>
      </c>
      <c r="J17" s="51">
        <v>-1.586542411811114</v>
      </c>
      <c r="K17" s="51">
        <v>10.050490476996339</v>
      </c>
      <c r="L17" s="79">
        <v>2.3989608195954877</v>
      </c>
      <c r="M17" s="51">
        <v>264.71077265994046</v>
      </c>
      <c r="N17" s="51">
        <v>4.8760536425326988</v>
      </c>
      <c r="O17" s="51">
        <v>1752.3124776860177</v>
      </c>
      <c r="P17" s="51">
        <v>1526.306384766679</v>
      </c>
      <c r="Q17" s="51">
        <v>1723.7266588025875</v>
      </c>
      <c r="R17" s="51">
        <v>1548.3374036802768</v>
      </c>
      <c r="S17" s="51">
        <v>1589.29015736105</v>
      </c>
      <c r="T17" s="51">
        <v>1550.8773140985825</v>
      </c>
      <c r="U17" s="51">
        <v>1492.5650589913607</v>
      </c>
      <c r="V17" s="51">
        <v>1569.3128955303075</v>
      </c>
      <c r="W17" s="51">
        <v>1479.1967704922404</v>
      </c>
      <c r="X17" s="51">
        <v>1651.5044548227454</v>
      </c>
      <c r="Y17" s="51">
        <v>1538.4129021853962</v>
      </c>
      <c r="Z17" s="51">
        <v>1718.0139046480112</v>
      </c>
      <c r="AA17" s="51"/>
      <c r="AB17" s="51">
        <v>832.46730332810591</v>
      </c>
      <c r="AC17" s="51">
        <v>700.62661187134552</v>
      </c>
      <c r="AD17" s="51">
        <v>670.78260334504103</v>
      </c>
      <c r="AE17" s="51">
        <v>703.84653542095668</v>
      </c>
      <c r="AF17" s="51">
        <v>708.79924768046828</v>
      </c>
      <c r="AG17" s="51">
        <v>658.67688485285805</v>
      </c>
      <c r="AH17" s="51">
        <v>769.83853613522638</v>
      </c>
      <c r="AI17" s="51">
        <v>661.9048313408033</v>
      </c>
      <c r="AJ17" s="51">
        <v>765.48754494960895</v>
      </c>
      <c r="AK17" s="51">
        <v>659.35162693852851</v>
      </c>
      <c r="AL17" s="51">
        <v>768.59777371406381</v>
      </c>
      <c r="AM17" s="41">
        <v>823.76984659979701</v>
      </c>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row>
    <row r="18" spans="1:131">
      <c r="A18" s="21" t="s">
        <v>616</v>
      </c>
      <c r="B18" s="21"/>
      <c r="C18" s="51">
        <v>27864.005729242057</v>
      </c>
      <c r="D18" s="51">
        <v>3675.3168542922222</v>
      </c>
      <c r="E18" s="51">
        <v>735.0633708584445</v>
      </c>
      <c r="F18" s="51">
        <v>4410.3802251506668</v>
      </c>
      <c r="G18" s="51">
        <v>7568.3303420297552</v>
      </c>
      <c r="H18" s="51">
        <v>18156.127960285099</v>
      </c>
      <c r="I18" s="51">
        <v>1386.5533601930813</v>
      </c>
      <c r="J18" s="51">
        <v>-1.586542411811114</v>
      </c>
      <c r="K18" s="51">
        <v>10.050490476996339</v>
      </c>
      <c r="L18" s="79">
        <v>2.3989608195954877</v>
      </c>
      <c r="M18" s="51">
        <v>264.71077265994046</v>
      </c>
      <c r="N18" s="51">
        <v>4.8760536425326988</v>
      </c>
      <c r="O18" s="51">
        <v>1752.3124776860177</v>
      </c>
      <c r="P18" s="51">
        <v>1526.306384766679</v>
      </c>
      <c r="Q18" s="51">
        <v>1723.7266588025875</v>
      </c>
      <c r="R18" s="51">
        <v>1548.3374036802768</v>
      </c>
      <c r="S18" s="51">
        <v>1589.29015736105</v>
      </c>
      <c r="T18" s="51">
        <v>1550.8773140985825</v>
      </c>
      <c r="U18" s="51">
        <v>1492.5650589913607</v>
      </c>
      <c r="V18" s="51">
        <v>1569.3128955303075</v>
      </c>
      <c r="W18" s="51">
        <v>1479.1967704922404</v>
      </c>
      <c r="X18" s="51">
        <v>1651.5044548227454</v>
      </c>
      <c r="Y18" s="51">
        <v>1538.4129021853962</v>
      </c>
      <c r="Z18" s="51">
        <v>1718.0139046480112</v>
      </c>
      <c r="AA18" s="51"/>
      <c r="AB18" s="51">
        <v>832.46730332810591</v>
      </c>
      <c r="AC18" s="51">
        <v>700.62661187134552</v>
      </c>
      <c r="AD18" s="51">
        <v>670.78260334504103</v>
      </c>
      <c r="AE18" s="51">
        <v>703.84653542095668</v>
      </c>
      <c r="AF18" s="51">
        <v>708.79924768046828</v>
      </c>
      <c r="AG18" s="51">
        <v>658.67688485285805</v>
      </c>
      <c r="AH18" s="51">
        <v>769.83853613522638</v>
      </c>
      <c r="AI18" s="51">
        <v>661.9048313408033</v>
      </c>
      <c r="AJ18" s="51">
        <v>765.48754494960895</v>
      </c>
      <c r="AK18" s="51">
        <v>659.35162693852851</v>
      </c>
      <c r="AL18" s="51">
        <v>768.59777371406381</v>
      </c>
      <c r="AM18" s="41">
        <v>823.76984659979701</v>
      </c>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row>
    <row r="19" spans="1:131">
      <c r="A19" s="21" t="s">
        <v>611</v>
      </c>
      <c r="B19" s="21"/>
      <c r="C19" s="51">
        <v>3738018.4418579121</v>
      </c>
      <c r="D19" s="51">
        <v>493051.94359035318</v>
      </c>
      <c r="E19" s="51">
        <v>98610.388718070637</v>
      </c>
      <c r="F19" s="51">
        <v>591662.33230842382</v>
      </c>
      <c r="G19" s="51">
        <v>1015308.3755251428</v>
      </c>
      <c r="H19" s="51">
        <v>2435685.0126919593</v>
      </c>
      <c r="I19" s="51">
        <v>1386.5533601930808</v>
      </c>
      <c r="J19" s="51">
        <v>-1.5865424118111207</v>
      </c>
      <c r="K19" s="51">
        <v>10.050490476996332</v>
      </c>
      <c r="L19" s="79">
        <v>2.3989608195954872</v>
      </c>
      <c r="M19" s="51">
        <v>35511.539854547387</v>
      </c>
      <c r="N19" s="51">
        <v>654.13345864149983</v>
      </c>
      <c r="O19" s="51">
        <v>235076.62254799</v>
      </c>
      <c r="P19" s="51">
        <v>204757.40170394082</v>
      </c>
      <c r="Q19" s="51">
        <v>231241.77126349814</v>
      </c>
      <c r="R19" s="51">
        <v>207712.91197020249</v>
      </c>
      <c r="S19" s="51">
        <v>213206.81510786017</v>
      </c>
      <c r="T19" s="51">
        <v>208053.64661103449</v>
      </c>
      <c r="U19" s="51">
        <v>200230.92768486208</v>
      </c>
      <c r="V19" s="51">
        <v>210526.82092946497</v>
      </c>
      <c r="W19" s="51">
        <v>198437.54200186438</v>
      </c>
      <c r="X19" s="51">
        <v>221553.00170855387</v>
      </c>
      <c r="Y19" s="51">
        <v>206381.5179856263</v>
      </c>
      <c r="Z19" s="51">
        <v>230475.39256722922</v>
      </c>
      <c r="AA19" s="51"/>
      <c r="AB19" s="51">
        <v>111677.34324783423</v>
      </c>
      <c r="AC19" s="51">
        <v>93990.620784399143</v>
      </c>
      <c r="AD19" s="51">
        <v>89986.980556417984</v>
      </c>
      <c r="AE19" s="51">
        <v>94422.580701676503</v>
      </c>
      <c r="AF19" s="51">
        <v>95086.998084559862</v>
      </c>
      <c r="AG19" s="51">
        <v>88362.97145250687</v>
      </c>
      <c r="AH19" s="51">
        <v>103275.55460937855</v>
      </c>
      <c r="AI19" s="51">
        <v>88796.007664834629</v>
      </c>
      <c r="AJ19" s="51">
        <v>102691.85944902583</v>
      </c>
      <c r="AK19" s="51">
        <v>88453.48960643787</v>
      </c>
      <c r="AL19" s="51">
        <v>103109.1035665049</v>
      </c>
      <c r="AM19" s="41">
        <v>110510.56005220917</v>
      </c>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row>
    <row r="20" spans="1:131">
      <c r="A20" s="21" t="s">
        <v>622</v>
      </c>
      <c r="B20" s="21"/>
      <c r="C20" s="51">
        <v>8207.4670341084275</v>
      </c>
      <c r="D20" s="51">
        <v>1082.5809546058772</v>
      </c>
      <c r="E20" s="51">
        <v>216.51619092117545</v>
      </c>
      <c r="F20" s="51">
        <v>1299.0971455270526</v>
      </c>
      <c r="G20" s="51">
        <v>2229.2854225285664</v>
      </c>
      <c r="H20" s="51">
        <v>5347.9683843413995</v>
      </c>
      <c r="I20" s="51">
        <v>1386.5533601930811</v>
      </c>
      <c r="J20" s="51">
        <v>-1.5865424118111147</v>
      </c>
      <c r="K20" s="51">
        <v>10.050490476996332</v>
      </c>
      <c r="L20" s="79">
        <v>2.3989608195954863</v>
      </c>
      <c r="M20" s="51">
        <v>77.971737491418182</v>
      </c>
      <c r="N20" s="51">
        <v>1.436263325399483</v>
      </c>
      <c r="O20" s="51">
        <v>516.1514476352379</v>
      </c>
      <c r="P20" s="51">
        <v>449.58034600800693</v>
      </c>
      <c r="Q20" s="51">
        <v>507.73136732056423</v>
      </c>
      <c r="R20" s="51">
        <v>456.06968078701226</v>
      </c>
      <c r="S20" s="51">
        <v>468.13249684644791</v>
      </c>
      <c r="T20" s="51">
        <v>456.81782271715679</v>
      </c>
      <c r="U20" s="51">
        <v>439.64168816824736</v>
      </c>
      <c r="V20" s="51">
        <v>462.24810536660056</v>
      </c>
      <c r="W20" s="51">
        <v>435.70399922915004</v>
      </c>
      <c r="X20" s="51">
        <v>486.45799535620478</v>
      </c>
      <c r="Y20" s="51">
        <v>453.14637465361926</v>
      </c>
      <c r="Z20" s="51">
        <v>506.04865013146872</v>
      </c>
      <c r="AA20" s="51"/>
      <c r="AB20" s="51">
        <v>245.20695320803122</v>
      </c>
      <c r="AC20" s="51">
        <v>206.37269013042109</v>
      </c>
      <c r="AD20" s="51">
        <v>197.58200445064327</v>
      </c>
      <c r="AE20" s="51">
        <v>207.3211329581531</v>
      </c>
      <c r="AF20" s="51">
        <v>208.77997642073203</v>
      </c>
      <c r="AG20" s="51">
        <v>194.01621113240128</v>
      </c>
      <c r="AH20" s="51">
        <v>226.75937079230678</v>
      </c>
      <c r="AI20" s="51">
        <v>194.96701715236534</v>
      </c>
      <c r="AJ20" s="51">
        <v>225.4777669529789</v>
      </c>
      <c r="AK20" s="51">
        <v>194.21495942001212</v>
      </c>
      <c r="AL20" s="51">
        <v>226.39389869300399</v>
      </c>
      <c r="AM20" s="41">
        <v>242.64507857766301</v>
      </c>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row>
    <row r="21" spans="1:131">
      <c r="A21" s="21" t="s">
        <v>623</v>
      </c>
      <c r="B21" s="21"/>
      <c r="C21" s="51">
        <v>8207.4670341084275</v>
      </c>
      <c r="D21" s="51">
        <v>1082.5809546058772</v>
      </c>
      <c r="E21" s="51">
        <v>216.51619092117545</v>
      </c>
      <c r="F21" s="51">
        <v>1299.0971455270526</v>
      </c>
      <c r="G21" s="51">
        <v>2229.2854225285664</v>
      </c>
      <c r="H21" s="51">
        <v>5347.9683843413995</v>
      </c>
      <c r="I21" s="51">
        <v>1386.5533601930811</v>
      </c>
      <c r="J21" s="51">
        <v>-1.5865424118111147</v>
      </c>
      <c r="K21" s="51">
        <v>10.050490476996332</v>
      </c>
      <c r="L21" s="79">
        <v>2.3989608195954863</v>
      </c>
      <c r="M21" s="51">
        <v>77.971737491418182</v>
      </c>
      <c r="N21" s="51">
        <v>1.436263325399483</v>
      </c>
      <c r="O21" s="51">
        <v>516.1514476352379</v>
      </c>
      <c r="P21" s="51">
        <v>449.58034600800693</v>
      </c>
      <c r="Q21" s="51">
        <v>507.73136732056423</v>
      </c>
      <c r="R21" s="51">
        <v>456.06968078701226</v>
      </c>
      <c r="S21" s="51">
        <v>468.13249684644791</v>
      </c>
      <c r="T21" s="51">
        <v>456.81782271715679</v>
      </c>
      <c r="U21" s="51">
        <v>439.64168816824736</v>
      </c>
      <c r="V21" s="51">
        <v>462.24810536660056</v>
      </c>
      <c r="W21" s="51">
        <v>435.70399922915004</v>
      </c>
      <c r="X21" s="51">
        <v>486.45799535620478</v>
      </c>
      <c r="Y21" s="51">
        <v>453.14637465361926</v>
      </c>
      <c r="Z21" s="51">
        <v>506.04865013146872</v>
      </c>
      <c r="AA21" s="51"/>
      <c r="AB21" s="51">
        <v>245.20695320803122</v>
      </c>
      <c r="AC21" s="51">
        <v>206.37269013042109</v>
      </c>
      <c r="AD21" s="51">
        <v>197.58200445064327</v>
      </c>
      <c r="AE21" s="51">
        <v>207.3211329581531</v>
      </c>
      <c r="AF21" s="51">
        <v>208.77997642073203</v>
      </c>
      <c r="AG21" s="51">
        <v>194.01621113240128</v>
      </c>
      <c r="AH21" s="51">
        <v>226.75937079230678</v>
      </c>
      <c r="AI21" s="51">
        <v>194.96701715236534</v>
      </c>
      <c r="AJ21" s="51">
        <v>225.4777669529789</v>
      </c>
      <c r="AK21" s="51">
        <v>194.21495942001212</v>
      </c>
      <c r="AL21" s="51">
        <v>226.39389869300399</v>
      </c>
      <c r="AM21" s="41">
        <v>242.64507857766301</v>
      </c>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row>
    <row r="22" spans="1:131">
      <c r="A22" s="21" t="s">
        <v>608</v>
      </c>
      <c r="B22" s="21"/>
      <c r="C22" s="51">
        <v>1752414.9098267686</v>
      </c>
      <c r="D22" s="51">
        <v>231146.95411651075</v>
      </c>
      <c r="E22" s="51">
        <v>46229.39082330215</v>
      </c>
      <c r="F22" s="51">
        <v>277376.3449398129</v>
      </c>
      <c r="G22" s="51">
        <v>475985.22131900379</v>
      </c>
      <c r="H22" s="51">
        <v>1141869.896650776</v>
      </c>
      <c r="I22" s="51">
        <v>1386.5533601930811</v>
      </c>
      <c r="J22" s="51">
        <v>-1.5865424118111078</v>
      </c>
      <c r="K22" s="51">
        <v>10.050490476996334</v>
      </c>
      <c r="L22" s="79">
        <v>2.3989608195954859</v>
      </c>
      <c r="M22" s="51">
        <v>16648.112597616193</v>
      </c>
      <c r="N22" s="51">
        <v>306.66334149228078</v>
      </c>
      <c r="O22" s="51">
        <v>110205.92453258853</v>
      </c>
      <c r="P22" s="51">
        <v>95992.015348386063</v>
      </c>
      <c r="Q22" s="51">
        <v>108408.11356069517</v>
      </c>
      <c r="R22" s="51">
        <v>97377.583755097512</v>
      </c>
      <c r="S22" s="51">
        <v>99953.172378140836</v>
      </c>
      <c r="T22" s="51">
        <v>97537.323059270566</v>
      </c>
      <c r="U22" s="51">
        <v>93869.965742864457</v>
      </c>
      <c r="V22" s="51">
        <v>98696.768262024605</v>
      </c>
      <c r="W22" s="51">
        <v>93029.211247176892</v>
      </c>
      <c r="X22" s="51">
        <v>103865.93580259907</v>
      </c>
      <c r="Y22" s="51">
        <v>96753.414905822021</v>
      </c>
      <c r="Z22" s="51">
        <v>108048.82869498227</v>
      </c>
      <c r="AA22" s="51"/>
      <c r="AB22" s="51">
        <v>52355.290494520661</v>
      </c>
      <c r="AC22" s="51">
        <v>44063.604235346822</v>
      </c>
      <c r="AD22" s="51">
        <v>42186.66356792485</v>
      </c>
      <c r="AE22" s="51">
        <v>44266.110726756247</v>
      </c>
      <c r="AF22" s="51">
        <v>44577.595259597176</v>
      </c>
      <c r="AG22" s="51">
        <v>41425.314256343147</v>
      </c>
      <c r="AH22" s="51">
        <v>48416.460360786798</v>
      </c>
      <c r="AI22" s="51">
        <v>41628.325324046942</v>
      </c>
      <c r="AJ22" s="51">
        <v>48142.819093975006</v>
      </c>
      <c r="AK22" s="51">
        <v>41467.749938517001</v>
      </c>
      <c r="AL22" s="51">
        <v>48338.426692995949</v>
      </c>
      <c r="AM22" s="41">
        <v>51808.292586310134</v>
      </c>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row>
    <row r="23" spans="1:131">
      <c r="A23" s="21" t="s">
        <v>618</v>
      </c>
      <c r="B23" s="21"/>
      <c r="C23" s="51">
        <v>121962.5003247765</v>
      </c>
      <c r="D23" s="51">
        <v>16087.092336650363</v>
      </c>
      <c r="E23" s="51">
        <v>3217.4184673300729</v>
      </c>
      <c r="F23" s="51">
        <v>19304.510803980436</v>
      </c>
      <c r="G23" s="51">
        <v>33127.05648883486</v>
      </c>
      <c r="H23" s="51">
        <v>79470.510585241238</v>
      </c>
      <c r="I23" s="51">
        <v>1386.5533601930813</v>
      </c>
      <c r="J23" s="51">
        <v>-1.586542411811114</v>
      </c>
      <c r="K23" s="51">
        <v>10.050490476996332</v>
      </c>
      <c r="L23" s="79">
        <v>2.3989608195954859</v>
      </c>
      <c r="M23" s="51">
        <v>1158.6556509579086</v>
      </c>
      <c r="N23" s="51">
        <v>21.342792552504921</v>
      </c>
      <c r="O23" s="51">
        <v>7669.981595812149</v>
      </c>
      <c r="P23" s="51">
        <v>6680.7387551049769</v>
      </c>
      <c r="Q23" s="51">
        <v>7544.8596740492803</v>
      </c>
      <c r="R23" s="51">
        <v>6777.1699063728283</v>
      </c>
      <c r="S23" s="51">
        <v>6956.4226772280281</v>
      </c>
      <c r="T23" s="51">
        <v>6788.2872535420629</v>
      </c>
      <c r="U23" s="51">
        <v>6533.0508563937037</v>
      </c>
      <c r="V23" s="51">
        <v>6868.9809494952824</v>
      </c>
      <c r="W23" s="51">
        <v>6474.5370193575372</v>
      </c>
      <c r="X23" s="51">
        <v>7228.7385584444428</v>
      </c>
      <c r="Y23" s="51">
        <v>6733.7297410012607</v>
      </c>
      <c r="Z23" s="51">
        <v>7519.854590889192</v>
      </c>
      <c r="AA23" s="51"/>
      <c r="AB23" s="51">
        <v>3643.7615875871306</v>
      </c>
      <c r="AC23" s="51">
        <v>3066.6866138428122</v>
      </c>
      <c r="AD23" s="51">
        <v>2936.057517116702</v>
      </c>
      <c r="AE23" s="51">
        <v>3080.7804211288576</v>
      </c>
      <c r="AF23" s="51">
        <v>3102.4587532548553</v>
      </c>
      <c r="AG23" s="51">
        <v>2883.0700281719573</v>
      </c>
      <c r="AH23" s="51">
        <v>3369.6315463674719</v>
      </c>
      <c r="AI23" s="51">
        <v>2897.1989523621796</v>
      </c>
      <c r="AJ23" s="51">
        <v>3350.586985113594</v>
      </c>
      <c r="AK23" s="51">
        <v>2886.0234165914967</v>
      </c>
      <c r="AL23" s="51">
        <v>3364.2006514464597</v>
      </c>
      <c r="AM23" s="41">
        <v>3605.6922741022472</v>
      </c>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1"/>
      <c r="CE23" s="41"/>
      <c r="CF23" s="41"/>
      <c r="CG23" s="41"/>
      <c r="CH23" s="41"/>
      <c r="CI23" s="41"/>
      <c r="CJ23" s="41"/>
      <c r="CK23" s="41"/>
      <c r="CL23" s="41"/>
      <c r="CM23" s="41"/>
      <c r="CN23" s="41"/>
      <c r="CO23" s="41"/>
      <c r="CP23" s="41"/>
      <c r="CQ23" s="41"/>
      <c r="CR23" s="41"/>
      <c r="CS23" s="41"/>
      <c r="CT23" s="41"/>
      <c r="CU23" s="41"/>
      <c r="CV23" s="41"/>
      <c r="CW23" s="41"/>
      <c r="CX23" s="21"/>
      <c r="CY23" s="21"/>
      <c r="CZ23" s="21"/>
      <c r="DA23" s="21"/>
      <c r="DB23" s="21"/>
      <c r="DC23" s="21"/>
      <c r="DD23" s="21"/>
      <c r="DE23" s="21"/>
      <c r="DF23" s="21"/>
      <c r="DG23" s="21"/>
      <c r="DH23" s="21"/>
      <c r="DI23" s="21"/>
      <c r="DJ23" s="21"/>
      <c r="DK23" s="21"/>
      <c r="DL23" s="21"/>
      <c r="DM23" s="21"/>
      <c r="DN23" s="21"/>
      <c r="DO23" s="21"/>
      <c r="DP23" s="21"/>
      <c r="DQ23" s="21"/>
      <c r="DR23" s="21"/>
      <c r="DS23" s="21"/>
      <c r="DT23" s="21"/>
      <c r="DU23" s="21"/>
      <c r="DV23" s="21"/>
      <c r="DW23" s="21"/>
      <c r="DX23" s="21"/>
      <c r="DY23" s="21"/>
      <c r="DZ23" s="21"/>
      <c r="EA23" s="21"/>
    </row>
    <row r="24" spans="1:131">
      <c r="A24" s="21" t="s">
        <v>617</v>
      </c>
      <c r="B24" s="21"/>
      <c r="C24" s="51">
        <v>3889408.2749660467</v>
      </c>
      <c r="D24" s="51">
        <v>513020.55867741129</v>
      </c>
      <c r="E24" s="51">
        <v>102604.11173548226</v>
      </c>
      <c r="F24" s="51">
        <v>615624.67041289352</v>
      </c>
      <c r="G24" s="51">
        <v>1056428.3881507749</v>
      </c>
      <c r="H24" s="51">
        <v>2534330.3118821201</v>
      </c>
      <c r="I24" s="51">
        <v>1386.5533601930813</v>
      </c>
      <c r="J24" s="51">
        <v>-1.5865424118111064</v>
      </c>
      <c r="K24" s="51">
        <v>10.050490476996339</v>
      </c>
      <c r="L24" s="79">
        <v>2.398960819595485</v>
      </c>
      <c r="M24" s="51">
        <v>36949.758037687439</v>
      </c>
      <c r="N24" s="51">
        <v>680.62587880328033</v>
      </c>
      <c r="O24" s="51">
        <v>244597.23118294252</v>
      </c>
      <c r="P24" s="51">
        <v>213050.08119543307</v>
      </c>
      <c r="Q24" s="51">
        <v>240607.06833298251</v>
      </c>
      <c r="R24" s="51">
        <v>216125.28969564362</v>
      </c>
      <c r="S24" s="51">
        <v>221841.69603708669</v>
      </c>
      <c r="T24" s="51">
        <v>216479.82409728793</v>
      </c>
      <c r="U24" s="51">
        <v>208340.28487418397</v>
      </c>
      <c r="V24" s="51">
        <v>219053.16203265564</v>
      </c>
      <c r="W24" s="51">
        <v>206474.26702966256</v>
      </c>
      <c r="X24" s="51">
        <v>230525.9033876032</v>
      </c>
      <c r="Y24" s="51">
        <v>214739.97422398507</v>
      </c>
      <c r="Z24" s="51">
        <v>239809.65128183909</v>
      </c>
      <c r="AA24" s="51"/>
      <c r="AB24" s="51">
        <v>116200.2782250748</v>
      </c>
      <c r="AC24" s="51">
        <v>97797.243093947676</v>
      </c>
      <c r="AD24" s="51">
        <v>93631.45534439414</v>
      </c>
      <c r="AE24" s="51">
        <v>98246.697397837401</v>
      </c>
      <c r="AF24" s="51">
        <v>98938.023700051534</v>
      </c>
      <c r="AG24" s="51">
        <v>91941.673834318819</v>
      </c>
      <c r="AH24" s="51">
        <v>107458.21695298456</v>
      </c>
      <c r="AI24" s="51">
        <v>92392.248023233304</v>
      </c>
      <c r="AJ24" s="51">
        <v>106850.88212517533</v>
      </c>
      <c r="AK24" s="51">
        <v>92035.857975571722</v>
      </c>
      <c r="AL24" s="51">
        <v>107285.02463903553</v>
      </c>
      <c r="AM24" s="41">
        <v>114986.24028311649</v>
      </c>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1"/>
      <c r="CE24" s="41"/>
      <c r="CF24" s="41"/>
      <c r="CG24" s="41"/>
      <c r="CH24" s="41"/>
      <c r="CI24" s="41"/>
      <c r="CJ24" s="41"/>
      <c r="CK24" s="41"/>
      <c r="CL24" s="41"/>
      <c r="CM24" s="41"/>
      <c r="CN24" s="41"/>
      <c r="CO24" s="41"/>
      <c r="CP24" s="41"/>
      <c r="CQ24" s="41"/>
      <c r="CR24" s="41"/>
      <c r="CS24" s="41"/>
      <c r="CT24" s="41"/>
      <c r="CU24" s="41"/>
      <c r="CV24" s="41"/>
      <c r="CW24" s="4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row>
    <row r="25" spans="1:131">
      <c r="A25" s="21" t="s">
        <v>624</v>
      </c>
      <c r="B25" s="21"/>
      <c r="C25" s="51">
        <v>135677.53408537959</v>
      </c>
      <c r="D25" s="51">
        <v>17896.132114611341</v>
      </c>
      <c r="E25" s="51">
        <v>3579.2264229222683</v>
      </c>
      <c r="F25" s="51">
        <v>21475.358537533608</v>
      </c>
      <c r="G25" s="51">
        <v>36852.289219583326</v>
      </c>
      <c r="H25" s="51">
        <v>88407.197950181479</v>
      </c>
      <c r="I25" s="51">
        <v>1386.5533601930815</v>
      </c>
      <c r="J25" s="51">
        <v>-1.5865424118111102</v>
      </c>
      <c r="K25" s="51">
        <v>10.050490476996341</v>
      </c>
      <c r="L25" s="79">
        <v>2.398960819595485</v>
      </c>
      <c r="M25" s="51">
        <v>1288.9498096336049</v>
      </c>
      <c r="N25" s="51">
        <v>23.742850928019291</v>
      </c>
      <c r="O25" s="51">
        <v>8532.4930747474336</v>
      </c>
      <c r="P25" s="51">
        <v>7432.0070328792108</v>
      </c>
      <c r="Q25" s="51">
        <v>8393.3008332010286</v>
      </c>
      <c r="R25" s="51">
        <v>7539.2821443126104</v>
      </c>
      <c r="S25" s="51">
        <v>7738.6924045388378</v>
      </c>
      <c r="T25" s="51">
        <v>7551.6496691294687</v>
      </c>
      <c r="U25" s="51">
        <v>7267.711205407345</v>
      </c>
      <c r="V25" s="51">
        <v>7641.417603158483</v>
      </c>
      <c r="W25" s="51">
        <v>7202.6173191898615</v>
      </c>
      <c r="X25" s="51">
        <v>8041.6309894099495</v>
      </c>
      <c r="Y25" s="51">
        <v>7490.9570074698868</v>
      </c>
      <c r="Z25" s="51">
        <v>8365.4838565588107</v>
      </c>
      <c r="AA25" s="51"/>
      <c r="AB25" s="51">
        <v>4053.5130526380158</v>
      </c>
      <c r="AC25" s="51">
        <v>3411.5443392095608</v>
      </c>
      <c r="AD25" s="51">
        <v>3266.225625044116</v>
      </c>
      <c r="AE25" s="51">
        <v>3427.2230356396371</v>
      </c>
      <c r="AF25" s="51">
        <v>3451.3391585307459</v>
      </c>
      <c r="AG25" s="51">
        <v>3207.2795406472319</v>
      </c>
      <c r="AH25" s="51">
        <v>3748.5563002562267</v>
      </c>
      <c r="AI25" s="51">
        <v>3222.9973029783082</v>
      </c>
      <c r="AJ25" s="51">
        <v>3727.3701233429674</v>
      </c>
      <c r="AK25" s="51">
        <v>3210.5650460844963</v>
      </c>
      <c r="AL25" s="51">
        <v>3742.5146855894432</v>
      </c>
      <c r="AM25" s="41">
        <v>4011.1627354159364</v>
      </c>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21"/>
      <c r="CY25" s="21"/>
      <c r="CZ25" s="21"/>
      <c r="DA25" s="21"/>
      <c r="DB25" s="21"/>
      <c r="DC25" s="21"/>
      <c r="DD25" s="21"/>
      <c r="DE25" s="21"/>
      <c r="DF25" s="21"/>
      <c r="DG25" s="21"/>
      <c r="DH25" s="21"/>
      <c r="DI25" s="21"/>
      <c r="DJ25" s="21"/>
      <c r="DK25" s="21"/>
      <c r="DL25" s="21"/>
      <c r="DM25" s="21"/>
      <c r="DN25" s="21"/>
      <c r="DO25" s="21"/>
      <c r="DP25" s="21"/>
      <c r="DQ25" s="21"/>
      <c r="DR25" s="21"/>
      <c r="DS25" s="21"/>
      <c r="DT25" s="21"/>
      <c r="DU25" s="21"/>
      <c r="DV25" s="21"/>
      <c r="DW25" s="21"/>
      <c r="DX25" s="21"/>
      <c r="DY25" s="21"/>
      <c r="DZ25" s="21"/>
      <c r="EA25" s="21"/>
    </row>
    <row r="26" spans="1:131">
      <c r="A26" s="21" t="s">
        <v>620</v>
      </c>
      <c r="B26" s="21"/>
      <c r="C26" s="51">
        <v>17639.157092212019</v>
      </c>
      <c r="D26" s="51">
        <v>2326.639320508009</v>
      </c>
      <c r="E26" s="51">
        <v>465.32786410160179</v>
      </c>
      <c r="F26" s="51">
        <v>2791.9671846096107</v>
      </c>
      <c r="G26" s="51">
        <v>4791.0903093418565</v>
      </c>
      <c r="H26" s="51">
        <v>11493.637935254723</v>
      </c>
      <c r="I26" s="51">
        <v>1386.5533601930811</v>
      </c>
      <c r="J26" s="51">
        <v>-1.5865424118111091</v>
      </c>
      <c r="K26" s="51">
        <v>10.050490476996336</v>
      </c>
      <c r="L26" s="79">
        <v>2.3989608195954846</v>
      </c>
      <c r="M26" s="51">
        <v>167.57371313806877</v>
      </c>
      <c r="N26" s="51">
        <v>3.0867592056379642</v>
      </c>
      <c r="O26" s="51">
        <v>1109.2918717034629</v>
      </c>
      <c r="P26" s="51">
        <v>966.21994530712402</v>
      </c>
      <c r="Q26" s="51">
        <v>1091.1957747246579</v>
      </c>
      <c r="R26" s="51">
        <v>980.16656185948204</v>
      </c>
      <c r="S26" s="51">
        <v>1006.0914795670507</v>
      </c>
      <c r="T26" s="51">
        <v>981.77443831859512</v>
      </c>
      <c r="U26" s="51">
        <v>944.86018276495167</v>
      </c>
      <c r="V26" s="51">
        <v>993.4449827521687</v>
      </c>
      <c r="W26" s="51">
        <v>936.39746052819419</v>
      </c>
      <c r="X26" s="51">
        <v>1045.4759017844483</v>
      </c>
      <c r="Y26" s="51">
        <v>973.88391023246299</v>
      </c>
      <c r="Z26" s="51">
        <v>1087.5793468161605</v>
      </c>
      <c r="AA26" s="51"/>
      <c r="AB26" s="51">
        <v>526.98889313406698</v>
      </c>
      <c r="AC26" s="51">
        <v>443.52786135172425</v>
      </c>
      <c r="AD26" s="51">
        <v>424.63527427102531</v>
      </c>
      <c r="AE26" s="51">
        <v>445.56621642056848</v>
      </c>
      <c r="AF26" s="51">
        <v>448.70150394623704</v>
      </c>
      <c r="AG26" s="51">
        <v>416.9718151017783</v>
      </c>
      <c r="AH26" s="51">
        <v>487.34209311035676</v>
      </c>
      <c r="AI26" s="51">
        <v>419.01524904804563</v>
      </c>
      <c r="AJ26" s="51">
        <v>484.58772183381802</v>
      </c>
      <c r="AK26" s="51">
        <v>417.39895690477391</v>
      </c>
      <c r="AL26" s="51">
        <v>486.5566352162669</v>
      </c>
      <c r="AM26" s="41">
        <v>521.48301551459917</v>
      </c>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c r="CG26" s="41"/>
      <c r="CH26" s="41"/>
      <c r="CI26" s="41"/>
      <c r="CJ26" s="41"/>
      <c r="CK26" s="41"/>
      <c r="CL26" s="41"/>
      <c r="CM26" s="41"/>
      <c r="CN26" s="41"/>
      <c r="CO26" s="41"/>
      <c r="CP26" s="41"/>
      <c r="CQ26" s="41"/>
      <c r="CR26" s="41"/>
      <c r="CS26" s="41"/>
      <c r="CT26" s="41"/>
      <c r="CU26" s="41"/>
      <c r="CV26" s="41"/>
      <c r="CW26" s="4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c r="DY26" s="21"/>
      <c r="DZ26" s="21"/>
      <c r="EA26" s="21"/>
    </row>
    <row r="27" spans="1:131">
      <c r="A27" s="21" t="s">
        <v>625</v>
      </c>
      <c r="B27" s="21"/>
      <c r="C27" s="51">
        <v>735326.97297602531</v>
      </c>
      <c r="D27" s="51">
        <v>96991.065945634982</v>
      </c>
      <c r="E27" s="51">
        <v>19398.213189126996</v>
      </c>
      <c r="F27" s="51">
        <v>116389.27913476198</v>
      </c>
      <c r="G27" s="51">
        <v>199727.11371670855</v>
      </c>
      <c r="H27" s="51">
        <v>479137.52041727555</v>
      </c>
      <c r="I27" s="51">
        <v>1386.5533601930813</v>
      </c>
      <c r="J27" s="51">
        <v>-1.5865424118111122</v>
      </c>
      <c r="K27" s="51">
        <v>10.050490476996337</v>
      </c>
      <c r="L27" s="79">
        <v>2.3989608195954837</v>
      </c>
      <c r="M27" s="51">
        <v>6985.6779770147441</v>
      </c>
      <c r="N27" s="51">
        <v>128.67833146005538</v>
      </c>
      <c r="O27" s="51">
        <v>46243.266041706636</v>
      </c>
      <c r="P27" s="51">
        <v>40278.998814826606</v>
      </c>
      <c r="Q27" s="51">
        <v>45488.890526791562</v>
      </c>
      <c r="R27" s="51">
        <v>40860.39413202295</v>
      </c>
      <c r="S27" s="51">
        <v>41941.131219566421</v>
      </c>
      <c r="T27" s="51">
        <v>40927.421990747622</v>
      </c>
      <c r="U27" s="51">
        <v>39388.570238703942</v>
      </c>
      <c r="V27" s="51">
        <v>41413.934246773206</v>
      </c>
      <c r="W27" s="51">
        <v>39035.783090601537</v>
      </c>
      <c r="X27" s="51">
        <v>43582.957289833423</v>
      </c>
      <c r="Y27" s="51">
        <v>40598.488011508918</v>
      </c>
      <c r="Z27" s="51">
        <v>45338.131793081127</v>
      </c>
      <c r="AA27" s="51"/>
      <c r="AB27" s="51">
        <v>21968.688501070796</v>
      </c>
      <c r="AC27" s="51">
        <v>18489.432233827603</v>
      </c>
      <c r="AD27" s="51">
        <v>17701.853281096919</v>
      </c>
      <c r="AE27" s="51">
        <v>18574.405538095372</v>
      </c>
      <c r="AF27" s="51">
        <v>18705.106879072559</v>
      </c>
      <c r="AG27" s="51">
        <v>17382.385167967193</v>
      </c>
      <c r="AH27" s="51">
        <v>20315.924636152762</v>
      </c>
      <c r="AI27" s="51">
        <v>17467.570196386077</v>
      </c>
      <c r="AJ27" s="51">
        <v>20201.102624951131</v>
      </c>
      <c r="AK27" s="51">
        <v>17400.191511398818</v>
      </c>
      <c r="AL27" s="51">
        <v>20283.181100129932</v>
      </c>
      <c r="AM27" s="41">
        <v>21739.163909712221</v>
      </c>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21"/>
      <c r="CY27" s="21"/>
      <c r="CZ27" s="21"/>
      <c r="DA27" s="21"/>
      <c r="DB27" s="21"/>
      <c r="DC27" s="21"/>
      <c r="DD27" s="21"/>
      <c r="DE27" s="21"/>
      <c r="DF27" s="21"/>
      <c r="DG27" s="21"/>
      <c r="DH27" s="21"/>
      <c r="DI27" s="21"/>
      <c r="DJ27" s="21"/>
      <c r="DK27" s="21"/>
      <c r="DL27" s="21"/>
      <c r="DM27" s="21"/>
      <c r="DN27" s="21"/>
      <c r="DO27" s="21"/>
      <c r="DP27" s="21"/>
      <c r="DQ27" s="21"/>
      <c r="DR27" s="21"/>
      <c r="DS27" s="21"/>
      <c r="DT27" s="21"/>
      <c r="DU27" s="21"/>
      <c r="DV27" s="21"/>
      <c r="DW27" s="21"/>
      <c r="DX27" s="21"/>
      <c r="DY27" s="21"/>
      <c r="DZ27" s="21"/>
      <c r="EA27" s="21"/>
    </row>
    <row r="28" spans="1:131">
      <c r="A28" s="21" t="s">
        <v>621</v>
      </c>
      <c r="B28" s="21"/>
      <c r="C28" s="51">
        <v>44830.702287146873</v>
      </c>
      <c r="D28" s="51">
        <v>5913.2573150741209</v>
      </c>
      <c r="E28" s="51">
        <v>1182.6514630148242</v>
      </c>
      <c r="F28" s="51">
        <v>7095.9087780889449</v>
      </c>
      <c r="G28" s="51">
        <v>12176.769114651837</v>
      </c>
      <c r="H28" s="51">
        <v>29211.592015310129</v>
      </c>
      <c r="I28" s="51">
        <v>1386.5533601930815</v>
      </c>
      <c r="J28" s="51">
        <v>-1.586542411811114</v>
      </c>
      <c r="K28" s="51">
        <v>10.050490476996345</v>
      </c>
      <c r="L28" s="79">
        <v>2.3989608195954824</v>
      </c>
      <c r="M28" s="51">
        <v>425.89604512119206</v>
      </c>
      <c r="N28" s="51">
        <v>7.8451358110055791</v>
      </c>
      <c r="O28" s="51">
        <v>2819.3146299403752</v>
      </c>
      <c r="P28" s="51">
        <v>2455.690965589954</v>
      </c>
      <c r="Q28" s="51">
        <v>2773.3225946081238</v>
      </c>
      <c r="R28" s="51">
        <v>2491.1369118618313</v>
      </c>
      <c r="S28" s="51">
        <v>2557.0262432789168</v>
      </c>
      <c r="T28" s="51">
        <v>2495.2234013962343</v>
      </c>
      <c r="U28" s="51">
        <v>2401.4041790702586</v>
      </c>
      <c r="V28" s="51">
        <v>2524.884609145297</v>
      </c>
      <c r="W28" s="51">
        <v>2379.8957941088024</v>
      </c>
      <c r="X28" s="51">
        <v>2657.1235040464967</v>
      </c>
      <c r="Y28" s="51">
        <v>2475.169273318088</v>
      </c>
      <c r="Z28" s="51">
        <v>2764.1312822307113</v>
      </c>
      <c r="AA28" s="51"/>
      <c r="AB28" s="51">
        <v>1339.3657108001705</v>
      </c>
      <c r="AC28" s="51">
        <v>1127.2457864266698</v>
      </c>
      <c r="AD28" s="51">
        <v>1079.2294360749422</v>
      </c>
      <c r="AE28" s="51">
        <v>1132.4263564941136</v>
      </c>
      <c r="AF28" s="51">
        <v>1140.3948291888723</v>
      </c>
      <c r="AG28" s="51">
        <v>1059.7524137484102</v>
      </c>
      <c r="AH28" s="51">
        <v>1238.6016051680622</v>
      </c>
      <c r="AI28" s="51">
        <v>1064.9458920087181</v>
      </c>
      <c r="AJ28" s="51">
        <v>1231.6012480624897</v>
      </c>
      <c r="AK28" s="51">
        <v>1060.8380136387216</v>
      </c>
      <c r="AL28" s="51">
        <v>1236.6053289953998</v>
      </c>
      <c r="AM28" s="41">
        <v>1325.372277945218</v>
      </c>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41"/>
      <c r="CI28" s="41"/>
      <c r="CJ28" s="41"/>
      <c r="CK28" s="41"/>
      <c r="CL28" s="41"/>
      <c r="CM28" s="41"/>
      <c r="CN28" s="41"/>
      <c r="CO28" s="41"/>
      <c r="CP28" s="41"/>
      <c r="CQ28" s="41"/>
      <c r="CR28" s="41"/>
      <c r="CS28" s="41"/>
      <c r="CT28" s="41"/>
      <c r="CU28" s="41"/>
      <c r="CV28" s="41"/>
      <c r="CW28" s="41"/>
      <c r="CX28" s="21"/>
      <c r="CY28" s="21"/>
      <c r="CZ28" s="21"/>
      <c r="DA28" s="21"/>
      <c r="DB28" s="21"/>
      <c r="DC28" s="21"/>
      <c r="DD28" s="21"/>
      <c r="DE28" s="21"/>
      <c r="DF28" s="21"/>
      <c r="DG28" s="21"/>
      <c r="DH28" s="21"/>
      <c r="DI28" s="21"/>
      <c r="DJ28" s="21"/>
      <c r="DK28" s="21"/>
      <c r="DL28" s="21"/>
      <c r="DM28" s="21"/>
      <c r="DN28" s="21"/>
      <c r="DO28" s="21"/>
      <c r="DP28" s="21"/>
      <c r="DQ28" s="21"/>
      <c r="DR28" s="21"/>
      <c r="DS28" s="21"/>
      <c r="DT28" s="21"/>
      <c r="DU28" s="21"/>
      <c r="DV28" s="21"/>
      <c r="DW28" s="21"/>
      <c r="DX28" s="21"/>
      <c r="DY28" s="21"/>
      <c r="DZ28" s="21"/>
      <c r="EA28" s="21"/>
    </row>
    <row r="29" spans="1:131">
      <c r="A29" s="21" t="s">
        <v>597</v>
      </c>
      <c r="B29" s="21"/>
      <c r="C29" s="51">
        <v>83592.017187726175</v>
      </c>
      <c r="D29" s="51">
        <v>17288.482670565001</v>
      </c>
      <c r="E29" s="51">
        <v>3457.6965341130003</v>
      </c>
      <c r="F29" s="51">
        <v>20746.179204678003</v>
      </c>
      <c r="G29" s="51">
        <v>74153.419876472559</v>
      </c>
      <c r="H29" s="51">
        <v>54468.383880855297</v>
      </c>
      <c r="I29" s="51">
        <v>2174.0895356651795</v>
      </c>
      <c r="J29" s="51">
        <v>3.1555334269054804</v>
      </c>
      <c r="K29" s="51">
        <v>55.337894392223035</v>
      </c>
      <c r="L29" s="87">
        <v>0.73453637029270791</v>
      </c>
      <c r="M29" s="51">
        <v>794.13231797982144</v>
      </c>
      <c r="N29" s="51">
        <v>14.628160927598095</v>
      </c>
      <c r="O29" s="51">
        <v>5256.9374330580531</v>
      </c>
      <c r="P29" s="51">
        <v>4578.919154300037</v>
      </c>
      <c r="Q29" s="51">
        <v>5171.1799764077623</v>
      </c>
      <c r="R29" s="51">
        <v>4645.0122110408302</v>
      </c>
      <c r="S29" s="51">
        <v>4767.8704720831502</v>
      </c>
      <c r="T29" s="51">
        <v>4652.6319422957476</v>
      </c>
      <c r="U29" s="51">
        <v>4477.6951769740817</v>
      </c>
      <c r="V29" s="51">
        <v>4707.9386865909228</v>
      </c>
      <c r="W29" s="51">
        <v>4437.5903114767207</v>
      </c>
      <c r="X29" s="51">
        <v>4954.5133644682364</v>
      </c>
      <c r="Y29" s="51">
        <v>4615.2387065561888</v>
      </c>
      <c r="Z29" s="51">
        <v>5154.0417139440342</v>
      </c>
      <c r="AA29" s="51"/>
      <c r="AB29" s="51">
        <v>2497.4019099843176</v>
      </c>
      <c r="AC29" s="51">
        <v>2101.8798356140364</v>
      </c>
      <c r="AD29" s="51">
        <v>2012.3478100351231</v>
      </c>
      <c r="AE29" s="51">
        <v>2111.5396062628702</v>
      </c>
      <c r="AF29" s="51">
        <v>2126.3977430414047</v>
      </c>
      <c r="AG29" s="51">
        <v>1976.030654558574</v>
      </c>
      <c r="AH29" s="51">
        <v>2309.5156084056789</v>
      </c>
      <c r="AI29" s="51">
        <v>1985.7144940224098</v>
      </c>
      <c r="AJ29" s="51">
        <v>2296.4626348488268</v>
      </c>
      <c r="AK29" s="51">
        <v>1978.0548808155854</v>
      </c>
      <c r="AL29" s="51">
        <v>2305.7933211421914</v>
      </c>
      <c r="AM29" s="41">
        <v>2471.3095397993911</v>
      </c>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row>
    <row r="30" spans="1:131">
      <c r="A30" s="21" t="s">
        <v>598</v>
      </c>
      <c r="B30" s="21"/>
      <c r="C30" s="51">
        <v>83592.017187726175</v>
      </c>
      <c r="D30" s="51">
        <v>17288.482670565001</v>
      </c>
      <c r="E30" s="51">
        <v>3457.6965341130003</v>
      </c>
      <c r="F30" s="51">
        <v>20746.179204678003</v>
      </c>
      <c r="G30" s="51">
        <v>74153.419876472559</v>
      </c>
      <c r="H30" s="51">
        <v>54468.383880855297</v>
      </c>
      <c r="I30" s="51">
        <v>2174.0895356651795</v>
      </c>
      <c r="J30" s="51">
        <v>3.1555334269054804</v>
      </c>
      <c r="K30" s="51">
        <v>55.337894392223035</v>
      </c>
      <c r="L30" s="87">
        <v>0.73453637029270791</v>
      </c>
      <c r="M30" s="51">
        <v>794.13231797982144</v>
      </c>
      <c r="N30" s="51">
        <v>14.628160927598095</v>
      </c>
      <c r="O30" s="51">
        <v>5256.9374330580531</v>
      </c>
      <c r="P30" s="51">
        <v>4578.919154300037</v>
      </c>
      <c r="Q30" s="51">
        <v>5171.1799764077623</v>
      </c>
      <c r="R30" s="51">
        <v>4645.0122110408302</v>
      </c>
      <c r="S30" s="51">
        <v>4767.8704720831502</v>
      </c>
      <c r="T30" s="51">
        <v>4652.6319422957476</v>
      </c>
      <c r="U30" s="51">
        <v>4477.6951769740817</v>
      </c>
      <c r="V30" s="51">
        <v>4707.9386865909228</v>
      </c>
      <c r="W30" s="51">
        <v>4437.5903114767207</v>
      </c>
      <c r="X30" s="51">
        <v>4954.5133644682364</v>
      </c>
      <c r="Y30" s="51">
        <v>4615.2387065561888</v>
      </c>
      <c r="Z30" s="51">
        <v>5154.0417139440342</v>
      </c>
      <c r="AA30" s="51"/>
      <c r="AB30" s="51">
        <v>2497.4019099843176</v>
      </c>
      <c r="AC30" s="51">
        <v>2101.8798356140364</v>
      </c>
      <c r="AD30" s="51">
        <v>2012.3478100351231</v>
      </c>
      <c r="AE30" s="51">
        <v>2111.5396062628702</v>
      </c>
      <c r="AF30" s="51">
        <v>2126.3977430414047</v>
      </c>
      <c r="AG30" s="51">
        <v>1976.030654558574</v>
      </c>
      <c r="AH30" s="51">
        <v>2309.5156084056789</v>
      </c>
      <c r="AI30" s="51">
        <v>1985.7144940224098</v>
      </c>
      <c r="AJ30" s="51">
        <v>2296.4626348488268</v>
      </c>
      <c r="AK30" s="51">
        <v>1978.0548808155854</v>
      </c>
      <c r="AL30" s="51">
        <v>2305.7933211421914</v>
      </c>
      <c r="AM30" s="41">
        <v>2471.3095397993911</v>
      </c>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row>
    <row r="31" spans="1:131">
      <c r="A31" s="21" t="s">
        <v>593</v>
      </c>
      <c r="B31" s="21"/>
      <c r="C31" s="51">
        <v>11214055.325573737</v>
      </c>
      <c r="D31" s="51">
        <v>2319288.464202838</v>
      </c>
      <c r="E31" s="51">
        <v>463857.69284056762</v>
      </c>
      <c r="F31" s="51">
        <v>2783146.1570434058</v>
      </c>
      <c r="G31" s="51">
        <v>9947846.4696908947</v>
      </c>
      <c r="H31" s="51">
        <v>7307055.0380758774</v>
      </c>
      <c r="I31" s="51">
        <v>2174.089535665179</v>
      </c>
      <c r="J31" s="51">
        <v>3.1555334269054831</v>
      </c>
      <c r="K31" s="51">
        <v>55.337894392223042</v>
      </c>
      <c r="L31" s="87">
        <v>0.7345363702927078</v>
      </c>
      <c r="M31" s="51">
        <v>106534.61956364216</v>
      </c>
      <c r="N31" s="51">
        <v>1962.4003759244995</v>
      </c>
      <c r="O31" s="51">
        <v>705229.86764396995</v>
      </c>
      <c r="P31" s="51">
        <v>614272.20511182246</v>
      </c>
      <c r="Q31" s="51">
        <v>693725.31379049446</v>
      </c>
      <c r="R31" s="51">
        <v>623138.7359106075</v>
      </c>
      <c r="S31" s="51">
        <v>639620.44532358053</v>
      </c>
      <c r="T31" s="51">
        <v>624160.93983310345</v>
      </c>
      <c r="U31" s="51">
        <v>600692.78305458627</v>
      </c>
      <c r="V31" s="51">
        <v>631580.46278839489</v>
      </c>
      <c r="W31" s="51">
        <v>595312.62600559311</v>
      </c>
      <c r="X31" s="51">
        <v>664659.00512566161</v>
      </c>
      <c r="Y31" s="51">
        <v>619144.55395687884</v>
      </c>
      <c r="Z31" s="51">
        <v>691426.17770168767</v>
      </c>
      <c r="AA31" s="51"/>
      <c r="AB31" s="51">
        <v>335032.02974350267</v>
      </c>
      <c r="AC31" s="51">
        <v>281971.86235319742</v>
      </c>
      <c r="AD31" s="51">
        <v>269960.94166925392</v>
      </c>
      <c r="AE31" s="51">
        <v>283267.74210502952</v>
      </c>
      <c r="AF31" s="51">
        <v>285260.99425367959</v>
      </c>
      <c r="AG31" s="51">
        <v>265088.91435752064</v>
      </c>
      <c r="AH31" s="51">
        <v>309826.66382813564</v>
      </c>
      <c r="AI31" s="51">
        <v>266388.0229945039</v>
      </c>
      <c r="AJ31" s="51">
        <v>308075.57834707748</v>
      </c>
      <c r="AK31" s="51">
        <v>265360.46881931362</v>
      </c>
      <c r="AL31" s="51">
        <v>309327.3106995147</v>
      </c>
      <c r="AM31" s="41">
        <v>331531.6801566275</v>
      </c>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row>
    <row r="32" spans="1:131">
      <c r="A32" s="21" t="s">
        <v>604</v>
      </c>
      <c r="B32" s="21"/>
      <c r="C32" s="51">
        <v>24622.401102325282</v>
      </c>
      <c r="D32" s="51">
        <v>5092.3995985080073</v>
      </c>
      <c r="E32" s="51">
        <v>1018.4799197016015</v>
      </c>
      <c r="F32" s="51">
        <v>6110.8795182096092</v>
      </c>
      <c r="G32" s="51">
        <v>21842.220211139189</v>
      </c>
      <c r="H32" s="51">
        <v>16043.9051530242</v>
      </c>
      <c r="I32" s="51">
        <v>2174.0895356651795</v>
      </c>
      <c r="J32" s="51">
        <v>3.1555334269054796</v>
      </c>
      <c r="K32" s="51">
        <v>55.337894392223028</v>
      </c>
      <c r="L32" s="87">
        <v>0.73453637029270769</v>
      </c>
      <c r="M32" s="51">
        <v>233.91521247425453</v>
      </c>
      <c r="N32" s="51">
        <v>4.3087899761984492</v>
      </c>
      <c r="O32" s="51">
        <v>1548.4543429057137</v>
      </c>
      <c r="P32" s="51">
        <v>1348.7410380240208</v>
      </c>
      <c r="Q32" s="51">
        <v>1523.1941019616927</v>
      </c>
      <c r="R32" s="51">
        <v>1368.2090423610368</v>
      </c>
      <c r="S32" s="51">
        <v>1404.3974905393436</v>
      </c>
      <c r="T32" s="51">
        <v>1370.4534681514704</v>
      </c>
      <c r="U32" s="51">
        <v>1318.9250645047421</v>
      </c>
      <c r="V32" s="51">
        <v>1386.7443160998016</v>
      </c>
      <c r="W32" s="51">
        <v>1307.1119976874502</v>
      </c>
      <c r="X32" s="51">
        <v>1459.3739860686144</v>
      </c>
      <c r="Y32" s="51">
        <v>1359.4391239608578</v>
      </c>
      <c r="Z32" s="51">
        <v>1518.1459503944061</v>
      </c>
      <c r="AA32" s="51"/>
      <c r="AB32" s="51">
        <v>735.62085962409367</v>
      </c>
      <c r="AC32" s="51">
        <v>619.11807039126325</v>
      </c>
      <c r="AD32" s="51">
        <v>592.74601335192983</v>
      </c>
      <c r="AE32" s="51">
        <v>621.96339887445936</v>
      </c>
      <c r="AF32" s="51">
        <v>626.33992926219605</v>
      </c>
      <c r="AG32" s="51">
        <v>582.04863339720384</v>
      </c>
      <c r="AH32" s="51">
        <v>680.27811237692038</v>
      </c>
      <c r="AI32" s="51">
        <v>584.90105145709606</v>
      </c>
      <c r="AJ32" s="51">
        <v>676.43330085893672</v>
      </c>
      <c r="AK32" s="51">
        <v>582.64487826003642</v>
      </c>
      <c r="AL32" s="51">
        <v>679.181696079012</v>
      </c>
      <c r="AM32" s="41">
        <v>727.93523573298899</v>
      </c>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21"/>
      <c r="CY32" s="21"/>
      <c r="CZ32" s="21"/>
      <c r="DA32" s="21"/>
      <c r="DB32" s="21"/>
      <c r="DC32" s="21"/>
      <c r="DD32" s="21"/>
      <c r="DE32" s="21"/>
      <c r="DF32" s="21"/>
      <c r="DG32" s="21"/>
      <c r="DH32" s="21"/>
      <c r="DI32" s="21"/>
      <c r="DJ32" s="21"/>
      <c r="DK32" s="21"/>
      <c r="DL32" s="21"/>
      <c r="DM32" s="21"/>
      <c r="DN32" s="21"/>
      <c r="DO32" s="21"/>
      <c r="DP32" s="21"/>
      <c r="DQ32" s="21"/>
      <c r="DR32" s="21"/>
      <c r="DS32" s="21"/>
      <c r="DT32" s="21"/>
      <c r="DU32" s="21"/>
      <c r="DV32" s="21"/>
      <c r="DW32" s="21"/>
      <c r="DX32" s="21"/>
      <c r="DY32" s="21"/>
      <c r="DZ32" s="21"/>
      <c r="EA32" s="21"/>
    </row>
    <row r="33" spans="1:131">
      <c r="A33" s="21" t="s">
        <v>605</v>
      </c>
      <c r="B33" s="21"/>
      <c r="C33" s="51">
        <v>24622.401102325282</v>
      </c>
      <c r="D33" s="51">
        <v>5092.3995985080073</v>
      </c>
      <c r="E33" s="51">
        <v>1018.4799197016015</v>
      </c>
      <c r="F33" s="51">
        <v>6110.8795182096092</v>
      </c>
      <c r="G33" s="51">
        <v>21842.220211139189</v>
      </c>
      <c r="H33" s="51">
        <v>16043.9051530242</v>
      </c>
      <c r="I33" s="51">
        <v>2174.0895356651795</v>
      </c>
      <c r="J33" s="51">
        <v>3.1555334269054796</v>
      </c>
      <c r="K33" s="51">
        <v>55.337894392223028</v>
      </c>
      <c r="L33" s="87">
        <v>0.73453637029270769</v>
      </c>
      <c r="M33" s="51">
        <v>233.91521247425453</v>
      </c>
      <c r="N33" s="51">
        <v>4.3087899761984492</v>
      </c>
      <c r="O33" s="51">
        <v>1548.4543429057137</v>
      </c>
      <c r="P33" s="51">
        <v>1348.7410380240208</v>
      </c>
      <c r="Q33" s="51">
        <v>1523.1941019616927</v>
      </c>
      <c r="R33" s="51">
        <v>1368.2090423610368</v>
      </c>
      <c r="S33" s="51">
        <v>1404.3974905393436</v>
      </c>
      <c r="T33" s="51">
        <v>1370.4534681514704</v>
      </c>
      <c r="U33" s="51">
        <v>1318.9250645047421</v>
      </c>
      <c r="V33" s="51">
        <v>1386.7443160998016</v>
      </c>
      <c r="W33" s="51">
        <v>1307.1119976874502</v>
      </c>
      <c r="X33" s="51">
        <v>1459.3739860686144</v>
      </c>
      <c r="Y33" s="51">
        <v>1359.4391239608578</v>
      </c>
      <c r="Z33" s="51">
        <v>1518.1459503944061</v>
      </c>
      <c r="AA33" s="51"/>
      <c r="AB33" s="51">
        <v>735.62085962409367</v>
      </c>
      <c r="AC33" s="51">
        <v>619.11807039126325</v>
      </c>
      <c r="AD33" s="51">
        <v>592.74601335192983</v>
      </c>
      <c r="AE33" s="51">
        <v>621.96339887445936</v>
      </c>
      <c r="AF33" s="51">
        <v>626.33992926219605</v>
      </c>
      <c r="AG33" s="51">
        <v>582.04863339720384</v>
      </c>
      <c r="AH33" s="51">
        <v>680.27811237692038</v>
      </c>
      <c r="AI33" s="51">
        <v>584.90105145709606</v>
      </c>
      <c r="AJ33" s="51">
        <v>676.43330085893672</v>
      </c>
      <c r="AK33" s="51">
        <v>582.64487826003642</v>
      </c>
      <c r="AL33" s="51">
        <v>679.181696079012</v>
      </c>
      <c r="AM33" s="41">
        <v>727.93523573298899</v>
      </c>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c r="BT33" s="41"/>
      <c r="BU33" s="41"/>
      <c r="BV33" s="41"/>
      <c r="BW33" s="41"/>
      <c r="BX33" s="41"/>
      <c r="BY33" s="41"/>
      <c r="BZ33" s="41"/>
      <c r="CA33" s="41"/>
      <c r="CB33" s="41"/>
      <c r="CC33" s="41"/>
      <c r="CD33" s="41"/>
      <c r="CE33" s="41"/>
      <c r="CF33" s="41"/>
      <c r="CG33" s="41"/>
      <c r="CH33" s="41"/>
      <c r="CI33" s="41"/>
      <c r="CJ33" s="41"/>
      <c r="CK33" s="41"/>
      <c r="CL33" s="41"/>
      <c r="CM33" s="41"/>
      <c r="CN33" s="41"/>
      <c r="CO33" s="41"/>
      <c r="CP33" s="41"/>
      <c r="CQ33" s="41"/>
      <c r="CR33" s="41"/>
      <c r="CS33" s="41"/>
      <c r="CT33" s="41"/>
      <c r="CU33" s="41"/>
      <c r="CV33" s="41"/>
      <c r="CW33" s="4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row>
    <row r="34" spans="1:131">
      <c r="A34" s="21" t="s">
        <v>589</v>
      </c>
      <c r="B34" s="21"/>
      <c r="C34" s="51">
        <v>5257244.7294803057</v>
      </c>
      <c r="D34" s="51">
        <v>1087302.2025108496</v>
      </c>
      <c r="E34" s="51">
        <v>217460.44050216992</v>
      </c>
      <c r="F34" s="51">
        <v>1304762.6430130196</v>
      </c>
      <c r="G34" s="51">
        <v>4663635.2241989691</v>
      </c>
      <c r="H34" s="51">
        <v>3425609.6899523283</v>
      </c>
      <c r="I34" s="51">
        <v>2174.0895356651795</v>
      </c>
      <c r="J34" s="51">
        <v>3.1555334269054787</v>
      </c>
      <c r="K34" s="51">
        <v>55.337894392223021</v>
      </c>
      <c r="L34" s="87">
        <v>0.73453637029270757</v>
      </c>
      <c r="M34" s="51">
        <v>49944.337792848579</v>
      </c>
      <c r="N34" s="51">
        <v>919.99002447684234</v>
      </c>
      <c r="O34" s="51">
        <v>330617.7735977656</v>
      </c>
      <c r="P34" s="51">
        <v>287976.04604515817</v>
      </c>
      <c r="Q34" s="51">
        <v>325224.34068208549</v>
      </c>
      <c r="R34" s="51">
        <v>292132.75126529252</v>
      </c>
      <c r="S34" s="51">
        <v>299859.51713442249</v>
      </c>
      <c r="T34" s="51">
        <v>292611.9691778117</v>
      </c>
      <c r="U34" s="51">
        <v>281609.89722859336</v>
      </c>
      <c r="V34" s="51">
        <v>296090.3047860738</v>
      </c>
      <c r="W34" s="51">
        <v>279087.63374153071</v>
      </c>
      <c r="X34" s="51">
        <v>311597.8074077972</v>
      </c>
      <c r="Y34" s="51">
        <v>290260.24471746606</v>
      </c>
      <c r="Z34" s="51">
        <v>324146.48608494678</v>
      </c>
      <c r="AA34" s="51"/>
      <c r="AB34" s="51">
        <v>157065.87148356199</v>
      </c>
      <c r="AC34" s="51">
        <v>132190.81270604045</v>
      </c>
      <c r="AD34" s="51">
        <v>126559.99070377454</v>
      </c>
      <c r="AE34" s="51">
        <v>132798.33218026874</v>
      </c>
      <c r="AF34" s="51">
        <v>133732.78577879153</v>
      </c>
      <c r="AG34" s="51">
        <v>124275.94276902944</v>
      </c>
      <c r="AH34" s="51">
        <v>145249.3810823604</v>
      </c>
      <c r="AI34" s="51">
        <v>124884.97597214083</v>
      </c>
      <c r="AJ34" s="51">
        <v>144428.45728192502</v>
      </c>
      <c r="AK34" s="51">
        <v>124403.249815551</v>
      </c>
      <c r="AL34" s="51">
        <v>145015.28007898785</v>
      </c>
      <c r="AM34" s="41">
        <v>155424.87775893041</v>
      </c>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row>
    <row r="35" spans="1:131">
      <c r="A35" s="21" t="s">
        <v>600</v>
      </c>
      <c r="B35" s="21"/>
      <c r="C35" s="51">
        <v>365887.50097432948</v>
      </c>
      <c r="D35" s="51">
        <v>75672.772745336071</v>
      </c>
      <c r="E35" s="51">
        <v>15134.554549067216</v>
      </c>
      <c r="F35" s="51">
        <v>90807.32729440328</v>
      </c>
      <c r="G35" s="51">
        <v>324574.16868373501</v>
      </c>
      <c r="H35" s="51">
        <v>238411.5317557237</v>
      </c>
      <c r="I35" s="51">
        <v>2174.089535665179</v>
      </c>
      <c r="J35" s="51">
        <v>3.1555334269054858</v>
      </c>
      <c r="K35" s="51">
        <v>55.337894392223042</v>
      </c>
      <c r="L35" s="87">
        <v>0.73453637029270757</v>
      </c>
      <c r="M35" s="51">
        <v>3475.9669528737259</v>
      </c>
      <c r="N35" s="51">
        <v>64.028377657514767</v>
      </c>
      <c r="O35" s="51">
        <v>23009.944787436449</v>
      </c>
      <c r="P35" s="51">
        <v>20042.216265314932</v>
      </c>
      <c r="Q35" s="51">
        <v>22634.579022147842</v>
      </c>
      <c r="R35" s="51">
        <v>20331.509719118487</v>
      </c>
      <c r="S35" s="51">
        <v>20869.268031684085</v>
      </c>
      <c r="T35" s="51">
        <v>20364.861760626191</v>
      </c>
      <c r="U35" s="51">
        <v>19599.152569181111</v>
      </c>
      <c r="V35" s="51">
        <v>20606.942848485847</v>
      </c>
      <c r="W35" s="51">
        <v>19423.611058072613</v>
      </c>
      <c r="X35" s="51">
        <v>21686.215675333329</v>
      </c>
      <c r="Y35" s="51">
        <v>20201.189223003781</v>
      </c>
      <c r="Z35" s="51">
        <v>22559.563772667574</v>
      </c>
      <c r="AA35" s="51"/>
      <c r="AB35" s="51">
        <v>10931.284762761392</v>
      </c>
      <c r="AC35" s="51">
        <v>9200.0598415284367</v>
      </c>
      <c r="AD35" s="51">
        <v>8808.172551350106</v>
      </c>
      <c r="AE35" s="51">
        <v>9242.3412633865737</v>
      </c>
      <c r="AF35" s="51">
        <v>9307.3762597645655</v>
      </c>
      <c r="AG35" s="51">
        <v>8649.2100845158711</v>
      </c>
      <c r="AH35" s="51">
        <v>10108.894639102415</v>
      </c>
      <c r="AI35" s="51">
        <v>8691.5968570865389</v>
      </c>
      <c r="AJ35" s="51">
        <v>10051.760955340782</v>
      </c>
      <c r="AK35" s="51">
        <v>8658.0702497744896</v>
      </c>
      <c r="AL35" s="51">
        <v>10092.60195433938</v>
      </c>
      <c r="AM35" s="41">
        <v>10817.076822306741</v>
      </c>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41"/>
      <c r="CE35" s="41"/>
      <c r="CF35" s="41"/>
      <c r="CG35" s="41"/>
      <c r="CH35" s="41"/>
      <c r="CI35" s="41"/>
      <c r="CJ35" s="41"/>
      <c r="CK35" s="41"/>
      <c r="CL35" s="41"/>
      <c r="CM35" s="41"/>
      <c r="CN35" s="41"/>
      <c r="CO35" s="41"/>
      <c r="CP35" s="41"/>
      <c r="CQ35" s="41"/>
      <c r="CR35" s="41"/>
      <c r="CS35" s="41"/>
      <c r="CT35" s="41"/>
      <c r="CU35" s="41"/>
      <c r="CV35" s="41"/>
      <c r="CW35" s="4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row>
    <row r="36" spans="1:131">
      <c r="A36" s="21" t="s">
        <v>599</v>
      </c>
      <c r="B36" s="21"/>
      <c r="C36" s="51">
        <v>11668224.824898141</v>
      </c>
      <c r="D36" s="51">
        <v>2413219.7004946461</v>
      </c>
      <c r="E36" s="51">
        <v>482643.94009892922</v>
      </c>
      <c r="F36" s="51">
        <v>2895863.6405935753</v>
      </c>
      <c r="G36" s="51">
        <v>10350734.481148463</v>
      </c>
      <c r="H36" s="51">
        <v>7602990.9356463607</v>
      </c>
      <c r="I36" s="51">
        <v>2174.0895356651795</v>
      </c>
      <c r="J36" s="51">
        <v>3.1555334269054884</v>
      </c>
      <c r="K36" s="51">
        <v>55.337894392223028</v>
      </c>
      <c r="L36" s="87">
        <v>0.73453637029270724</v>
      </c>
      <c r="M36" s="51">
        <v>110849.27411306232</v>
      </c>
      <c r="N36" s="51">
        <v>2041.877636409841</v>
      </c>
      <c r="O36" s="51">
        <v>733791.69354882755</v>
      </c>
      <c r="P36" s="51">
        <v>639150.24358629924</v>
      </c>
      <c r="Q36" s="51">
        <v>721821.20499894756</v>
      </c>
      <c r="R36" s="51">
        <v>648375.86908693088</v>
      </c>
      <c r="S36" s="51">
        <v>665525.08811126009</v>
      </c>
      <c r="T36" s="51">
        <v>649439.47229186376</v>
      </c>
      <c r="U36" s="51">
        <v>625020.85462255194</v>
      </c>
      <c r="V36" s="51">
        <v>657159.4860979669</v>
      </c>
      <c r="W36" s="51">
        <v>619422.80108898773</v>
      </c>
      <c r="X36" s="51">
        <v>691577.71016280958</v>
      </c>
      <c r="Y36" s="51">
        <v>644219.9226719552</v>
      </c>
      <c r="Z36" s="51">
        <v>719428.95384551724</v>
      </c>
      <c r="AA36" s="51"/>
      <c r="AB36" s="51">
        <v>348600.83467522438</v>
      </c>
      <c r="AC36" s="51">
        <v>293391.729281843</v>
      </c>
      <c r="AD36" s="51">
        <v>280894.36603318242</v>
      </c>
      <c r="AE36" s="51">
        <v>294740.09219351219</v>
      </c>
      <c r="AF36" s="51">
        <v>296814.0711001546</v>
      </c>
      <c r="AG36" s="51">
        <v>275825.02150295646</v>
      </c>
      <c r="AH36" s="51">
        <v>322374.65085895365</v>
      </c>
      <c r="AI36" s="51">
        <v>277176.7440696999</v>
      </c>
      <c r="AJ36" s="51">
        <v>320552.64637552598</v>
      </c>
      <c r="AK36" s="51">
        <v>276107.57392671518</v>
      </c>
      <c r="AL36" s="51">
        <v>321855.07391710661</v>
      </c>
      <c r="AM36" s="41">
        <v>344958.72084934945</v>
      </c>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row>
    <row r="37" spans="1:131">
      <c r="A37" s="21" t="s">
        <v>602</v>
      </c>
      <c r="B37" s="21"/>
      <c r="C37" s="51">
        <v>52917.471276636061</v>
      </c>
      <c r="D37" s="51">
        <v>10944.37980939851</v>
      </c>
      <c r="E37" s="51">
        <v>2188.8759618797021</v>
      </c>
      <c r="F37" s="51">
        <v>13133.255771278211</v>
      </c>
      <c r="G37" s="51">
        <v>46942.418647049155</v>
      </c>
      <c r="H37" s="51">
        <v>34480.913805764169</v>
      </c>
      <c r="I37" s="51">
        <v>2174.089535665179</v>
      </c>
      <c r="J37" s="51">
        <v>3.1555334269054764</v>
      </c>
      <c r="K37" s="51">
        <v>55.337894392223042</v>
      </c>
      <c r="L37" s="87">
        <v>0.73453637029270691</v>
      </c>
      <c r="M37" s="51">
        <v>502.72113941420628</v>
      </c>
      <c r="N37" s="51">
        <v>9.2602776169138927</v>
      </c>
      <c r="O37" s="51">
        <v>3327.8756151103889</v>
      </c>
      <c r="P37" s="51">
        <v>2898.6598359213722</v>
      </c>
      <c r="Q37" s="51">
        <v>3273.5873241739737</v>
      </c>
      <c r="R37" s="51">
        <v>2940.4996855784461</v>
      </c>
      <c r="S37" s="51">
        <v>3018.2744387011521</v>
      </c>
      <c r="T37" s="51">
        <v>2945.3233149557855</v>
      </c>
      <c r="U37" s="51">
        <v>2834.5805482948549</v>
      </c>
      <c r="V37" s="51">
        <v>2980.3349482565059</v>
      </c>
      <c r="W37" s="51">
        <v>2809.1923815845826</v>
      </c>
      <c r="X37" s="51">
        <v>3136.4277053533451</v>
      </c>
      <c r="Y37" s="51">
        <v>2921.6517306973892</v>
      </c>
      <c r="Z37" s="51">
        <v>3262.7380404484816</v>
      </c>
      <c r="AA37" s="51"/>
      <c r="AB37" s="51">
        <v>1580.966679402201</v>
      </c>
      <c r="AC37" s="51">
        <v>1330.5835840551729</v>
      </c>
      <c r="AD37" s="51">
        <v>1273.9058228130759</v>
      </c>
      <c r="AE37" s="51">
        <v>1336.6986492617054</v>
      </c>
      <c r="AF37" s="51">
        <v>1346.104511838711</v>
      </c>
      <c r="AG37" s="51">
        <v>1250.915445305335</v>
      </c>
      <c r="AH37" s="51">
        <v>1462.0262793310703</v>
      </c>
      <c r="AI37" s="51">
        <v>1257.0457471441368</v>
      </c>
      <c r="AJ37" s="51">
        <v>1453.7631655014541</v>
      </c>
      <c r="AK37" s="51">
        <v>1252.1968707143217</v>
      </c>
      <c r="AL37" s="51">
        <v>1459.6699056488007</v>
      </c>
      <c r="AM37" s="41">
        <v>1564.4490465437975</v>
      </c>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1"/>
      <c r="CE37" s="41"/>
      <c r="CF37" s="41"/>
      <c r="CG37" s="41"/>
      <c r="CH37" s="41"/>
      <c r="CI37" s="41"/>
      <c r="CJ37" s="41"/>
      <c r="CK37" s="41"/>
      <c r="CL37" s="41"/>
      <c r="CM37" s="41"/>
      <c r="CN37" s="41"/>
      <c r="CO37" s="41"/>
      <c r="CP37" s="41"/>
      <c r="CQ37" s="41"/>
      <c r="CR37" s="41"/>
      <c r="CS37" s="41"/>
      <c r="CT37" s="41"/>
      <c r="CU37" s="41"/>
      <c r="CV37" s="41"/>
      <c r="CW37" s="4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row>
    <row r="38" spans="1:131">
      <c r="A38" s="21" t="s">
        <v>607</v>
      </c>
      <c r="B38" s="21"/>
      <c r="C38" s="51">
        <v>2205980.918928076</v>
      </c>
      <c r="D38" s="51">
        <v>456240.49007977417</v>
      </c>
      <c r="E38" s="51">
        <v>91248.098015954834</v>
      </c>
      <c r="F38" s="51">
        <v>547488.58809572901</v>
      </c>
      <c r="G38" s="51">
        <v>1956897.7376559707</v>
      </c>
      <c r="H38" s="51">
        <v>1437412.5612518266</v>
      </c>
      <c r="I38" s="51">
        <v>2174.089535665179</v>
      </c>
      <c r="J38" s="51">
        <v>3.1555334269054787</v>
      </c>
      <c r="K38" s="51">
        <v>55.337894392223035</v>
      </c>
      <c r="L38" s="87">
        <v>0.73453637029270691</v>
      </c>
      <c r="M38" s="51">
        <v>20957.033931044232</v>
      </c>
      <c r="N38" s="51">
        <v>386.03499438016615</v>
      </c>
      <c r="O38" s="51">
        <v>138729.79812511991</v>
      </c>
      <c r="P38" s="51">
        <v>120836.99644447982</v>
      </c>
      <c r="Q38" s="51">
        <v>136466.67158037468</v>
      </c>
      <c r="R38" s="51">
        <v>122581.18239606885</v>
      </c>
      <c r="S38" s="51">
        <v>125823.39365869926</v>
      </c>
      <c r="T38" s="51">
        <v>122782.26597224287</v>
      </c>
      <c r="U38" s="51">
        <v>118165.71071611183</v>
      </c>
      <c r="V38" s="51">
        <v>124241.80274031962</v>
      </c>
      <c r="W38" s="51">
        <v>117107.34927180462</v>
      </c>
      <c r="X38" s="51">
        <v>130748.87186950026</v>
      </c>
      <c r="Y38" s="51">
        <v>121795.46403452675</v>
      </c>
      <c r="Z38" s="51">
        <v>136014.39537924339</v>
      </c>
      <c r="AA38" s="51"/>
      <c r="AB38" s="51">
        <v>65906.06550321239</v>
      </c>
      <c r="AC38" s="51">
        <v>55468.29670148281</v>
      </c>
      <c r="AD38" s="51">
        <v>53105.559843290757</v>
      </c>
      <c r="AE38" s="51">
        <v>55723.216614286117</v>
      </c>
      <c r="AF38" s="51">
        <v>56115.320637217679</v>
      </c>
      <c r="AG38" s="51">
        <v>52147.15550390158</v>
      </c>
      <c r="AH38" s="51">
        <v>60947.773908458286</v>
      </c>
      <c r="AI38" s="51">
        <v>52402.710589158232</v>
      </c>
      <c r="AJ38" s="51">
        <v>60603.307874853388</v>
      </c>
      <c r="AK38" s="51">
        <v>52200.57453419645</v>
      </c>
      <c r="AL38" s="51">
        <v>60849.5433003898</v>
      </c>
      <c r="AM38" s="41">
        <v>65217.491729136658</v>
      </c>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row>
    <row r="39" spans="1:131">
      <c r="A39" s="21" t="s">
        <v>603</v>
      </c>
      <c r="B39" s="21"/>
      <c r="C39" s="51">
        <v>134492.10686144061</v>
      </c>
      <c r="D39" s="51">
        <v>27815.628059077353</v>
      </c>
      <c r="E39" s="51">
        <v>5563.1256118154706</v>
      </c>
      <c r="F39" s="51">
        <v>33378.753670892824</v>
      </c>
      <c r="G39" s="51">
        <v>119306.24485076031</v>
      </c>
      <c r="H39" s="51">
        <v>87634.776045930397</v>
      </c>
      <c r="I39" s="51">
        <v>2174.0895356651795</v>
      </c>
      <c r="J39" s="51">
        <v>3.1555334269054831</v>
      </c>
      <c r="K39" s="51">
        <v>55.337894392223049</v>
      </c>
      <c r="L39" s="87">
        <v>0.73453637029270658</v>
      </c>
      <c r="M39" s="51">
        <v>1277.6881353635763</v>
      </c>
      <c r="N39" s="51">
        <v>23.535407433016736</v>
      </c>
      <c r="O39" s="51">
        <v>8457.9438898211247</v>
      </c>
      <c r="P39" s="51">
        <v>7367.0728967698615</v>
      </c>
      <c r="Q39" s="51">
        <v>8319.9677838243715</v>
      </c>
      <c r="R39" s="51">
        <v>7473.410735585494</v>
      </c>
      <c r="S39" s="51">
        <v>7671.0787298367504</v>
      </c>
      <c r="T39" s="51">
        <v>7485.6702041887029</v>
      </c>
      <c r="U39" s="51">
        <v>7204.2125372107757</v>
      </c>
      <c r="V39" s="51">
        <v>7574.6538274358909</v>
      </c>
      <c r="W39" s="51">
        <v>7139.6873823264077</v>
      </c>
      <c r="X39" s="51">
        <v>7971.3705121394896</v>
      </c>
      <c r="Y39" s="51">
        <v>7425.5078199542641</v>
      </c>
      <c r="Z39" s="51">
        <v>8292.3938466921336</v>
      </c>
      <c r="AA39" s="51"/>
      <c r="AB39" s="51">
        <v>4018.0971324005113</v>
      </c>
      <c r="AC39" s="51">
        <v>3381.7373592800095</v>
      </c>
      <c r="AD39" s="51">
        <v>3237.6883082248269</v>
      </c>
      <c r="AE39" s="51">
        <v>3397.2790694823407</v>
      </c>
      <c r="AF39" s="51">
        <v>3421.184487566617</v>
      </c>
      <c r="AG39" s="51">
        <v>3179.2572412452305</v>
      </c>
      <c r="AH39" s="51">
        <v>3715.8048155041865</v>
      </c>
      <c r="AI39" s="51">
        <v>3194.8376760261544</v>
      </c>
      <c r="AJ39" s="51">
        <v>3694.803744187469</v>
      </c>
      <c r="AK39" s="51">
        <v>3182.514040916165</v>
      </c>
      <c r="AL39" s="51">
        <v>3709.8159869861993</v>
      </c>
      <c r="AM39" s="41">
        <v>3976.1168338356538</v>
      </c>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1"/>
      <c r="CE39" s="41"/>
      <c r="CF39" s="41"/>
      <c r="CG39" s="41"/>
      <c r="CH39" s="41"/>
      <c r="CI39" s="41"/>
      <c r="CJ39" s="41"/>
      <c r="CK39" s="41"/>
      <c r="CL39" s="41"/>
      <c r="CM39" s="41"/>
      <c r="CN39" s="41"/>
      <c r="CO39" s="41"/>
      <c r="CP39" s="41"/>
      <c r="CQ39" s="41"/>
      <c r="CR39" s="41"/>
      <c r="CS39" s="41"/>
      <c r="CT39" s="41"/>
      <c r="CU39" s="41"/>
      <c r="CV39" s="41"/>
      <c r="CW39" s="4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row>
    <row r="40" spans="1:131">
      <c r="A40" s="21"/>
      <c r="B40" s="2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c r="CC40" s="41"/>
      <c r="CD40" s="41"/>
      <c r="CE40" s="41"/>
      <c r="CF40" s="41"/>
      <c r="CG40" s="41"/>
      <c r="CH40" s="41"/>
      <c r="CI40" s="41"/>
      <c r="CJ40" s="41"/>
      <c r="CK40" s="41"/>
      <c r="CL40" s="41"/>
      <c r="CM40" s="41"/>
      <c r="CN40" s="41"/>
      <c r="CO40" s="41"/>
      <c r="CP40" s="41"/>
      <c r="CQ40" s="41"/>
      <c r="CR40" s="41"/>
      <c r="CS40" s="41"/>
      <c r="CT40" s="41"/>
      <c r="CU40" s="41"/>
      <c r="CV40" s="41"/>
      <c r="CW40" s="41"/>
      <c r="CX40" s="21"/>
      <c r="CY40" s="21"/>
      <c r="CZ40" s="21"/>
      <c r="DA40" s="21"/>
      <c r="DB40" s="21"/>
      <c r="DC40" s="21"/>
      <c r="DD40" s="21"/>
      <c r="DE40" s="21"/>
      <c r="DF40" s="21"/>
      <c r="DG40" s="21"/>
      <c r="DH40" s="21"/>
      <c r="DI40" s="21"/>
      <c r="DJ40" s="21"/>
      <c r="DK40" s="21"/>
      <c r="DL40" s="21"/>
      <c r="DM40" s="21"/>
      <c r="DN40" s="21"/>
      <c r="DO40" s="21"/>
      <c r="DP40" s="21"/>
      <c r="DQ40" s="21"/>
      <c r="DR40" s="21"/>
      <c r="DS40" s="21"/>
      <c r="DT40" s="21"/>
      <c r="DU40" s="21"/>
      <c r="DV40" s="21"/>
      <c r="DW40" s="21"/>
      <c r="DX40" s="21"/>
      <c r="DY40" s="21"/>
      <c r="DZ40" s="21"/>
      <c r="EA40" s="2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4"/>
  <dimension ref="A1:EA292"/>
  <sheetViews>
    <sheetView zoomScaleNormal="100" workbookViewId="0">
      <selection activeCell="A82" sqref="A82:EA292"/>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2" t="s">
        <v>13</v>
      </c>
      <c r="B1" s="13"/>
      <c r="C1" s="13"/>
      <c r="D1" s="13"/>
      <c r="E1" s="13"/>
      <c r="F1" s="13"/>
      <c r="G1" s="13"/>
      <c r="H1" s="14"/>
      <c r="I1" s="15"/>
      <c r="J1" s="15"/>
      <c r="K1" s="15"/>
      <c r="L1" s="15"/>
      <c r="M1" s="15"/>
      <c r="N1" s="16"/>
      <c r="O1" s="17"/>
      <c r="P1" s="16"/>
      <c r="Q1" s="16"/>
      <c r="R1" s="16"/>
      <c r="S1" s="14"/>
      <c r="T1" s="14"/>
      <c r="U1" s="14"/>
      <c r="V1" s="16"/>
      <c r="W1" s="14"/>
      <c r="X1" s="14"/>
      <c r="Y1" s="14"/>
      <c r="Z1" s="14"/>
      <c r="AA1" s="14"/>
      <c r="AB1" s="14"/>
      <c r="AC1" s="14"/>
      <c r="AD1" s="14"/>
      <c r="AE1" s="14"/>
      <c r="AF1" s="14"/>
      <c r="AG1" s="14"/>
      <c r="AH1" s="14"/>
      <c r="AI1" s="14"/>
      <c r="AJ1" s="14"/>
      <c r="AK1" s="14"/>
      <c r="AL1" s="14"/>
      <c r="AM1" s="14"/>
      <c r="AN1" s="14"/>
      <c r="AO1" s="14"/>
      <c r="AP1" s="18"/>
      <c r="AQ1" s="14"/>
      <c r="AR1" s="14"/>
      <c r="AS1" s="14"/>
      <c r="AT1" s="14"/>
      <c r="AU1" s="14"/>
      <c r="AV1" s="18"/>
      <c r="AW1" s="14"/>
      <c r="AX1" s="14"/>
      <c r="AY1" s="14"/>
      <c r="AZ1" s="14"/>
      <c r="BA1" s="14"/>
      <c r="BB1" s="14"/>
      <c r="BC1" s="14"/>
      <c r="BD1" s="14"/>
      <c r="BE1" s="14"/>
      <c r="BF1" s="14"/>
      <c r="BG1" s="14"/>
      <c r="BH1" s="14"/>
      <c r="BI1" s="14"/>
      <c r="BJ1" s="14"/>
      <c r="BK1" s="14"/>
      <c r="BL1" s="14"/>
      <c r="BM1" s="19"/>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8"/>
      <c r="CQ1" s="14"/>
      <c r="CR1" s="14"/>
      <c r="CS1" s="14"/>
      <c r="CT1" s="14"/>
      <c r="CU1" s="14"/>
      <c r="CV1" s="14"/>
      <c r="CW1" s="14"/>
      <c r="CX1" s="14"/>
      <c r="CY1" s="14"/>
      <c r="CZ1" s="14"/>
      <c r="DA1" s="14"/>
    </row>
    <row r="2" spans="1:105">
      <c r="A2" s="20" t="s">
        <v>14</v>
      </c>
      <c r="B2" s="14" t="str">
        <f>'7PSourceSummary'!D2</f>
        <v>Compressed Air</v>
      </c>
      <c r="C2" s="14"/>
      <c r="D2" s="14"/>
      <c r="E2" s="14"/>
      <c r="F2" s="14"/>
      <c r="G2" s="14"/>
      <c r="H2" s="14"/>
      <c r="I2" s="15"/>
      <c r="J2" s="15"/>
      <c r="K2" s="15"/>
      <c r="L2" s="15"/>
      <c r="M2" s="15"/>
      <c r="N2" s="16"/>
      <c r="O2" s="16"/>
      <c r="P2" s="16"/>
      <c r="Q2" s="16"/>
      <c r="R2" s="16"/>
      <c r="S2" s="14"/>
      <c r="T2" s="14"/>
      <c r="U2" s="14"/>
      <c r="V2" s="16"/>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8"/>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row>
    <row r="3" spans="1:105">
      <c r="A3" s="20" t="s">
        <v>15</v>
      </c>
      <c r="B3" s="21"/>
      <c r="C3" s="20">
        <v>2012</v>
      </c>
      <c r="D3" s="21"/>
      <c r="E3" s="21"/>
      <c r="F3" s="21"/>
      <c r="G3" s="21"/>
      <c r="H3" s="21"/>
      <c r="I3" s="21"/>
      <c r="J3" s="22"/>
      <c r="K3" s="23"/>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3"/>
      <c r="CP3" s="23"/>
      <c r="CQ3" s="21"/>
      <c r="CR3" s="21"/>
      <c r="CS3" s="21"/>
      <c r="CT3" s="21"/>
      <c r="CU3" s="21"/>
      <c r="CV3" s="21"/>
      <c r="CW3" s="21"/>
      <c r="CX3" s="21"/>
      <c r="CY3" s="21"/>
      <c r="CZ3" s="21"/>
      <c r="DA3" s="21"/>
    </row>
    <row r="4" spans="1:105">
      <c r="A4" s="104"/>
      <c r="B4" s="108" t="s">
        <v>309</v>
      </c>
      <c r="C4" s="109">
        <v>1.107352410306802</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row>
    <row r="5" spans="1:105">
      <c r="A5" s="24">
        <v>1</v>
      </c>
      <c r="B5" s="24">
        <v>2</v>
      </c>
      <c r="C5" s="24">
        <v>3</v>
      </c>
      <c r="D5" s="24">
        <v>4</v>
      </c>
      <c r="E5" s="24">
        <v>5</v>
      </c>
      <c r="F5" s="24">
        <v>6</v>
      </c>
      <c r="G5" s="24">
        <v>7</v>
      </c>
      <c r="H5" s="24">
        <v>8</v>
      </c>
      <c r="I5" s="24">
        <v>9</v>
      </c>
      <c r="J5" s="24">
        <v>10</v>
      </c>
      <c r="K5" s="24">
        <v>11</v>
      </c>
      <c r="L5" s="24">
        <v>12</v>
      </c>
      <c r="M5" s="24">
        <v>13</v>
      </c>
      <c r="N5" s="24">
        <v>14</v>
      </c>
      <c r="O5" s="24">
        <v>15</v>
      </c>
      <c r="P5" s="24">
        <v>16</v>
      </c>
      <c r="Q5" s="24">
        <v>17</v>
      </c>
      <c r="R5" s="24">
        <v>18</v>
      </c>
      <c r="S5" s="24">
        <v>19</v>
      </c>
      <c r="T5" s="24">
        <v>20</v>
      </c>
      <c r="U5" s="24">
        <v>21</v>
      </c>
      <c r="V5" s="24">
        <v>22</v>
      </c>
      <c r="W5" s="24">
        <v>23</v>
      </c>
      <c r="X5" s="24">
        <v>24</v>
      </c>
      <c r="Y5" s="24">
        <v>25</v>
      </c>
      <c r="Z5" s="24">
        <v>26</v>
      </c>
      <c r="AA5" s="24">
        <v>27</v>
      </c>
      <c r="AB5" s="24">
        <v>28</v>
      </c>
      <c r="AC5" s="24">
        <v>29</v>
      </c>
      <c r="AD5" s="24">
        <v>30</v>
      </c>
      <c r="AE5" s="24">
        <v>31</v>
      </c>
      <c r="AF5" s="24">
        <v>32</v>
      </c>
      <c r="AG5" s="24">
        <v>33</v>
      </c>
      <c r="AH5" s="24">
        <v>34</v>
      </c>
      <c r="AI5" s="24">
        <v>35</v>
      </c>
      <c r="AJ5" s="24">
        <v>36</v>
      </c>
      <c r="AK5" s="24">
        <v>37</v>
      </c>
      <c r="AL5" s="24">
        <v>38</v>
      </c>
      <c r="AM5" s="24">
        <v>39</v>
      </c>
      <c r="AN5" s="24">
        <v>40</v>
      </c>
      <c r="AO5" s="24">
        <v>41</v>
      </c>
      <c r="AP5" s="24">
        <v>42</v>
      </c>
      <c r="AQ5" s="24">
        <v>43</v>
      </c>
      <c r="AR5" s="24">
        <v>44</v>
      </c>
      <c r="AS5" s="24">
        <v>45</v>
      </c>
      <c r="AT5" s="24">
        <v>46</v>
      </c>
      <c r="AU5" s="24">
        <v>47</v>
      </c>
      <c r="AV5" s="24">
        <v>48</v>
      </c>
      <c r="AW5" s="24">
        <v>49</v>
      </c>
      <c r="AX5" s="24">
        <v>50</v>
      </c>
      <c r="AY5" s="24">
        <v>51</v>
      </c>
      <c r="AZ5" s="24">
        <v>52</v>
      </c>
      <c r="BA5" s="24">
        <v>53</v>
      </c>
      <c r="BB5" s="24">
        <v>54</v>
      </c>
      <c r="BC5" s="24">
        <v>55</v>
      </c>
      <c r="BD5" s="24">
        <v>56</v>
      </c>
      <c r="BE5" s="24">
        <v>57</v>
      </c>
      <c r="BF5" s="24">
        <v>58</v>
      </c>
      <c r="BG5" s="24">
        <v>59</v>
      </c>
      <c r="BH5" s="24">
        <v>60</v>
      </c>
      <c r="BI5" s="24">
        <v>61</v>
      </c>
      <c r="BJ5" s="24">
        <v>62</v>
      </c>
      <c r="BK5" s="24">
        <v>63</v>
      </c>
      <c r="BL5" s="24">
        <v>64</v>
      </c>
      <c r="BM5" s="24">
        <v>65</v>
      </c>
      <c r="BN5" s="24">
        <v>66</v>
      </c>
      <c r="BO5" s="24">
        <v>67</v>
      </c>
      <c r="BP5" s="24">
        <v>68</v>
      </c>
      <c r="BQ5" s="24">
        <v>69</v>
      </c>
      <c r="BR5" s="24">
        <v>70</v>
      </c>
      <c r="BS5" s="24">
        <v>71</v>
      </c>
      <c r="BT5" s="24">
        <v>72</v>
      </c>
      <c r="BU5" s="24">
        <v>73</v>
      </c>
      <c r="BV5" s="24">
        <v>74</v>
      </c>
      <c r="BW5" s="24">
        <v>75</v>
      </c>
      <c r="BX5" s="24">
        <v>76</v>
      </c>
      <c r="BY5" s="24">
        <v>77</v>
      </c>
      <c r="BZ5" s="24">
        <v>78</v>
      </c>
      <c r="CA5" s="24">
        <v>79</v>
      </c>
      <c r="CB5" s="24">
        <v>80</v>
      </c>
      <c r="CC5" s="24">
        <v>81</v>
      </c>
      <c r="CD5" s="24">
        <v>82</v>
      </c>
      <c r="CE5" s="24">
        <v>83</v>
      </c>
      <c r="CF5" s="24">
        <v>84</v>
      </c>
      <c r="CG5" s="24">
        <v>85</v>
      </c>
      <c r="CH5" s="24">
        <v>86</v>
      </c>
      <c r="CI5" s="24">
        <v>87</v>
      </c>
      <c r="CJ5" s="24">
        <v>88</v>
      </c>
      <c r="CK5" s="24">
        <v>89</v>
      </c>
      <c r="CL5" s="24">
        <v>90</v>
      </c>
      <c r="CM5" s="24">
        <v>91</v>
      </c>
      <c r="CN5" s="24">
        <v>92</v>
      </c>
      <c r="CO5" s="24">
        <v>93</v>
      </c>
      <c r="CP5" s="24">
        <v>94</v>
      </c>
      <c r="CQ5" s="24">
        <v>95</v>
      </c>
      <c r="CR5" s="24">
        <v>96</v>
      </c>
      <c r="CS5" s="24">
        <v>97</v>
      </c>
      <c r="CT5" s="24">
        <v>98</v>
      </c>
      <c r="CU5" s="24">
        <v>99</v>
      </c>
      <c r="CV5" s="24">
        <v>100</v>
      </c>
      <c r="CW5" s="24">
        <v>101</v>
      </c>
      <c r="CX5" s="24">
        <v>102</v>
      </c>
      <c r="CY5" s="24">
        <v>103</v>
      </c>
      <c r="CZ5" s="24">
        <v>104</v>
      </c>
      <c r="DA5" s="24">
        <v>105</v>
      </c>
    </row>
    <row r="6" spans="1:105">
      <c r="A6" s="25" t="s">
        <v>16</v>
      </c>
      <c r="B6" s="26"/>
      <c r="C6" s="26"/>
      <c r="D6" s="26"/>
      <c r="E6" s="26"/>
      <c r="F6" s="26"/>
      <c r="G6" s="27"/>
      <c r="H6" s="28"/>
      <c r="I6" s="322" t="s">
        <v>17</v>
      </c>
      <c r="J6" s="323"/>
      <c r="K6" s="323"/>
      <c r="L6" s="323"/>
      <c r="M6" s="323"/>
      <c r="N6" s="324"/>
      <c r="O6" s="325" t="s">
        <v>18</v>
      </c>
      <c r="P6" s="326"/>
      <c r="Q6" s="29" t="s">
        <v>19</v>
      </c>
      <c r="R6" s="327" t="s">
        <v>20</v>
      </c>
      <c r="S6" s="327"/>
      <c r="T6" s="327"/>
      <c r="U6" s="30"/>
      <c r="V6" s="30"/>
      <c r="W6" s="30"/>
      <c r="X6" s="31"/>
      <c r="Y6" s="32"/>
      <c r="Z6" s="30"/>
      <c r="AA6" s="30"/>
      <c r="AB6" s="30"/>
      <c r="AC6" s="30"/>
      <c r="AD6" s="30"/>
      <c r="AE6" s="33"/>
      <c r="AF6" s="33"/>
      <c r="AG6" s="33"/>
      <c r="AH6" s="33"/>
      <c r="AI6" s="33"/>
      <c r="AJ6" s="33"/>
      <c r="AK6" s="33"/>
      <c r="AL6" s="33"/>
      <c r="AM6" s="33"/>
      <c r="AN6" s="33"/>
      <c r="AO6" s="33"/>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row>
    <row r="7" spans="1:105" ht="39.75" customHeight="1">
      <c r="A7" s="34" t="s">
        <v>21</v>
      </c>
      <c r="B7" s="34" t="s">
        <v>22</v>
      </c>
      <c r="C7" s="34" t="s">
        <v>23</v>
      </c>
      <c r="D7" s="34" t="s">
        <v>24</v>
      </c>
      <c r="E7" s="34" t="s">
        <v>25</v>
      </c>
      <c r="F7" s="35" t="s">
        <v>26</v>
      </c>
      <c r="G7" s="34" t="s">
        <v>27</v>
      </c>
      <c r="H7" s="36" t="s">
        <v>28</v>
      </c>
      <c r="I7" s="36" t="s">
        <v>29</v>
      </c>
      <c r="J7" s="36" t="s">
        <v>30</v>
      </c>
      <c r="K7" s="36" t="s">
        <v>31</v>
      </c>
      <c r="L7" s="36" t="s">
        <v>32</v>
      </c>
      <c r="M7" s="36" t="s">
        <v>33</v>
      </c>
      <c r="N7" s="36" t="s">
        <v>34</v>
      </c>
      <c r="O7" s="37" t="s">
        <v>35</v>
      </c>
      <c r="P7" s="36" t="s">
        <v>27</v>
      </c>
      <c r="Q7" s="38" t="s">
        <v>36</v>
      </c>
      <c r="R7" s="39" t="s">
        <v>37</v>
      </c>
      <c r="S7" s="39" t="s">
        <v>38</v>
      </c>
      <c r="T7" s="39" t="s">
        <v>39</v>
      </c>
      <c r="U7" s="40"/>
      <c r="V7" s="40"/>
      <c r="W7" s="40"/>
      <c r="X7" s="40"/>
      <c r="Y7" s="40"/>
      <c r="Z7" s="40"/>
      <c r="AA7" s="40"/>
      <c r="AB7" s="40"/>
      <c r="AC7" s="40"/>
      <c r="AD7" s="40"/>
      <c r="AE7" s="33"/>
      <c r="AF7" s="33"/>
      <c r="AG7" s="33"/>
      <c r="AH7" s="33"/>
      <c r="AI7" s="33"/>
      <c r="AJ7" s="33"/>
      <c r="AK7" s="33"/>
      <c r="AL7" s="33"/>
      <c r="AM7" s="33"/>
      <c r="AN7" s="33"/>
      <c r="AO7" s="33"/>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c r="A8" s="21" t="str">
        <f>MMap!A11</f>
        <v>Compressed Air-Retro-Large Off</v>
      </c>
      <c r="B8" s="52" t="str">
        <f>MMap!D11</f>
        <v>Compressed Air-Retro-Large Off-Demand Reduction</v>
      </c>
      <c r="C8" s="51">
        <f>VLOOKUP($B8,MMap!$D$11:$R$82,10,FALSE)</f>
        <v>1630768.6353749998</v>
      </c>
      <c r="D8" s="52">
        <f>MMap!L11</f>
        <v>10</v>
      </c>
      <c r="E8" s="51">
        <f>VLOOKUP($B8,MMap!$D$11:$R$82,11,FALSE)</f>
        <v>690630.59898237907</v>
      </c>
      <c r="F8" s="51">
        <f>VLOOKUP($B8,MMap!$D$11:$U$82,18,FALSE)</f>
        <v>178408.34686514066</v>
      </c>
      <c r="G8" s="147" t="s">
        <v>700</v>
      </c>
      <c r="H8" s="52"/>
      <c r="I8" s="52"/>
      <c r="J8" s="52"/>
      <c r="K8" s="52"/>
      <c r="L8" s="52"/>
      <c r="M8" s="52"/>
      <c r="N8" s="52"/>
      <c r="O8" s="52"/>
      <c r="P8" s="52"/>
      <c r="Q8" s="52" t="s">
        <v>587</v>
      </c>
      <c r="R8" s="52"/>
      <c r="S8" s="52"/>
      <c r="T8" s="52"/>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18"/>
      <c r="CZ8" s="18"/>
      <c r="DA8" s="18"/>
    </row>
    <row r="9" spans="1:105">
      <c r="A9" s="21" t="str">
        <f>MMap!A12</f>
        <v>Compressed Air-Retro-Medium Off</v>
      </c>
      <c r="B9" s="52" t="str">
        <f>MMap!D12</f>
        <v>Compressed Air-Retro-Medium Off-Demand Reduction</v>
      </c>
      <c r="C9" s="51">
        <f>VLOOKUP($B9,MMap!$D$11:$R$82,10,FALSE)</f>
        <v>0</v>
      </c>
      <c r="D9" s="52">
        <f>MMap!L12</f>
        <v>10</v>
      </c>
      <c r="E9" s="51">
        <f>VLOOKUP($B9,MMap!$D$11:$R$82,11,FALSE)</f>
        <v>0</v>
      </c>
      <c r="F9" s="51">
        <f>VLOOKUP($B9,MMap!$D$11:$U$82,18,FALSE)</f>
        <v>0</v>
      </c>
      <c r="G9" s="147" t="s">
        <v>700</v>
      </c>
      <c r="Q9" s="52" t="s">
        <v>587</v>
      </c>
    </row>
    <row r="10" spans="1:105">
      <c r="A10" s="21" t="str">
        <f>MMap!A13</f>
        <v>Compressed Air-Retro-Small Off</v>
      </c>
      <c r="B10" s="52" t="str">
        <f>MMap!D13</f>
        <v>Compressed Air-Retro-Small Off-Demand Reduction</v>
      </c>
      <c r="C10" s="51">
        <f>VLOOKUP($B10,MMap!$D$11:$R$82,10,FALSE)</f>
        <v>0</v>
      </c>
      <c r="D10" s="52">
        <f>MMap!L13</f>
        <v>10</v>
      </c>
      <c r="E10" s="51">
        <f>VLOOKUP($B10,MMap!$D$11:$R$82,11,FALSE)</f>
        <v>0</v>
      </c>
      <c r="F10" s="51">
        <f>VLOOKUP($B10,MMap!$D$11:$U$82,18,FALSE)</f>
        <v>0</v>
      </c>
      <c r="G10" s="147" t="s">
        <v>700</v>
      </c>
      <c r="Q10" s="52" t="s">
        <v>587</v>
      </c>
    </row>
    <row r="11" spans="1:105">
      <c r="A11" s="21" t="str">
        <f>MMap!A14</f>
        <v>Compressed Air-Retro-Xlarge Ret</v>
      </c>
      <c r="B11" s="52" t="str">
        <f>MMap!D14</f>
        <v>Compressed Air-Retro-Xlarge Ret-Demand Reduction</v>
      </c>
      <c r="C11" s="51">
        <f>VLOOKUP($B11,MMap!$D$11:$R$82,10,FALSE)</f>
        <v>3478538.7862499999</v>
      </c>
      <c r="D11" s="52">
        <f>MMap!L14</f>
        <v>10</v>
      </c>
      <c r="E11" s="51">
        <f>VLOOKUP($B11,MMap!$D$11:$R$82,11,FALSE)</f>
        <v>1473161.3506773389</v>
      </c>
      <c r="F11" s="51">
        <f>VLOOKUP($B11,MMap!$D$11:$U$82,18,FALSE)</f>
        <v>380556.96001194342</v>
      </c>
      <c r="G11" s="147" t="s">
        <v>700</v>
      </c>
      <c r="Q11" s="52" t="s">
        <v>587</v>
      </c>
    </row>
    <row r="12" spans="1:105">
      <c r="A12" s="21" t="str">
        <f>MMap!A15</f>
        <v>Compressed Air-Retro-Large Ret</v>
      </c>
      <c r="B12" s="52" t="str">
        <f>MMap!D15</f>
        <v>Compressed Air-Retro-Large Ret-Demand Reduction</v>
      </c>
      <c r="C12" s="51">
        <f>VLOOKUP($B12,MMap!$D$11:$R$82,10,FALSE)</f>
        <v>0</v>
      </c>
      <c r="D12" s="52">
        <f>MMap!L15</f>
        <v>10</v>
      </c>
      <c r="E12" s="51">
        <f>VLOOKUP($B12,MMap!$D$11:$R$82,11,FALSE)</f>
        <v>0</v>
      </c>
      <c r="F12" s="51">
        <f>VLOOKUP($B12,MMap!$D$11:$U$82,18,FALSE)</f>
        <v>0</v>
      </c>
      <c r="G12" s="147" t="s">
        <v>700</v>
      </c>
      <c r="Q12" s="52" t="s">
        <v>587</v>
      </c>
    </row>
    <row r="13" spans="1:105">
      <c r="A13" s="21" t="str">
        <f>MMap!A16</f>
        <v>Compressed Air-Retro-Medium Ret</v>
      </c>
      <c r="B13" s="52" t="str">
        <f>MMap!D16</f>
        <v>Compressed Air-Retro-Medium Ret-Demand Reduction</v>
      </c>
      <c r="C13" s="51">
        <f>VLOOKUP($B13,MMap!$D$11:$R$82,10,FALSE)</f>
        <v>0</v>
      </c>
      <c r="D13" s="52">
        <f>MMap!L16</f>
        <v>10</v>
      </c>
      <c r="E13" s="51">
        <f>VLOOKUP($B13,MMap!$D$11:$R$82,11,FALSE)</f>
        <v>0</v>
      </c>
      <c r="F13" s="51">
        <f>VLOOKUP($B13,MMap!$D$11:$U$82,18,FALSE)</f>
        <v>0</v>
      </c>
      <c r="G13" s="147" t="s">
        <v>700</v>
      </c>
      <c r="Q13" s="52" t="s">
        <v>587</v>
      </c>
    </row>
    <row r="14" spans="1:105">
      <c r="A14" s="21" t="str">
        <f>MMap!A17</f>
        <v>Compressed Air-Retro-Small Ret</v>
      </c>
      <c r="B14" s="52" t="str">
        <f>MMap!D17</f>
        <v>Compressed Air-Retro-Small Ret-Demand Reduction</v>
      </c>
      <c r="C14" s="51">
        <f>VLOOKUP($B14,MMap!$D$11:$R$82,10,FALSE)</f>
        <v>0</v>
      </c>
      <c r="D14" s="52">
        <f>MMap!L17</f>
        <v>10</v>
      </c>
      <c r="E14" s="51">
        <f>VLOOKUP($B14,MMap!$D$11:$R$82,11,FALSE)</f>
        <v>0</v>
      </c>
      <c r="F14" s="51">
        <f>VLOOKUP($B14,MMap!$D$11:$U$82,18,FALSE)</f>
        <v>0</v>
      </c>
      <c r="G14" s="147" t="s">
        <v>700</v>
      </c>
      <c r="Q14" s="52" t="s">
        <v>587</v>
      </c>
    </row>
    <row r="15" spans="1:105">
      <c r="A15" s="21" t="str">
        <f>MMap!A18</f>
        <v>Compressed Air-Retro-School K-12</v>
      </c>
      <c r="B15" s="52" t="str">
        <f>MMap!D18</f>
        <v>Compressed Air-Retro-School K-12-Demand Reduction</v>
      </c>
      <c r="C15" s="51">
        <f>VLOOKUP($B15,MMap!$D$11:$R$82,10,FALSE)</f>
        <v>25929.787714285711</v>
      </c>
      <c r="D15" s="52">
        <f>MMap!L18</f>
        <v>10</v>
      </c>
      <c r="E15" s="51">
        <f>VLOOKUP($B15,MMap!$D$11:$R$82,11,FALSE)</f>
        <v>10981.266399255406</v>
      </c>
      <c r="F15" s="51">
        <f>VLOOKUP($B15,MMap!$D$11:$U$82,18,FALSE)</f>
        <v>2836.7546813935169</v>
      </c>
      <c r="G15" s="147" t="s">
        <v>700</v>
      </c>
      <c r="Q15" s="52" t="s">
        <v>587</v>
      </c>
    </row>
    <row r="16" spans="1:105">
      <c r="A16" s="21" t="str">
        <f>MMap!A19</f>
        <v>Compressed Air-Retro-University</v>
      </c>
      <c r="B16" s="52" t="str">
        <f>MMap!D19</f>
        <v>Compressed Air-Retro-University-Demand Reduction</v>
      </c>
      <c r="C16" s="51">
        <f>VLOOKUP($B16,MMap!$D$11:$R$82,10,FALSE)</f>
        <v>25929.787714285711</v>
      </c>
      <c r="D16" s="52">
        <f>MMap!L19</f>
        <v>10</v>
      </c>
      <c r="E16" s="51">
        <f>VLOOKUP($B16,MMap!$D$11:$R$82,11,FALSE)</f>
        <v>10981.266399255406</v>
      </c>
      <c r="F16" s="51">
        <f>VLOOKUP($B16,MMap!$D$11:$U$82,18,FALSE)</f>
        <v>2836.7546813935169</v>
      </c>
      <c r="G16" s="147" t="s">
        <v>700</v>
      </c>
      <c r="Q16" s="52" t="s">
        <v>587</v>
      </c>
    </row>
    <row r="17" spans="1:17">
      <c r="A17" s="21" t="str">
        <f>MMap!A20</f>
        <v>Compressed Air-Retro-Warehouse</v>
      </c>
      <c r="B17" s="52" t="str">
        <f>MMap!D20</f>
        <v>Compressed Air-Retro-Warehouse-Demand Reduction</v>
      </c>
      <c r="C17" s="51">
        <f>VLOOKUP($B17,MMap!$D$11:$R$82,10,FALSE)</f>
        <v>3619419.6873214287</v>
      </c>
      <c r="D17" s="52">
        <f>MMap!L20</f>
        <v>10</v>
      </c>
      <c r="E17" s="51">
        <f>VLOOKUP($B17,MMap!$D$11:$R$82,11,FALSE)</f>
        <v>1532824.4193564618</v>
      </c>
      <c r="F17" s="51">
        <f>VLOOKUP($B17,MMap!$D$11:$U$82,18,FALSE)</f>
        <v>395969.52566951467</v>
      </c>
      <c r="G17" s="147" t="s">
        <v>700</v>
      </c>
      <c r="Q17" s="52" t="s">
        <v>587</v>
      </c>
    </row>
    <row r="18" spans="1:17">
      <c r="A18" s="21" t="str">
        <f>MMap!A21</f>
        <v>Compressed Air-Retro-Supermarket</v>
      </c>
      <c r="B18" s="52" t="str">
        <f>MMap!D21</f>
        <v>Compressed Air-Retro-Supermarket-Demand Reduction</v>
      </c>
      <c r="C18" s="51">
        <f>VLOOKUP($B18,MMap!$D$11:$R$82,10,FALSE)</f>
        <v>113496.30678571427</v>
      </c>
      <c r="D18" s="52">
        <f>MMap!L21</f>
        <v>10</v>
      </c>
      <c r="E18" s="51">
        <f>VLOOKUP($B18,MMap!$D$11:$R$82,11,FALSE)</f>
        <v>48065.691623803563</v>
      </c>
      <c r="F18" s="51">
        <f>VLOOKUP($B18,MMap!$D$11:$U$82,18,FALSE)</f>
        <v>12416.653122766176</v>
      </c>
      <c r="G18" s="147" t="s">
        <v>700</v>
      </c>
      <c r="Q18" s="52" t="s">
        <v>587</v>
      </c>
    </row>
    <row r="19" spans="1:17">
      <c r="A19" s="21" t="str">
        <f>MMap!A22</f>
        <v>Compressed Air-Retro-MiniMart</v>
      </c>
      <c r="B19" s="52" t="str">
        <f>MMap!D22</f>
        <v>Compressed Air-Retro-MiniMart-Demand Reduction</v>
      </c>
      <c r="C19" s="51">
        <f>VLOOKUP($B19,MMap!$D$11:$R$82,10,FALSE)</f>
        <v>0</v>
      </c>
      <c r="D19" s="52">
        <f>MMap!L22</f>
        <v>10</v>
      </c>
      <c r="E19" s="51">
        <f>VLOOKUP($B19,MMap!$D$11:$R$82,11,FALSE)</f>
        <v>0</v>
      </c>
      <c r="F19" s="51">
        <f>VLOOKUP($B19,MMap!$D$11:$U$82,18,FALSE)</f>
        <v>0</v>
      </c>
      <c r="G19" s="147" t="s">
        <v>700</v>
      </c>
      <c r="Q19" s="52" t="s">
        <v>587</v>
      </c>
    </row>
    <row r="20" spans="1:17">
      <c r="A20" s="21" t="str">
        <f>MMap!A23</f>
        <v>Compressed Air-Retro-Restaurant</v>
      </c>
      <c r="B20" s="52" t="str">
        <f>MMap!D23</f>
        <v>CompressedAir-Retro-Restaurant-Demand Reduction</v>
      </c>
      <c r="C20" s="51">
        <f>VLOOKUP($B20,MMap!$D$11:$R$82,10,FALSE)</f>
        <v>16414.710910714282</v>
      </c>
      <c r="D20" s="52">
        <f>MMap!L23</f>
        <v>10</v>
      </c>
      <c r="E20" s="51">
        <f>VLOOKUP($B20,MMap!$D$11:$R$82,11,FALSE)</f>
        <v>6951.6308950731918</v>
      </c>
      <c r="F20" s="51">
        <f>VLOOKUP($B20,MMap!$D$11:$U$82,18,FALSE)</f>
        <v>1795.7921033821581</v>
      </c>
      <c r="G20" s="147" t="s">
        <v>700</v>
      </c>
      <c r="Q20" s="52" t="s">
        <v>587</v>
      </c>
    </row>
    <row r="21" spans="1:17">
      <c r="A21" s="21" t="str">
        <f>MMap!A24</f>
        <v>Compressed Air-Retro-Lodging</v>
      </c>
      <c r="B21" s="52" t="str">
        <f>MMap!D24</f>
        <v>Compressed Air-Retro-Lodging-Demand Reduction</v>
      </c>
      <c r="C21" s="51">
        <f>VLOOKUP($B21,MMap!$D$11:$R$82,10,FALSE)</f>
        <v>41718.717857142852</v>
      </c>
      <c r="D21" s="52">
        <f>MMap!L24</f>
        <v>10</v>
      </c>
      <c r="E21" s="51">
        <f>VLOOKUP($B21,MMap!$D$11:$R$82,11,FALSE)</f>
        <v>17667.879107712906</v>
      </c>
      <c r="F21" s="51">
        <f>VLOOKUP($B21,MMap!$D$11:$U$82,18,FALSE)</f>
        <v>4564.0855022420455</v>
      </c>
      <c r="G21" s="147" t="s">
        <v>700</v>
      </c>
      <c r="Q21" s="52" t="s">
        <v>587</v>
      </c>
    </row>
    <row r="22" spans="1:17">
      <c r="A22" s="21" t="str">
        <f>MMap!A25</f>
        <v>Compressed Air-Retro-Hospital</v>
      </c>
      <c r="B22" s="52" t="str">
        <f>MMap!D25</f>
        <v>Compressed Air-Retro-Hospital-Demand Reduction</v>
      </c>
      <c r="C22" s="51">
        <f>VLOOKUP($B22,MMap!$D$11:$R$82,10,FALSE)</f>
        <v>7637.7344999999996</v>
      </c>
      <c r="D22" s="52">
        <f>MMap!L25</f>
        <v>10</v>
      </c>
      <c r="E22" s="51">
        <f>VLOOKUP($B22,MMap!$D$11:$R$82,11,FALSE)</f>
        <v>3234.5809443351318</v>
      </c>
      <c r="F22" s="51">
        <f>VLOOKUP($B22,MMap!$D$11:$U$82,18,FALSE)</f>
        <v>835.57873041046673</v>
      </c>
      <c r="G22" s="147" t="s">
        <v>700</v>
      </c>
      <c r="Q22" s="52" t="s">
        <v>587</v>
      </c>
    </row>
    <row r="23" spans="1:17">
      <c r="A23" s="21" t="str">
        <f>MMap!A26</f>
        <v>Compressed Air-Retro-Residential Care</v>
      </c>
      <c r="B23" s="52" t="str">
        <f>MMap!D26</f>
        <v>Compressed Air-Retro-Residential Care-Demand Reduction</v>
      </c>
      <c r="C23" s="51">
        <f>VLOOKUP($B23,MMap!$D$11:$R$82,10,FALSE)</f>
        <v>7637.7344999999996</v>
      </c>
      <c r="D23" s="52">
        <f>MMap!L26</f>
        <v>10</v>
      </c>
      <c r="E23" s="51">
        <f>VLOOKUP($B23,MMap!$D$11:$R$82,11,FALSE)</f>
        <v>3234.5809443351318</v>
      </c>
      <c r="F23" s="51">
        <f>VLOOKUP($B23,MMap!$D$11:$U$82,18,FALSE)</f>
        <v>835.57873041046673</v>
      </c>
      <c r="G23" s="147" t="s">
        <v>700</v>
      </c>
      <c r="Q23" s="52" t="s">
        <v>587</v>
      </c>
    </row>
    <row r="24" spans="1:17">
      <c r="A24" s="21" t="str">
        <f>MMap!A27</f>
        <v>Compressed Air-Retro-Assembly</v>
      </c>
      <c r="B24" s="52" t="str">
        <f>MMap!D27</f>
        <v>Compressed Air-Retro-Assembly-Demand Reduction</v>
      </c>
      <c r="C24" s="51">
        <f>VLOOKUP($B24,MMap!$D$11:$R$82,10,FALSE)</f>
        <v>1549545.8655133927</v>
      </c>
      <c r="D24" s="52">
        <f>MMap!L27</f>
        <v>10</v>
      </c>
      <c r="E24" s="51">
        <f>VLOOKUP($B24,MMap!$D$11:$R$82,11,FALSE)</f>
        <v>53470.816818775362</v>
      </c>
      <c r="F24" s="51">
        <f>VLOOKUP($B24,MMap!$D$11:$U$82,18,FALSE)</f>
        <v>13812.94145991042</v>
      </c>
      <c r="G24" s="147" t="s">
        <v>700</v>
      </c>
      <c r="Q24" s="52" t="s">
        <v>587</v>
      </c>
    </row>
    <row r="25" spans="1:17">
      <c r="A25" s="21" t="str">
        <f>MMap!A28</f>
        <v>Compressed Air-Retro-Other</v>
      </c>
      <c r="B25" s="52" t="str">
        <f>MMap!D28</f>
        <v>Compressed Air-Retro-Other-Demand Reduction</v>
      </c>
      <c r="C25" s="51">
        <f>VLOOKUP($B25,MMap!$D$11:$R$82,10,FALSE)</f>
        <v>684283.24682142853</v>
      </c>
      <c r="D25" s="52">
        <f>MMap!L28</f>
        <v>10</v>
      </c>
      <c r="E25" s="51">
        <f>VLOOKUP($B25,MMap!$D$11:$R$82,11,FALSE)</f>
        <v>289793.98939520179</v>
      </c>
      <c r="F25" s="51">
        <f>VLOOKUP($B25,MMap!$D$11:$U$82,18,FALSE)</f>
        <v>74861.534741774711</v>
      </c>
      <c r="G25" s="147" t="s">
        <v>700</v>
      </c>
      <c r="Q25" s="52" t="s">
        <v>587</v>
      </c>
    </row>
    <row r="26" spans="1:17">
      <c r="A26" s="21" t="str">
        <f>MMap!A29</f>
        <v>Compressed Air-Retro-Large Off</v>
      </c>
      <c r="B26" s="52" t="str">
        <f>MMap!D29</f>
        <v>Compressed Air-Retro-Large Off-VFD and Controls</v>
      </c>
      <c r="C26" s="51">
        <f>VLOOKUP($B26,MMap!$D$11:$R$82,10,FALSE)</f>
        <v>1630768.6353749998</v>
      </c>
      <c r="D26" s="52">
        <f>MMap!L29</f>
        <v>10</v>
      </c>
      <c r="E26" s="51">
        <f>VLOOKUP($B26,MMap!$D$11:$R$82,11,FALSE)</f>
        <v>96902.897408620425</v>
      </c>
      <c r="F26" s="51">
        <f>VLOOKUP($B26,MMap!$D$11:$U$82,18,FALSE)</f>
        <v>0</v>
      </c>
      <c r="G26" s="147" t="s">
        <v>700</v>
      </c>
      <c r="Q26" s="52" t="s">
        <v>587</v>
      </c>
    </row>
    <row r="27" spans="1:17">
      <c r="A27" s="21" t="str">
        <f>MMap!A30</f>
        <v>Compressed Air-Retro-Medium Off</v>
      </c>
      <c r="B27" s="52" t="str">
        <f>MMap!D30</f>
        <v>Compressed Air-Retro-Medium Off-VFD and Controls</v>
      </c>
      <c r="C27" s="51">
        <f>VLOOKUP($B27,MMap!$D$11:$R$82,10,FALSE)</f>
        <v>0</v>
      </c>
      <c r="D27" s="52">
        <f>MMap!L30</f>
        <v>10</v>
      </c>
      <c r="E27" s="51">
        <f>VLOOKUP($B27,MMap!$D$11:$R$82,11,FALSE)</f>
        <v>0</v>
      </c>
      <c r="F27" s="51">
        <f>VLOOKUP($B27,MMap!$D$11:$U$82,18,FALSE)</f>
        <v>0</v>
      </c>
      <c r="G27" s="147" t="s">
        <v>700</v>
      </c>
      <c r="Q27" s="52" t="s">
        <v>587</v>
      </c>
    </row>
    <row r="28" spans="1:17">
      <c r="A28" s="21" t="str">
        <f>MMap!A31</f>
        <v>Compressed Air-Retro-Small Off</v>
      </c>
      <c r="B28" s="52" t="str">
        <f>MMap!D31</f>
        <v>Compressed Air-Retro-Small Off-VFD and Controls</v>
      </c>
      <c r="C28" s="51">
        <f>VLOOKUP($B28,MMap!$D$11:$R$82,10,FALSE)</f>
        <v>0</v>
      </c>
      <c r="D28" s="52">
        <f>MMap!L31</f>
        <v>10</v>
      </c>
      <c r="E28" s="51">
        <f>VLOOKUP($B28,MMap!$D$11:$R$82,11,FALSE)</f>
        <v>0</v>
      </c>
      <c r="F28" s="51">
        <f>VLOOKUP($B28,MMap!$D$11:$U$82,18,FALSE)</f>
        <v>0</v>
      </c>
      <c r="G28" s="147" t="s">
        <v>700</v>
      </c>
      <c r="Q28" s="52" t="s">
        <v>587</v>
      </c>
    </row>
    <row r="29" spans="1:17">
      <c r="A29" s="21" t="str">
        <f>MMap!A32</f>
        <v>Compressed Air-Retro-Xlarge Ret</v>
      </c>
      <c r="B29" s="52" t="str">
        <f>MMap!D32</f>
        <v>Compressed Air-Retro-Xlarge Ret-VFD and Controls</v>
      </c>
      <c r="C29" s="51">
        <f>VLOOKUP($B29,MMap!$D$11:$R$82,10,FALSE)</f>
        <v>3478538.7862499999</v>
      </c>
      <c r="D29" s="52">
        <f>MMap!L32</f>
        <v>10</v>
      </c>
      <c r="E29" s="51">
        <f>VLOOKUP($B29,MMap!$D$11:$R$82,11,FALSE)</f>
        <v>206700.37418176007</v>
      </c>
      <c r="F29" s="51">
        <f>VLOOKUP($B29,MMap!$D$11:$U$82,18,FALSE)</f>
        <v>0</v>
      </c>
      <c r="G29" s="147" t="s">
        <v>700</v>
      </c>
      <c r="Q29" s="52" t="s">
        <v>587</v>
      </c>
    </row>
    <row r="30" spans="1:17">
      <c r="A30" s="21" t="str">
        <f>MMap!A33</f>
        <v>Compressed Air-Retro-Large Ret</v>
      </c>
      <c r="B30" s="52" t="str">
        <f>MMap!D33</f>
        <v>Compressed Air-Retro-Large Ret-VFD and Controls</v>
      </c>
      <c r="C30" s="51">
        <f>VLOOKUP($B30,MMap!$D$11:$R$82,10,FALSE)</f>
        <v>0</v>
      </c>
      <c r="D30" s="52">
        <f>MMap!L33</f>
        <v>10</v>
      </c>
      <c r="E30" s="51">
        <f>VLOOKUP($B30,MMap!$D$11:$R$82,11,FALSE)</f>
        <v>0</v>
      </c>
      <c r="F30" s="51">
        <f>VLOOKUP($B30,MMap!$D$11:$U$82,18,FALSE)</f>
        <v>0</v>
      </c>
      <c r="G30" s="147" t="s">
        <v>700</v>
      </c>
      <c r="Q30" s="52" t="s">
        <v>587</v>
      </c>
    </row>
    <row r="31" spans="1:17">
      <c r="A31" s="21" t="str">
        <f>MMap!A34</f>
        <v>Compressed Air-Retro-Medium Ret</v>
      </c>
      <c r="B31" s="52" t="str">
        <f>MMap!D34</f>
        <v>Compressed Air-Retro-Medium Ret-VFD and Controls</v>
      </c>
      <c r="C31" s="51">
        <f>VLOOKUP($B31,MMap!$D$11:$R$82,10,FALSE)</f>
        <v>0</v>
      </c>
      <c r="D31" s="52">
        <f>MMap!L34</f>
        <v>10</v>
      </c>
      <c r="E31" s="51">
        <f>VLOOKUP($B31,MMap!$D$11:$R$82,11,FALSE)</f>
        <v>0</v>
      </c>
      <c r="F31" s="51">
        <f>VLOOKUP($B31,MMap!$D$11:$U$82,18,FALSE)</f>
        <v>0</v>
      </c>
      <c r="G31" s="147" t="s">
        <v>700</v>
      </c>
      <c r="Q31" s="52" t="s">
        <v>587</v>
      </c>
    </row>
    <row r="32" spans="1:17">
      <c r="A32" s="21" t="str">
        <f>MMap!A35</f>
        <v>Compressed Air-Retro-Small Ret</v>
      </c>
      <c r="B32" s="52" t="str">
        <f>MMap!D35</f>
        <v>Compressed Air-Retro-Small Ret-VFD and Controls</v>
      </c>
      <c r="C32" s="51">
        <f>VLOOKUP($B32,MMap!$D$11:$R$82,10,FALSE)</f>
        <v>0</v>
      </c>
      <c r="D32" s="52">
        <f>MMap!L35</f>
        <v>10</v>
      </c>
      <c r="E32" s="51">
        <f>VLOOKUP($B32,MMap!$D$11:$R$82,11,FALSE)</f>
        <v>0</v>
      </c>
      <c r="F32" s="51">
        <f>VLOOKUP($B32,MMap!$D$11:$U$82,18,FALSE)</f>
        <v>0</v>
      </c>
      <c r="G32" s="147" t="s">
        <v>700</v>
      </c>
      <c r="Q32" s="52" t="s">
        <v>587</v>
      </c>
    </row>
    <row r="33" spans="1:17">
      <c r="A33" s="21" t="str">
        <f>MMap!A36</f>
        <v>Compressed Air-Retro-School K-12</v>
      </c>
      <c r="B33" s="52" t="str">
        <f>MMap!D36</f>
        <v>Compressed Air-Retro-School K-12-VFD and Controls</v>
      </c>
      <c r="C33" s="51">
        <f>VLOOKUP($B33,MMap!$D$11:$R$82,10,FALSE)</f>
        <v>25929.787714285711</v>
      </c>
      <c r="D33" s="52">
        <f>MMap!L36</f>
        <v>10</v>
      </c>
      <c r="E33" s="51">
        <f>VLOOKUP($B33,MMap!$D$11:$R$82,11,FALSE)</f>
        <v>1540.7897258993694</v>
      </c>
      <c r="F33" s="51">
        <f>VLOOKUP($B33,MMap!$D$11:$U$82,18,FALSE)</f>
        <v>0</v>
      </c>
      <c r="G33" s="147" t="s">
        <v>700</v>
      </c>
      <c r="Q33" s="52" t="s">
        <v>587</v>
      </c>
    </row>
    <row r="34" spans="1:17">
      <c r="A34" s="21" t="str">
        <f>MMap!A37</f>
        <v>Compressed Air-Retro-University</v>
      </c>
      <c r="B34" s="52" t="str">
        <f>MMap!D37</f>
        <v>Compressed Air-Retro-University-VFD and Controls</v>
      </c>
      <c r="C34" s="51">
        <f>VLOOKUP($B34,MMap!$D$11:$R$82,10,FALSE)</f>
        <v>25929.787714285711</v>
      </c>
      <c r="D34" s="52">
        <f>MMap!L37</f>
        <v>10</v>
      </c>
      <c r="E34" s="51">
        <f>VLOOKUP($B34,MMap!$D$11:$R$82,11,FALSE)</f>
        <v>1540.7897258993694</v>
      </c>
      <c r="F34" s="51">
        <f>VLOOKUP($B34,MMap!$D$11:$U$82,18,FALSE)</f>
        <v>0</v>
      </c>
      <c r="G34" s="147" t="s">
        <v>700</v>
      </c>
      <c r="Q34" s="52" t="s">
        <v>587</v>
      </c>
    </row>
    <row r="35" spans="1:17">
      <c r="A35" s="21" t="str">
        <f>MMap!A38</f>
        <v>Compressed Air-Retro-Warehouse</v>
      </c>
      <c r="B35" s="52" t="str">
        <f>MMap!D38</f>
        <v>Compressed Air-Retro-Warehouse-VFD and Controls</v>
      </c>
      <c r="C35" s="51">
        <f>VLOOKUP($B35,MMap!$D$11:$R$82,10,FALSE)</f>
        <v>3619419.6873214287</v>
      </c>
      <c r="D35" s="52">
        <f>MMap!L38</f>
        <v>10</v>
      </c>
      <c r="E35" s="51">
        <f>VLOOKUP($B35,MMap!$D$11:$R$82,11,FALSE)</f>
        <v>215071.74410341631</v>
      </c>
      <c r="F35" s="51">
        <f>VLOOKUP($B35,MMap!$D$11:$U$82,18,FALSE)</f>
        <v>0</v>
      </c>
      <c r="G35" s="147" t="s">
        <v>700</v>
      </c>
      <c r="Q35" s="52" t="s">
        <v>587</v>
      </c>
    </row>
    <row r="36" spans="1:17">
      <c r="A36" s="21" t="str">
        <f>MMap!A39</f>
        <v>Compressed Air-Retro-Supermarket</v>
      </c>
      <c r="B36" s="52" t="str">
        <f>MMap!D39</f>
        <v>Compressed Air-Retro-Supermarket-VFD and Controls</v>
      </c>
      <c r="C36" s="51">
        <f>VLOOKUP($B36,MMap!$D$11:$R$82,10,FALSE)</f>
        <v>113496.30678571427</v>
      </c>
      <c r="D36" s="52">
        <f>MMap!L39</f>
        <v>10</v>
      </c>
      <c r="E36" s="51">
        <f>VLOOKUP($B36,MMap!$D$11:$R$82,11,FALSE)</f>
        <v>6744.1332474390701</v>
      </c>
      <c r="F36" s="51">
        <f>VLOOKUP($B36,MMap!$D$11:$U$82,18,FALSE)</f>
        <v>0</v>
      </c>
      <c r="G36" s="147" t="s">
        <v>700</v>
      </c>
      <c r="Q36" s="52" t="s">
        <v>587</v>
      </c>
    </row>
    <row r="37" spans="1:17">
      <c r="A37" s="21" t="str">
        <f>MMap!A40</f>
        <v>Compressed Air-Retro-MiniMart</v>
      </c>
      <c r="B37" s="52" t="str">
        <f>MMap!D40</f>
        <v>Compressed Air-Retro-MiniMart-VFD and Controls</v>
      </c>
      <c r="C37" s="51">
        <f>VLOOKUP($B37,MMap!$D$11:$R$82,10,FALSE)</f>
        <v>0</v>
      </c>
      <c r="D37" s="52">
        <f>MMap!L40</f>
        <v>10</v>
      </c>
      <c r="E37" s="51">
        <f>VLOOKUP($B37,MMap!$D$11:$R$82,11,FALSE)</f>
        <v>0</v>
      </c>
      <c r="F37" s="51">
        <f>VLOOKUP($B37,MMap!$D$11:$U$82,18,FALSE)</f>
        <v>0</v>
      </c>
      <c r="G37" s="147" t="s">
        <v>700</v>
      </c>
      <c r="Q37" s="52" t="s">
        <v>587</v>
      </c>
    </row>
    <row r="38" spans="1:17">
      <c r="A38" s="21" t="str">
        <f>MMap!A41</f>
        <v>Compressed Air-Retro-Restaurant</v>
      </c>
      <c r="B38" s="52" t="str">
        <f>MMap!D41</f>
        <v>Compressed Air-Retro-Restaurant-VFD and Controls</v>
      </c>
      <c r="C38" s="51">
        <f>VLOOKUP($B38,MMap!$D$11:$R$82,10,FALSE)</f>
        <v>16414.710910714282</v>
      </c>
      <c r="D38" s="52">
        <f>MMap!L41</f>
        <v>10</v>
      </c>
      <c r="E38" s="51">
        <f>VLOOKUP($B38,MMap!$D$11:$R$82,11,FALSE)</f>
        <v>975.38854554149418</v>
      </c>
      <c r="F38" s="51">
        <f>VLOOKUP($B38,MMap!$D$11:$U$82,18,FALSE)</f>
        <v>0</v>
      </c>
      <c r="G38" s="147" t="s">
        <v>700</v>
      </c>
      <c r="Q38" s="52" t="s">
        <v>587</v>
      </c>
    </row>
    <row r="39" spans="1:17">
      <c r="A39" s="21" t="str">
        <f>MMap!A42</f>
        <v>Compressed Air-Retro-Lodging</v>
      </c>
      <c r="B39" s="52" t="str">
        <f>MMap!D42</f>
        <v>Compressed Air-Retro-Lodging-VFD and Controls</v>
      </c>
      <c r="C39" s="51">
        <f>VLOOKUP($B39,MMap!$D$11:$R$82,10,FALSE)</f>
        <v>41718.717857142852</v>
      </c>
      <c r="D39" s="52">
        <f>MMap!L42</f>
        <v>10</v>
      </c>
      <c r="E39" s="51">
        <f>VLOOKUP($B39,MMap!$D$11:$R$82,11,FALSE)</f>
        <v>2478.9933708776985</v>
      </c>
      <c r="F39" s="51">
        <f>VLOOKUP($B39,MMap!$D$11:$U$82,18,FALSE)</f>
        <v>0</v>
      </c>
      <c r="G39" s="147" t="s">
        <v>700</v>
      </c>
      <c r="Q39" s="52" t="s">
        <v>587</v>
      </c>
    </row>
    <row r="40" spans="1:17">
      <c r="A40" s="21" t="str">
        <f>MMap!A43</f>
        <v>Compressed Air-Retro-Hospital</v>
      </c>
      <c r="B40" s="52" t="str">
        <f>MMap!D43</f>
        <v>Compressed Air-Retro-Hospital-VFD and Controls</v>
      </c>
      <c r="C40" s="51">
        <f>VLOOKUP($B40,MMap!$D$11:$R$82,10,FALSE)</f>
        <v>7637.7344999999996</v>
      </c>
      <c r="D40" s="52">
        <f>MMap!L43</f>
        <v>10</v>
      </c>
      <c r="E40" s="51">
        <f>VLOOKUP($B40,MMap!$D$11:$R$82,11,FALSE)</f>
        <v>453.84647866837861</v>
      </c>
      <c r="F40" s="51">
        <f>VLOOKUP($B40,MMap!$D$11:$U$82,18,FALSE)</f>
        <v>0</v>
      </c>
      <c r="G40" s="147" t="s">
        <v>700</v>
      </c>
      <c r="Q40" s="52" t="s">
        <v>587</v>
      </c>
    </row>
    <row r="41" spans="1:17">
      <c r="A41" s="21" t="str">
        <f>MMap!A44</f>
        <v>Compressed Air-Retro-Residential Care</v>
      </c>
      <c r="B41" s="52" t="str">
        <f>MMap!D44</f>
        <v>Compressed Air-Retro-Residential Care-VFD and Controls</v>
      </c>
      <c r="C41" s="51">
        <f>VLOOKUP($B41,MMap!$D$11:$R$82,10,FALSE)</f>
        <v>7637.7344999999996</v>
      </c>
      <c r="D41" s="52">
        <f>MMap!L44</f>
        <v>10</v>
      </c>
      <c r="E41" s="51">
        <f>VLOOKUP($B41,MMap!$D$11:$R$82,11,FALSE)</f>
        <v>453.84647866837861</v>
      </c>
      <c r="F41" s="51">
        <f>VLOOKUP($B41,MMap!$D$11:$U$82,18,FALSE)</f>
        <v>0</v>
      </c>
      <c r="G41" s="147" t="s">
        <v>700</v>
      </c>
      <c r="Q41" s="52" t="s">
        <v>587</v>
      </c>
    </row>
    <row r="42" spans="1:17">
      <c r="A42" s="21" t="str">
        <f>MMap!A45</f>
        <v>Compressed Air-Retro-Assembly</v>
      </c>
      <c r="B42" s="52" t="str">
        <f>MMap!D45</f>
        <v>Compressed Air-Retro-Assembly-VFD and Controls</v>
      </c>
      <c r="C42" s="51">
        <f>VLOOKUP($B42,MMap!$D$11:$R$82,10,FALSE)</f>
        <v>286952.93805803568</v>
      </c>
      <c r="D42" s="52">
        <f>MMap!L45</f>
        <v>10</v>
      </c>
      <c r="E42" s="51">
        <f>VLOOKUP($B42,MMap!$D$11:$R$82,11,FALSE)</f>
        <v>7502.5304181130341</v>
      </c>
      <c r="F42" s="51">
        <f>VLOOKUP($B42,MMap!$D$11:$U$82,18,FALSE)</f>
        <v>0</v>
      </c>
      <c r="G42" s="147" t="s">
        <v>700</v>
      </c>
      <c r="Q42" s="52" t="s">
        <v>587</v>
      </c>
    </row>
    <row r="43" spans="1:17">
      <c r="A43" s="21" t="str">
        <f>MMap!A46</f>
        <v>Compressed Air-Retro-Other</v>
      </c>
      <c r="B43" s="52" t="str">
        <f>MMap!D46</f>
        <v>Compressed Air-Retro-Other-VFD and Controls</v>
      </c>
      <c r="C43" s="51">
        <f>VLOOKUP($B43,MMap!$D$11:$R$82,10,FALSE)</f>
        <v>684283.24682142853</v>
      </c>
      <c r="D43" s="52">
        <f>MMap!L46</f>
        <v>10</v>
      </c>
      <c r="E43" s="51">
        <f>VLOOKUP($B43,MMap!$D$11:$R$82,11,FALSE)</f>
        <v>40661.212036327051</v>
      </c>
      <c r="F43" s="51">
        <f>VLOOKUP($B43,MMap!$D$11:$U$82,18,FALSE)</f>
        <v>0</v>
      </c>
      <c r="G43" s="147" t="s">
        <v>700</v>
      </c>
      <c r="Q43" s="52" t="s">
        <v>587</v>
      </c>
    </row>
    <row r="44" spans="1:17">
      <c r="A44" s="21" t="str">
        <f>MMap!A47</f>
        <v>Compressed Air-Retro-Large Off</v>
      </c>
      <c r="B44" s="52" t="str">
        <f>MMap!D47</f>
        <v>Compressed Air-Retro-Large Off-Equipment Upgrade</v>
      </c>
      <c r="C44" s="51">
        <f>VLOOKUP($B44,MMap!$D$11:$R$82,10,FALSE)</f>
        <v>1630768.6353749998</v>
      </c>
      <c r="D44" s="52">
        <f>MMap!L47</f>
        <v>10</v>
      </c>
      <c r="E44" s="51">
        <f>VLOOKUP($B44,MMap!$D$11:$R$82,11,FALSE)</f>
        <v>299768.70611984993</v>
      </c>
      <c r="F44" s="51">
        <f>VLOOKUP($B44,MMap!$D$11:$U$82,18,FALSE)</f>
        <v>0</v>
      </c>
      <c r="G44" s="147" t="s">
        <v>700</v>
      </c>
      <c r="Q44" s="52" t="s">
        <v>587</v>
      </c>
    </row>
    <row r="45" spans="1:17">
      <c r="A45" s="21" t="str">
        <f>MMap!A48</f>
        <v>Compressed Air-Retro-Medium Off</v>
      </c>
      <c r="B45" s="52" t="str">
        <f>MMap!D48</f>
        <v>Compressed Air-Retro-Medium Off-Equipment Upgrade</v>
      </c>
      <c r="C45" s="51">
        <f>VLOOKUP($B45,MMap!$D$11:$R$82,10,FALSE)</f>
        <v>0</v>
      </c>
      <c r="D45" s="52">
        <f>MMap!L48</f>
        <v>10</v>
      </c>
      <c r="E45" s="51">
        <f>VLOOKUP($B45,MMap!$D$11:$R$82,11,FALSE)</f>
        <v>0</v>
      </c>
      <c r="F45" s="51">
        <f>VLOOKUP($B45,MMap!$D$11:$U$82,18,FALSE)</f>
        <v>0</v>
      </c>
      <c r="G45" s="147" t="s">
        <v>700</v>
      </c>
      <c r="Q45" s="52" t="s">
        <v>587</v>
      </c>
    </row>
    <row r="46" spans="1:17">
      <c r="A46" s="21" t="str">
        <f>MMap!A49</f>
        <v>Compressed Air-Retro-Small Off</v>
      </c>
      <c r="B46" s="52" t="str">
        <f>MMap!D49</f>
        <v>Compressed Air-Retro-Small Off-Equipment Upgrade</v>
      </c>
      <c r="C46" s="51">
        <f>VLOOKUP($B46,MMap!$D$11:$R$82,10,FALSE)</f>
        <v>0</v>
      </c>
      <c r="D46" s="52">
        <f>MMap!L49</f>
        <v>10</v>
      </c>
      <c r="E46" s="51">
        <f>VLOOKUP($B46,MMap!$D$11:$R$82,11,FALSE)</f>
        <v>0</v>
      </c>
      <c r="F46" s="51">
        <f>VLOOKUP($B46,MMap!$D$11:$U$82,18,FALSE)</f>
        <v>0</v>
      </c>
      <c r="G46" s="147" t="s">
        <v>700</v>
      </c>
      <c r="Q46" s="52" t="s">
        <v>587</v>
      </c>
    </row>
    <row r="47" spans="1:17">
      <c r="A47" s="21" t="str">
        <f>MMap!A50</f>
        <v>Compressed Air-Retro-Xlarge Ret</v>
      </c>
      <c r="B47" s="52" t="str">
        <f>MMap!D50</f>
        <v>Compressed Air-Retro-Xlarge Ret-Equipment Upgrade</v>
      </c>
      <c r="C47" s="51">
        <f>VLOOKUP($B47,MMap!$D$11:$R$82,10,FALSE)</f>
        <v>3478538.7862499999</v>
      </c>
      <c r="D47" s="52">
        <f>MMap!L50</f>
        <v>10</v>
      </c>
      <c r="E47" s="51">
        <f>VLOOKUP($B47,MMap!$D$11:$R$82,11,FALSE)</f>
        <v>639426.73934373935</v>
      </c>
      <c r="F47" s="51">
        <f>VLOOKUP($B47,MMap!$D$11:$U$82,18,FALSE)</f>
        <v>0</v>
      </c>
      <c r="G47" s="147" t="s">
        <v>700</v>
      </c>
      <c r="Q47" s="52" t="s">
        <v>587</v>
      </c>
    </row>
    <row r="48" spans="1:17">
      <c r="A48" s="21" t="str">
        <f>MMap!A51</f>
        <v>Compressed Air-Retro-Large Ret</v>
      </c>
      <c r="B48" s="52" t="str">
        <f>MMap!D51</f>
        <v>Compressed Air-Retro-Large Ret-Equipment Upgrade</v>
      </c>
      <c r="C48" s="51">
        <f>VLOOKUP($B48,MMap!$D$11:$R$82,10,FALSE)</f>
        <v>0</v>
      </c>
      <c r="D48" s="52">
        <f>MMap!L51</f>
        <v>10</v>
      </c>
      <c r="E48" s="51">
        <f>VLOOKUP($B48,MMap!$D$11:$R$82,11,FALSE)</f>
        <v>0</v>
      </c>
      <c r="F48" s="51">
        <f>VLOOKUP($B48,MMap!$D$11:$U$82,18,FALSE)</f>
        <v>0</v>
      </c>
      <c r="G48" s="147" t="s">
        <v>700</v>
      </c>
      <c r="Q48" s="52" t="s">
        <v>587</v>
      </c>
    </row>
    <row r="49" spans="1:17">
      <c r="A49" s="21" t="str">
        <f>MMap!A52</f>
        <v>Compressed Air-Retro-Medium Ret</v>
      </c>
      <c r="B49" s="52" t="str">
        <f>MMap!D52</f>
        <v>Compressed Air-Retro-Medium Ret-Equipment Upgrade</v>
      </c>
      <c r="C49" s="51">
        <f>VLOOKUP($B49,MMap!$D$11:$R$82,10,FALSE)</f>
        <v>0</v>
      </c>
      <c r="D49" s="52">
        <f>MMap!L52</f>
        <v>10</v>
      </c>
      <c r="E49" s="51">
        <f>VLOOKUP($B49,MMap!$D$11:$R$82,11,FALSE)</f>
        <v>0</v>
      </c>
      <c r="F49" s="51">
        <f>VLOOKUP($B49,MMap!$D$11:$U$82,18,FALSE)</f>
        <v>0</v>
      </c>
      <c r="G49" s="147" t="s">
        <v>700</v>
      </c>
      <c r="Q49" s="52" t="s">
        <v>587</v>
      </c>
    </row>
    <row r="50" spans="1:17">
      <c r="A50" s="21" t="str">
        <f>MMap!A53</f>
        <v>Compressed Air-Retro-Small Ret</v>
      </c>
      <c r="B50" s="52" t="str">
        <f>MMap!D53</f>
        <v>Compressed Air-Retro-Small Ret-Equipment Upgrade</v>
      </c>
      <c r="C50" s="51">
        <f>VLOOKUP($B50,MMap!$D$11:$R$82,10,FALSE)</f>
        <v>0</v>
      </c>
      <c r="D50" s="52">
        <f>MMap!L53</f>
        <v>10</v>
      </c>
      <c r="E50" s="51">
        <f>VLOOKUP($B50,MMap!$D$11:$R$82,11,FALSE)</f>
        <v>0</v>
      </c>
      <c r="F50" s="51">
        <f>VLOOKUP($B50,MMap!$D$11:$U$82,18,FALSE)</f>
        <v>0</v>
      </c>
      <c r="G50" s="147" t="s">
        <v>700</v>
      </c>
      <c r="Q50" s="52" t="s">
        <v>587</v>
      </c>
    </row>
    <row r="51" spans="1:17">
      <c r="A51" s="21" t="str">
        <f>MMap!A54</f>
        <v>Compressed Air-Retro-School K-12</v>
      </c>
      <c r="B51" s="52" t="str">
        <f>MMap!D54</f>
        <v>Compressed Air-Retro-School K-12-Equipment Upgrade</v>
      </c>
      <c r="C51" s="51">
        <f>VLOOKUP($B51,MMap!$D$11:$R$82,10,FALSE)</f>
        <v>25929.787714285711</v>
      </c>
      <c r="D51" s="52">
        <f>MMap!L54</f>
        <v>10</v>
      </c>
      <c r="E51" s="51">
        <f>VLOOKUP($B51,MMap!$D$11:$R$82,11,FALSE)</f>
        <v>4766.4265454102251</v>
      </c>
      <c r="F51" s="51">
        <f>VLOOKUP($B51,MMap!$D$11:$U$82,18,FALSE)</f>
        <v>0</v>
      </c>
      <c r="G51" s="147" t="s">
        <v>700</v>
      </c>
      <c r="Q51" s="52" t="s">
        <v>587</v>
      </c>
    </row>
    <row r="52" spans="1:17">
      <c r="A52" s="21" t="str">
        <f>MMap!A55</f>
        <v>Compressed Air-Retro-University</v>
      </c>
      <c r="B52" s="52" t="str">
        <f>MMap!D55</f>
        <v>Compressed Air-Retro-University-Equipment Upgrade</v>
      </c>
      <c r="C52" s="51">
        <f>VLOOKUP($B52,MMap!$D$11:$R$82,10,FALSE)</f>
        <v>25929.787714285711</v>
      </c>
      <c r="D52" s="52">
        <f>MMap!L55</f>
        <v>10</v>
      </c>
      <c r="E52" s="51">
        <f>VLOOKUP($B52,MMap!$D$11:$R$82,11,FALSE)</f>
        <v>4766.4265454102251</v>
      </c>
      <c r="F52" s="51">
        <f>VLOOKUP($B52,MMap!$D$11:$U$82,18,FALSE)</f>
        <v>0</v>
      </c>
      <c r="G52" s="147" t="s">
        <v>700</v>
      </c>
      <c r="Q52" s="52" t="s">
        <v>587</v>
      </c>
    </row>
    <row r="53" spans="1:17">
      <c r="A53" s="21" t="str">
        <f>MMap!A56</f>
        <v>Compressed Air-Retro-Warehouse</v>
      </c>
      <c r="B53" s="52" t="str">
        <f>MMap!D56</f>
        <v>Compressed Air-Retro-Warehouse-Equipment Upgrade</v>
      </c>
      <c r="C53" s="51">
        <f>VLOOKUP($B53,MMap!$D$11:$R$82,10,FALSE)</f>
        <v>3619419.6873214287</v>
      </c>
      <c r="D53" s="52">
        <f>MMap!L56</f>
        <v>10</v>
      </c>
      <c r="E53" s="51">
        <f>VLOOKUP($B53,MMap!$D$11:$R$82,11,FALSE)</f>
        <v>665323.5370347678</v>
      </c>
      <c r="F53" s="51">
        <f>VLOOKUP($B53,MMap!$D$11:$U$82,18,FALSE)</f>
        <v>0</v>
      </c>
      <c r="G53" s="147" t="s">
        <v>700</v>
      </c>
      <c r="Q53" s="52" t="s">
        <v>587</v>
      </c>
    </row>
    <row r="54" spans="1:17">
      <c r="A54" s="21" t="str">
        <f>MMap!A57</f>
        <v>Compressed Air-Retro-Supermarket</v>
      </c>
      <c r="B54" s="52" t="str">
        <f>MMap!D57</f>
        <v>Compressed Air-Retro-Supermarket-Equipment Upgrade</v>
      </c>
      <c r="C54" s="51">
        <f>VLOOKUP($B54,MMap!$D$11:$R$82,10,FALSE)</f>
        <v>113496.30678571427</v>
      </c>
      <c r="D54" s="52">
        <f>MMap!L57</f>
        <v>10</v>
      </c>
      <c r="E54" s="51">
        <f>VLOOKUP($B54,MMap!$D$11:$R$82,11,FALSE)</f>
        <v>20862.947874093436</v>
      </c>
      <c r="F54" s="51">
        <f>VLOOKUP($B54,MMap!$D$11:$U$82,18,FALSE)</f>
        <v>0</v>
      </c>
      <c r="G54" s="147" t="s">
        <v>700</v>
      </c>
      <c r="Q54" s="52" t="s">
        <v>587</v>
      </c>
    </row>
    <row r="55" spans="1:17">
      <c r="A55" s="21" t="str">
        <f>MMap!A58</f>
        <v>Compressed Air-Retro-MiniMart</v>
      </c>
      <c r="B55" s="52" t="str">
        <f>MMap!D58</f>
        <v>Compressed Air-Retro-MiniMart-Equipment Upgrade</v>
      </c>
      <c r="C55" s="51">
        <f>VLOOKUP($B55,MMap!$D$11:$R$82,10,FALSE)</f>
        <v>0</v>
      </c>
      <c r="D55" s="52">
        <f>MMap!L58</f>
        <v>10</v>
      </c>
      <c r="E55" s="51">
        <f>VLOOKUP($B55,MMap!$D$11:$R$82,11,FALSE)</f>
        <v>0</v>
      </c>
      <c r="F55" s="51">
        <f>VLOOKUP($B55,MMap!$D$11:$U$82,18,FALSE)</f>
        <v>0</v>
      </c>
      <c r="G55" s="147" t="s">
        <v>700</v>
      </c>
      <c r="Q55" s="52" t="s">
        <v>587</v>
      </c>
    </row>
    <row r="56" spans="1:17">
      <c r="A56" s="21" t="str">
        <f>MMap!A59</f>
        <v>Compressed Air-Retro-Restaurant</v>
      </c>
      <c r="B56" s="52" t="str">
        <f>MMap!D59</f>
        <v>Compressed Air-Retro-Restaurant-Equipment Upgrade</v>
      </c>
      <c r="C56" s="51">
        <f>VLOOKUP($B56,MMap!$D$11:$R$82,10,FALSE)</f>
        <v>16414.710910714282</v>
      </c>
      <c r="D56" s="52">
        <f>MMap!L59</f>
        <v>10</v>
      </c>
      <c r="E56" s="51">
        <f>VLOOKUP($B56,MMap!$D$11:$R$82,11,FALSE)</f>
        <v>3017.3603687838245</v>
      </c>
      <c r="F56" s="51">
        <f>VLOOKUP($B56,MMap!$D$11:$U$82,18,FALSE)</f>
        <v>0</v>
      </c>
      <c r="G56" s="147" t="s">
        <v>700</v>
      </c>
      <c r="Q56" s="52" t="s">
        <v>587</v>
      </c>
    </row>
    <row r="57" spans="1:17">
      <c r="A57" s="21" t="str">
        <f>MMap!A60</f>
        <v>Compressed Air-Retro-Lodging</v>
      </c>
      <c r="B57" s="52" t="str">
        <f>MMap!D60</f>
        <v>Compressed Air-Retro-Lodging-Equipment Upgrade</v>
      </c>
      <c r="C57" s="51">
        <f>VLOOKUP($B57,MMap!$D$11:$R$82,10,FALSE)</f>
        <v>41718.717857142852</v>
      </c>
      <c r="D57" s="52">
        <f>MMap!L60</f>
        <v>10</v>
      </c>
      <c r="E57" s="51">
        <f>VLOOKUP($B57,MMap!$D$11:$R$82,11,FALSE)</f>
        <v>7668.7555804867497</v>
      </c>
      <c r="F57" s="51">
        <f>VLOOKUP($B57,MMap!$D$11:$U$82,18,FALSE)</f>
        <v>0</v>
      </c>
      <c r="G57" s="147" t="s">
        <v>700</v>
      </c>
      <c r="Q57" s="52" t="s">
        <v>587</v>
      </c>
    </row>
    <row r="58" spans="1:17">
      <c r="A58" s="21" t="str">
        <f>MMap!A61</f>
        <v>Compressed Air-Retro-Hospital</v>
      </c>
      <c r="B58" s="52" t="str">
        <f>MMap!D61</f>
        <v>Compressed Air-Retro-Hospital-Equipment Upgrade</v>
      </c>
      <c r="C58" s="51">
        <f>VLOOKUP($B58,MMap!$D$11:$R$82,10,FALSE)</f>
        <v>7637.7344999999996</v>
      </c>
      <c r="D58" s="52">
        <f>MMap!L61</f>
        <v>10</v>
      </c>
      <c r="E58" s="51">
        <f>VLOOKUP($B58,MMap!$D$11:$R$82,11,FALSE)</f>
        <v>1403.972175504497</v>
      </c>
      <c r="F58" s="51">
        <f>VLOOKUP($B58,MMap!$D$11:$U$82,18,FALSE)</f>
        <v>0</v>
      </c>
      <c r="G58" s="147" t="s">
        <v>700</v>
      </c>
      <c r="Q58" s="52" t="s">
        <v>587</v>
      </c>
    </row>
    <row r="59" spans="1:17">
      <c r="A59" s="21" t="str">
        <f>MMap!A62</f>
        <v>Compressed Air-Retro-Residential Care</v>
      </c>
      <c r="B59" s="52" t="str">
        <f>MMap!D62</f>
        <v>Compressed Air-Retro-Residential Care-Equipment Upgrade</v>
      </c>
      <c r="C59" s="51">
        <f>VLOOKUP($B59,MMap!$D$11:$R$82,10,FALSE)</f>
        <v>7637.7344999999996</v>
      </c>
      <c r="D59" s="52">
        <f>MMap!L62</f>
        <v>10</v>
      </c>
      <c r="E59" s="51">
        <f>VLOOKUP($B59,MMap!$D$11:$R$82,11,FALSE)</f>
        <v>1403.972175504497</v>
      </c>
      <c r="F59" s="51">
        <f>VLOOKUP($B59,MMap!$D$11:$U$82,18,FALSE)</f>
        <v>0</v>
      </c>
      <c r="G59" s="147" t="s">
        <v>700</v>
      </c>
      <c r="Q59" s="52" t="s">
        <v>587</v>
      </c>
    </row>
    <row r="60" spans="1:17">
      <c r="A60" s="21" t="str">
        <f>MMap!A63</f>
        <v>Compressed Air-Retro-Assembly</v>
      </c>
      <c r="B60" s="52" t="str">
        <f>MMap!D63</f>
        <v>Compressed Air-Retro-Assembly-Equipment Upgrade</v>
      </c>
      <c r="C60" s="51">
        <f>VLOOKUP($B60,MMap!$D$11:$R$82,10,FALSE)</f>
        <v>126259.2927455357</v>
      </c>
      <c r="D60" s="52">
        <f>MMap!L63</f>
        <v>10</v>
      </c>
      <c r="E60" s="51">
        <f>VLOOKUP($B60,MMap!$D$11:$R$82,11,FALSE)</f>
        <v>23209.04633613658</v>
      </c>
      <c r="F60" s="51">
        <f>VLOOKUP($B60,MMap!$D$11:$U$82,18,FALSE)</f>
        <v>0</v>
      </c>
      <c r="G60" s="147" t="s">
        <v>700</v>
      </c>
      <c r="Q60" s="52" t="s">
        <v>587</v>
      </c>
    </row>
    <row r="61" spans="1:17">
      <c r="A61" s="21" t="str">
        <f>MMap!A64</f>
        <v>Compressed Air-Retro-Other</v>
      </c>
      <c r="B61" s="52" t="str">
        <f>MMap!D64</f>
        <v>Compressed Air-Retro-Other-Equipment Upgrade</v>
      </c>
      <c r="C61" s="51">
        <f>VLOOKUP($B61,MMap!$D$11:$R$82,10,FALSE)</f>
        <v>684283.24682142853</v>
      </c>
      <c r="D61" s="52">
        <f>MMap!L64</f>
        <v>10</v>
      </c>
      <c r="E61" s="51">
        <f>VLOOKUP($B61,MMap!$D$11:$R$82,11,FALSE)</f>
        <v>125785.28864824535</v>
      </c>
      <c r="F61" s="51">
        <f>VLOOKUP($B61,MMap!$D$11:$U$82,18,FALSE)</f>
        <v>0</v>
      </c>
      <c r="G61" s="147" t="s">
        <v>700</v>
      </c>
      <c r="Q61" s="52" t="s">
        <v>587</v>
      </c>
    </row>
    <row r="62" spans="1:17">
      <c r="A62" s="21" t="str">
        <f>MMap!A65</f>
        <v>Compressed Air-NR-Large Off</v>
      </c>
      <c r="B62" s="52" t="str">
        <f>MMap!D65</f>
        <v>Compressed Air-NR-Large Off-Equipment Upgrade</v>
      </c>
      <c r="C62" s="51">
        <f>VLOOKUP($B62,MMap!$D$11:$R$82,10,FALSE)</f>
        <v>1630768.6353749998</v>
      </c>
      <c r="D62" s="52">
        <f>MMap!L65</f>
        <v>10</v>
      </c>
      <c r="E62" s="51">
        <f>VLOOKUP($B62,MMap!$D$11:$R$82,11,FALSE)</f>
        <v>231146.95411651075</v>
      </c>
      <c r="F62" s="51">
        <f>VLOOKUP($B62,MMap!$D$11:$U$82,18,FALSE)</f>
        <v>0</v>
      </c>
      <c r="G62" s="147" t="s">
        <v>700</v>
      </c>
      <c r="Q62" s="52" t="s">
        <v>409</v>
      </c>
    </row>
    <row r="63" spans="1:17">
      <c r="A63" s="21" t="str">
        <f>MMap!A66</f>
        <v>Compressed Air-NR-Medium Off</v>
      </c>
      <c r="B63" s="52" t="str">
        <f>MMap!D66</f>
        <v>Compressed Air-NR-Medium Off-Equipment Upgrade</v>
      </c>
      <c r="C63" s="51">
        <f>VLOOKUP($B63,MMap!$D$11:$R$82,10,FALSE)</f>
        <v>0</v>
      </c>
      <c r="D63" s="52">
        <f>MMap!L66</f>
        <v>10</v>
      </c>
      <c r="E63" s="51">
        <f>VLOOKUP($B63,MMap!$D$11:$R$82,11,FALSE)</f>
        <v>0</v>
      </c>
      <c r="F63" s="51">
        <f>VLOOKUP($B63,MMap!$D$11:$U$82,18,FALSE)</f>
        <v>0</v>
      </c>
      <c r="G63" s="147" t="s">
        <v>700</v>
      </c>
      <c r="Q63" s="52" t="s">
        <v>409</v>
      </c>
    </row>
    <row r="64" spans="1:17">
      <c r="A64" s="21" t="str">
        <f>MMap!A67</f>
        <v>Compressed Air-NR-Small Off</v>
      </c>
      <c r="B64" s="52" t="str">
        <f>MMap!D67</f>
        <v>Compressed Air-NR-Small Off-Equipment Upgrade</v>
      </c>
      <c r="C64" s="51">
        <f>VLOOKUP($B64,MMap!$D$11:$R$82,10,FALSE)</f>
        <v>0</v>
      </c>
      <c r="D64" s="52">
        <f>MMap!L67</f>
        <v>10</v>
      </c>
      <c r="E64" s="51">
        <f>VLOOKUP($B64,MMap!$D$11:$R$82,11,FALSE)</f>
        <v>0</v>
      </c>
      <c r="F64" s="51">
        <f>VLOOKUP($B64,MMap!$D$11:$U$82,18,FALSE)</f>
        <v>0</v>
      </c>
      <c r="G64" s="147" t="s">
        <v>700</v>
      </c>
      <c r="Q64" s="52" t="s">
        <v>409</v>
      </c>
    </row>
    <row r="65" spans="1:17">
      <c r="A65" s="21" t="str">
        <f>MMap!A68</f>
        <v>Compressed Air-NR-Xlarge Ret</v>
      </c>
      <c r="B65" s="52" t="str">
        <f>MMap!D68</f>
        <v>Compressed Air-NR-Xlarge Ret-Equipment Upgrade</v>
      </c>
      <c r="C65" s="51">
        <f>VLOOKUP($B65,MMap!$D$11:$R$82,10,FALSE)</f>
        <v>3478538.7862499999</v>
      </c>
      <c r="D65" s="52">
        <f>MMap!L68</f>
        <v>10</v>
      </c>
      <c r="E65" s="51">
        <f>VLOOKUP($B65,MMap!$D$11:$R$82,11,FALSE)</f>
        <v>493051.94359035318</v>
      </c>
      <c r="F65" s="51">
        <f>VLOOKUP($B65,MMap!$D$11:$U$82,18,FALSE)</f>
        <v>0</v>
      </c>
      <c r="G65" s="147" t="s">
        <v>700</v>
      </c>
      <c r="Q65" s="52" t="s">
        <v>409</v>
      </c>
    </row>
    <row r="66" spans="1:17">
      <c r="A66" s="21" t="str">
        <f>MMap!A69</f>
        <v>Compressed Air-NR-Large Ret</v>
      </c>
      <c r="B66" s="52" t="str">
        <f>MMap!D69</f>
        <v>Compressed Air-NR-Large Ret-Equipment Upgrade</v>
      </c>
      <c r="C66" s="51">
        <f>VLOOKUP($B66,MMap!$D$11:$R$82,10,FALSE)</f>
        <v>0</v>
      </c>
      <c r="D66" s="52">
        <f>MMap!L69</f>
        <v>10</v>
      </c>
      <c r="E66" s="51">
        <f>VLOOKUP($B66,MMap!$D$11:$R$82,11,FALSE)</f>
        <v>0</v>
      </c>
      <c r="F66" s="51">
        <f>VLOOKUP($B66,MMap!$D$11:$U$82,18,FALSE)</f>
        <v>0</v>
      </c>
      <c r="G66" s="147" t="s">
        <v>700</v>
      </c>
      <c r="Q66" s="52" t="s">
        <v>409</v>
      </c>
    </row>
    <row r="67" spans="1:17">
      <c r="A67" s="21" t="str">
        <f>MMap!A70</f>
        <v>Compressed Air-NR-Medium Ret</v>
      </c>
      <c r="B67" s="52" t="str">
        <f>MMap!D70</f>
        <v>Compressed Air-NR-Medium Ret-Equipment Upgrade</v>
      </c>
      <c r="C67" s="51">
        <f>VLOOKUP($B67,MMap!$D$11:$R$82,10,FALSE)</f>
        <v>0</v>
      </c>
      <c r="D67" s="52">
        <f>MMap!L70</f>
        <v>10</v>
      </c>
      <c r="E67" s="51">
        <f>VLOOKUP($B67,MMap!$D$11:$R$82,11,FALSE)</f>
        <v>0</v>
      </c>
      <c r="F67" s="51">
        <f>VLOOKUP($B67,MMap!$D$11:$U$82,18,FALSE)</f>
        <v>0</v>
      </c>
      <c r="G67" s="147" t="s">
        <v>700</v>
      </c>
      <c r="Q67" s="52" t="s">
        <v>409</v>
      </c>
    </row>
    <row r="68" spans="1:17">
      <c r="A68" s="21" t="str">
        <f>MMap!A71</f>
        <v>Compressed Air-NR-Small Ret</v>
      </c>
      <c r="B68" s="52" t="str">
        <f>MMap!D71</f>
        <v>Compressed Air-NR-Small Ret-Equipment Upgrade</v>
      </c>
      <c r="C68" s="51">
        <f>VLOOKUP($B68,MMap!$D$11:$R$82,10,FALSE)</f>
        <v>0</v>
      </c>
      <c r="D68" s="52">
        <f>MMap!L71</f>
        <v>10</v>
      </c>
      <c r="E68" s="51">
        <f>VLOOKUP($B68,MMap!$D$11:$R$82,11,FALSE)</f>
        <v>0</v>
      </c>
      <c r="F68" s="51">
        <f>VLOOKUP($B68,MMap!$D$11:$U$82,18,FALSE)</f>
        <v>0</v>
      </c>
      <c r="G68" s="147" t="s">
        <v>700</v>
      </c>
      <c r="Q68" s="52" t="s">
        <v>409</v>
      </c>
    </row>
    <row r="69" spans="1:17">
      <c r="A69" s="21" t="str">
        <f>MMap!A72</f>
        <v>Compressed Air-NR-School K-12</v>
      </c>
      <c r="B69" s="52" t="str">
        <f>MMap!D72</f>
        <v>Compressed Air-NR-School K-12-Equipment Upgrade</v>
      </c>
      <c r="C69" s="51">
        <f>VLOOKUP($B69,MMap!$D$11:$R$82,10,FALSE)</f>
        <v>25929.787714285711</v>
      </c>
      <c r="D69" s="52">
        <f>MMap!L72</f>
        <v>10</v>
      </c>
      <c r="E69" s="51">
        <f>VLOOKUP($B69,MMap!$D$11:$R$82,11,FALSE)</f>
        <v>3675.3168542922222</v>
      </c>
      <c r="F69" s="51">
        <f>VLOOKUP($B69,MMap!$D$11:$U$82,18,FALSE)</f>
        <v>0</v>
      </c>
      <c r="G69" s="147" t="s">
        <v>700</v>
      </c>
      <c r="Q69" s="52" t="s">
        <v>409</v>
      </c>
    </row>
    <row r="70" spans="1:17">
      <c r="A70" s="21" t="str">
        <f>MMap!A73</f>
        <v>Compressed Air-NR-University</v>
      </c>
      <c r="B70" s="52" t="str">
        <f>MMap!D73</f>
        <v>Compressed Air-NR-University-Equipment Upgrade</v>
      </c>
      <c r="C70" s="51">
        <f>VLOOKUP($B70,MMap!$D$11:$R$82,10,FALSE)</f>
        <v>25929.787714285711</v>
      </c>
      <c r="D70" s="52">
        <f>MMap!L73</f>
        <v>10</v>
      </c>
      <c r="E70" s="51">
        <f>VLOOKUP($B70,MMap!$D$11:$R$82,11,FALSE)</f>
        <v>3675.3168542922222</v>
      </c>
      <c r="F70" s="51">
        <f>VLOOKUP($B70,MMap!$D$11:$U$82,18,FALSE)</f>
        <v>0</v>
      </c>
      <c r="G70" s="147" t="s">
        <v>700</v>
      </c>
      <c r="Q70" s="52" t="s">
        <v>409</v>
      </c>
    </row>
    <row r="71" spans="1:17">
      <c r="A71" s="21" t="str">
        <f>MMap!A74</f>
        <v>Compressed Air-NR-Warehouse</v>
      </c>
      <c r="B71" s="52" t="str">
        <f>MMap!D74</f>
        <v>Compressed Air-NR-Warehouse-Equipment Upgrade</v>
      </c>
      <c r="C71" s="51">
        <f>VLOOKUP($B71,MMap!$D$11:$R$82,10,FALSE)</f>
        <v>3619419.6873214287</v>
      </c>
      <c r="D71" s="52">
        <f>MMap!L74</f>
        <v>10</v>
      </c>
      <c r="E71" s="51">
        <f>VLOOKUP($B71,MMap!$D$11:$R$82,11,FALSE)</f>
        <v>513020.55867741129</v>
      </c>
      <c r="F71" s="51">
        <f>VLOOKUP($B71,MMap!$D$11:$U$82,18,FALSE)</f>
        <v>0</v>
      </c>
      <c r="G71" s="147" t="s">
        <v>700</v>
      </c>
      <c r="Q71" s="52" t="s">
        <v>409</v>
      </c>
    </row>
    <row r="72" spans="1:17">
      <c r="A72" s="21" t="str">
        <f>MMap!A75</f>
        <v>Compressed Air-NR-Supermarket</v>
      </c>
      <c r="B72" s="52" t="str">
        <f>MMap!D75</f>
        <v>Compressed Air-NR-Supermarket-Equipment Upgrade</v>
      </c>
      <c r="C72" s="51">
        <f>VLOOKUP($B72,MMap!$D$11:$R$82,10,FALSE)</f>
        <v>113496.30678571427</v>
      </c>
      <c r="D72" s="52">
        <f>MMap!L75</f>
        <v>10</v>
      </c>
      <c r="E72" s="51">
        <f>VLOOKUP($B72,MMap!$D$11:$R$82,11,FALSE)</f>
        <v>16087.092336650363</v>
      </c>
      <c r="F72" s="51">
        <f>VLOOKUP($B72,MMap!$D$11:$U$82,18,FALSE)</f>
        <v>0</v>
      </c>
      <c r="G72" s="147" t="s">
        <v>700</v>
      </c>
      <c r="Q72" s="52" t="s">
        <v>409</v>
      </c>
    </row>
    <row r="73" spans="1:17">
      <c r="A73" s="21" t="str">
        <f>MMap!A76</f>
        <v>Compressed Air-NR-MiniMart</v>
      </c>
      <c r="B73" s="52" t="str">
        <f>MMap!D76</f>
        <v>Compressed Air-NR-MiniMart-Equipment Upgrade</v>
      </c>
      <c r="C73" s="51">
        <f>VLOOKUP($B73,MMap!$D$11:$R$82,10,FALSE)</f>
        <v>0</v>
      </c>
      <c r="D73" s="52">
        <f>MMap!L76</f>
        <v>10</v>
      </c>
      <c r="E73" s="51">
        <f>VLOOKUP($B73,MMap!$D$11:$R$82,11,FALSE)</f>
        <v>0</v>
      </c>
      <c r="F73" s="51">
        <f>VLOOKUP($B73,MMap!$D$11:$U$82,18,FALSE)</f>
        <v>0</v>
      </c>
      <c r="G73" s="147" t="s">
        <v>700</v>
      </c>
      <c r="Q73" s="52" t="s">
        <v>409</v>
      </c>
    </row>
    <row r="74" spans="1:17">
      <c r="A74" s="21" t="str">
        <f>MMap!A77</f>
        <v>Compressed Air-NR-Restaurant</v>
      </c>
      <c r="B74" s="52" t="str">
        <f>MMap!D77</f>
        <v>Compressed Air-NR-Restaurant-Equipment Upgrade</v>
      </c>
      <c r="C74" s="51">
        <f>VLOOKUP($B74,MMap!$D$11:$R$82,10,FALSE)</f>
        <v>16414.710910714282</v>
      </c>
      <c r="D74" s="52">
        <f>MMap!L77</f>
        <v>10</v>
      </c>
      <c r="E74" s="51">
        <f>VLOOKUP($B74,MMap!$D$11:$R$82,11,FALSE)</f>
        <v>2326.639320508009</v>
      </c>
      <c r="F74" s="51">
        <f>VLOOKUP($B74,MMap!$D$11:$U$82,18,FALSE)</f>
        <v>0</v>
      </c>
      <c r="G74" s="147" t="s">
        <v>700</v>
      </c>
      <c r="Q74" s="52" t="s">
        <v>409</v>
      </c>
    </row>
    <row r="75" spans="1:17">
      <c r="A75" s="21" t="str">
        <f>MMap!A78</f>
        <v>Compressed Air-NR-Lodging</v>
      </c>
      <c r="B75" s="52" t="str">
        <f>MMap!D78</f>
        <v>Compressed Air-NR-Lodging-Equipment Upgrade</v>
      </c>
      <c r="C75" s="51">
        <f>VLOOKUP($B75,MMap!$D$11:$R$82,10,FALSE)</f>
        <v>41718.717857142852</v>
      </c>
      <c r="D75" s="52">
        <f>MMap!L78</f>
        <v>10</v>
      </c>
      <c r="E75" s="51">
        <f>VLOOKUP($B75,MMap!$D$11:$R$82,11,FALSE)</f>
        <v>5913.2573150741209</v>
      </c>
      <c r="F75" s="51">
        <f>VLOOKUP($B75,MMap!$D$11:$U$82,18,FALSE)</f>
        <v>0</v>
      </c>
      <c r="G75" s="147" t="s">
        <v>700</v>
      </c>
      <c r="Q75" s="52" t="s">
        <v>409</v>
      </c>
    </row>
    <row r="76" spans="1:17">
      <c r="A76" s="21" t="str">
        <f>MMap!A79</f>
        <v>Compressed Air-NR-Hospital</v>
      </c>
      <c r="B76" s="52" t="str">
        <f>MMap!D79</f>
        <v>Compressed Air-NR-Hospital-Equipment Upgrade</v>
      </c>
      <c r="C76" s="51">
        <f>VLOOKUP($B76,MMap!$D$11:$R$82,10,FALSE)</f>
        <v>7637.7344999999996</v>
      </c>
      <c r="D76" s="52">
        <f>MMap!L79</f>
        <v>10</v>
      </c>
      <c r="E76" s="51">
        <f>VLOOKUP($B76,MMap!$D$11:$R$82,11,FALSE)</f>
        <v>1082.5809546058772</v>
      </c>
      <c r="F76" s="51">
        <f>VLOOKUP($B76,MMap!$D$11:$U$82,18,FALSE)</f>
        <v>0</v>
      </c>
      <c r="G76" s="147" t="s">
        <v>700</v>
      </c>
      <c r="Q76" s="52" t="s">
        <v>409</v>
      </c>
    </row>
    <row r="77" spans="1:17">
      <c r="A77" s="21" t="str">
        <f>MMap!A80</f>
        <v>Compressed Air-NR-Residential Care</v>
      </c>
      <c r="B77" s="52" t="str">
        <f>MMap!D80</f>
        <v>Compressed Air-NR-Residential Care-Equipment Upgrade</v>
      </c>
      <c r="C77" s="51">
        <f>VLOOKUP($B77,MMap!$D$11:$R$82,10,FALSE)</f>
        <v>7637.7344999999996</v>
      </c>
      <c r="D77" s="52">
        <f>MMap!L80</f>
        <v>10</v>
      </c>
      <c r="E77" s="51">
        <f>VLOOKUP($B77,MMap!$D$11:$R$82,11,FALSE)</f>
        <v>1082.5809546058772</v>
      </c>
      <c r="F77" s="51">
        <f>VLOOKUP($B77,MMap!$D$11:$U$82,18,FALSE)</f>
        <v>0</v>
      </c>
      <c r="G77" s="147" t="s">
        <v>700</v>
      </c>
      <c r="Q77" s="52" t="s">
        <v>409</v>
      </c>
    </row>
    <row r="78" spans="1:17">
      <c r="A78" s="21" t="str">
        <f>MMap!A81</f>
        <v>Compressed Air-NR-Assembly</v>
      </c>
      <c r="B78" s="52" t="str">
        <f>MMap!D81</f>
        <v>Compressed Air-NR-Assembly-Equipment Upgrade</v>
      </c>
      <c r="C78" s="51">
        <f>VLOOKUP($B78,MMap!$D$11:$R$82,10,FALSE)</f>
        <v>126259.2927455357</v>
      </c>
      <c r="D78" s="52">
        <f>MMap!L81</f>
        <v>10</v>
      </c>
      <c r="E78" s="51">
        <f>VLOOKUP($B78,MMap!$D$11:$R$82,11,FALSE)</f>
        <v>17896.132114611341</v>
      </c>
      <c r="F78" s="51">
        <f>VLOOKUP($B78,MMap!$D$11:$U$82,18,FALSE)</f>
        <v>0</v>
      </c>
      <c r="G78" s="147" t="s">
        <v>700</v>
      </c>
      <c r="Q78" s="52" t="s">
        <v>409</v>
      </c>
    </row>
    <row r="79" spans="1:17">
      <c r="A79" s="21" t="str">
        <f>MMap!A82</f>
        <v>Compressed Air-NR-Other</v>
      </c>
      <c r="B79" s="52" t="str">
        <f>MMap!D82</f>
        <v>Compressed Air-NR-Other-Equipment Upgrade</v>
      </c>
      <c r="C79" s="51">
        <f>VLOOKUP($B79,MMap!$D$11:$R$82,10,FALSE)</f>
        <v>684283.24682142853</v>
      </c>
      <c r="D79" s="52">
        <f>MMap!L82</f>
        <v>10</v>
      </c>
      <c r="E79" s="51">
        <f>VLOOKUP($B79,MMap!$D$11:$R$82,11,FALSE)</f>
        <v>96991.065945634982</v>
      </c>
      <c r="F79" s="51">
        <f>VLOOKUP($B79,MMap!$D$11:$U$82,18,FALSE)</f>
        <v>0</v>
      </c>
      <c r="G79" s="147" t="s">
        <v>700</v>
      </c>
      <c r="Q79" s="52" t="s">
        <v>409</v>
      </c>
    </row>
    <row r="82" spans="1:13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row>
    <row r="83" spans="1:131" s="166" customFormat="1">
      <c r="A83" s="55" t="s">
        <v>78</v>
      </c>
      <c r="B83" s="56"/>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row>
    <row r="84" spans="1:131" s="166" customFormat="1">
      <c r="A84" s="21" t="s">
        <v>79</v>
      </c>
      <c r="B84" s="21" t="s">
        <v>310</v>
      </c>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row>
    <row r="85" spans="1:131" s="167" customFormat="1">
      <c r="A85" s="21" t="s">
        <v>80</v>
      </c>
      <c r="B85" s="21" t="s">
        <v>735</v>
      </c>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row>
    <row r="86" spans="1:131" s="21" customFormat="1"/>
    <row r="87" spans="1:131" s="21" customFormat="1" ht="13.5" thickBot="1">
      <c r="A87" s="57" t="s">
        <v>81</v>
      </c>
      <c r="B87" s="58"/>
      <c r="C87" s="58"/>
      <c r="D87" s="58"/>
      <c r="E87" s="58"/>
      <c r="F87" s="58"/>
      <c r="G87" s="58"/>
      <c r="H87" s="58"/>
      <c r="I87" s="58"/>
      <c r="J87" s="58"/>
      <c r="K87" s="58"/>
      <c r="L87" s="58"/>
      <c r="M87" s="58"/>
      <c r="N87" s="58"/>
      <c r="O87" s="58"/>
      <c r="P87" s="58"/>
      <c r="Q87" s="58"/>
      <c r="R87" s="58"/>
      <c r="S87" s="58"/>
      <c r="T87" s="58"/>
      <c r="U87" s="58"/>
      <c r="V87" s="58"/>
      <c r="W87" s="58"/>
      <c r="X87" s="58"/>
      <c r="Y87" s="58"/>
      <c r="Z87" s="58"/>
      <c r="AA87" s="58"/>
      <c r="AB87" s="58"/>
      <c r="AC87" s="58"/>
      <c r="AD87" s="58"/>
      <c r="AE87" s="58"/>
      <c r="AF87" s="58"/>
      <c r="AG87" s="58"/>
      <c r="AH87" s="58"/>
      <c r="AI87" s="59"/>
    </row>
    <row r="88" spans="1:131" s="21" customFormat="1">
      <c r="B88" s="60" t="s">
        <v>82</v>
      </c>
      <c r="C88" s="61"/>
      <c r="D88" s="61" t="s">
        <v>82</v>
      </c>
      <c r="E88" s="62"/>
      <c r="G88" s="60" t="s">
        <v>83</v>
      </c>
      <c r="H88" s="61"/>
      <c r="I88" s="61"/>
      <c r="J88" s="61"/>
      <c r="K88" s="61"/>
      <c r="L88" s="61"/>
      <c r="M88" s="61"/>
      <c r="N88" s="61"/>
      <c r="O88" s="62"/>
      <c r="Q88" s="60" t="s">
        <v>84</v>
      </c>
      <c r="R88" s="61"/>
      <c r="S88" s="61"/>
      <c r="T88" s="61"/>
      <c r="U88" s="62"/>
      <c r="W88" s="60" t="s">
        <v>85</v>
      </c>
      <c r="X88" s="62"/>
      <c r="Z88" s="60" t="s">
        <v>86</v>
      </c>
      <c r="AA88" s="61"/>
      <c r="AB88" s="62"/>
    </row>
    <row r="89" spans="1:131" s="21" customFormat="1">
      <c r="B89" s="63" t="s">
        <v>89</v>
      </c>
      <c r="C89" s="64" t="s">
        <v>87</v>
      </c>
      <c r="D89" s="64" t="s">
        <v>89</v>
      </c>
      <c r="E89" s="65" t="s">
        <v>87</v>
      </c>
      <c r="G89" s="63" t="s">
        <v>90</v>
      </c>
      <c r="H89" s="64" t="s">
        <v>731</v>
      </c>
      <c r="I89" s="64"/>
      <c r="J89" s="64"/>
      <c r="K89" s="64" t="s">
        <v>328</v>
      </c>
      <c r="L89" s="64"/>
      <c r="M89" s="64"/>
      <c r="N89" s="64"/>
      <c r="O89" s="65"/>
      <c r="Q89" s="63"/>
      <c r="R89" s="64" t="s">
        <v>91</v>
      </c>
      <c r="S89" s="64" t="s">
        <v>92</v>
      </c>
      <c r="T89" s="64" t="s">
        <v>93</v>
      </c>
      <c r="U89" s="65" t="s">
        <v>94</v>
      </c>
      <c r="W89" s="63" t="s">
        <v>95</v>
      </c>
      <c r="X89" s="65">
        <v>20</v>
      </c>
      <c r="Z89" s="63"/>
      <c r="AA89" s="64" t="s">
        <v>87</v>
      </c>
      <c r="AB89" s="65" t="s">
        <v>88</v>
      </c>
    </row>
    <row r="90" spans="1:131" s="21" customFormat="1">
      <c r="B90" s="63" t="s">
        <v>96</v>
      </c>
      <c r="C90" s="64" t="s">
        <v>311</v>
      </c>
      <c r="D90" s="64" t="s">
        <v>96</v>
      </c>
      <c r="E90" s="65" t="s">
        <v>311</v>
      </c>
      <c r="G90" s="63" t="s">
        <v>97</v>
      </c>
      <c r="H90" s="64" t="s">
        <v>312</v>
      </c>
      <c r="I90" s="64"/>
      <c r="J90" s="64"/>
      <c r="K90" s="64" t="s">
        <v>329</v>
      </c>
      <c r="L90" s="64"/>
      <c r="M90" s="64"/>
      <c r="N90" s="64"/>
      <c r="O90" s="65"/>
      <c r="Q90" s="63" t="s">
        <v>98</v>
      </c>
      <c r="R90" s="64">
        <v>6.8012888465852586E-2</v>
      </c>
      <c r="S90" s="64">
        <v>4.387844424080023E-2</v>
      </c>
      <c r="T90" s="64">
        <v>5.3289007766645871E-2</v>
      </c>
      <c r="U90" s="65">
        <v>5.447903102274565E-2</v>
      </c>
      <c r="W90" s="63" t="s">
        <v>99</v>
      </c>
      <c r="X90" s="65">
        <v>2016</v>
      </c>
      <c r="Z90" s="63" t="s">
        <v>313</v>
      </c>
      <c r="AA90" s="64">
        <v>4.03890184699085E-3</v>
      </c>
      <c r="AB90" s="65">
        <v>0.01</v>
      </c>
    </row>
    <row r="91" spans="1:131" s="21" customFormat="1">
      <c r="B91" s="63" t="s">
        <v>101</v>
      </c>
      <c r="C91" s="64" t="s">
        <v>314</v>
      </c>
      <c r="D91" s="64" t="s">
        <v>101</v>
      </c>
      <c r="E91" s="65" t="s">
        <v>314</v>
      </c>
      <c r="G91" s="63" t="s">
        <v>102</v>
      </c>
      <c r="H91" s="64" t="s">
        <v>315</v>
      </c>
      <c r="I91" s="64"/>
      <c r="J91" s="64"/>
      <c r="K91" s="64" t="s">
        <v>330</v>
      </c>
      <c r="L91" s="64"/>
      <c r="M91" s="64"/>
      <c r="N91" s="64"/>
      <c r="O91" s="65"/>
      <c r="Q91" s="63" t="s">
        <v>103</v>
      </c>
      <c r="R91" s="64">
        <v>12</v>
      </c>
      <c r="S91" s="64">
        <v>12</v>
      </c>
      <c r="T91" s="64">
        <v>1</v>
      </c>
      <c r="U91" s="65">
        <v>1</v>
      </c>
      <c r="W91" s="63" t="s">
        <v>104</v>
      </c>
      <c r="X91" s="65">
        <v>2016</v>
      </c>
      <c r="Z91" s="63" t="s">
        <v>100</v>
      </c>
      <c r="AA91" s="64">
        <v>26</v>
      </c>
      <c r="AB91" s="65">
        <v>0</v>
      </c>
    </row>
    <row r="92" spans="1:131" s="21" customFormat="1" ht="13.5" thickBot="1">
      <c r="B92" s="66" t="s">
        <v>105</v>
      </c>
      <c r="C92" s="67" t="s">
        <v>314</v>
      </c>
      <c r="D92" s="67" t="s">
        <v>105</v>
      </c>
      <c r="E92" s="68" t="s">
        <v>314</v>
      </c>
      <c r="G92" s="63" t="s">
        <v>106</v>
      </c>
      <c r="H92" s="64" t="s">
        <v>316</v>
      </c>
      <c r="I92" s="64"/>
      <c r="J92" s="64"/>
      <c r="K92" s="64" t="s">
        <v>329</v>
      </c>
      <c r="L92" s="64"/>
      <c r="M92" s="64"/>
      <c r="N92" s="64"/>
      <c r="O92" s="65"/>
      <c r="Q92" s="63"/>
      <c r="R92" s="64" t="s">
        <v>91</v>
      </c>
      <c r="S92" s="64" t="s">
        <v>92</v>
      </c>
      <c r="T92" s="64" t="s">
        <v>93</v>
      </c>
      <c r="U92" s="65" t="s">
        <v>94</v>
      </c>
      <c r="W92" s="63" t="s">
        <v>107</v>
      </c>
      <c r="X92" s="65">
        <v>2012</v>
      </c>
      <c r="Z92" s="63" t="s">
        <v>317</v>
      </c>
      <c r="AA92" s="64">
        <v>0.9</v>
      </c>
      <c r="AB92" s="65" t="s">
        <v>318</v>
      </c>
    </row>
    <row r="93" spans="1:131" s="21" customFormat="1">
      <c r="G93" s="63" t="s">
        <v>109</v>
      </c>
      <c r="H93" s="64" t="s">
        <v>315</v>
      </c>
      <c r="I93" s="64"/>
      <c r="J93" s="64"/>
      <c r="K93" s="64"/>
      <c r="L93" s="64"/>
      <c r="M93" s="64"/>
      <c r="N93" s="64"/>
      <c r="O93" s="65"/>
      <c r="Q93" s="63" t="s">
        <v>110</v>
      </c>
      <c r="R93" s="64">
        <v>0.35</v>
      </c>
      <c r="S93" s="64">
        <v>0.19500000000000001</v>
      </c>
      <c r="T93" s="64">
        <v>0.45499999999999996</v>
      </c>
      <c r="U93" s="65">
        <v>0</v>
      </c>
      <c r="W93" s="63" t="s">
        <v>111</v>
      </c>
      <c r="X93" s="65">
        <v>0.04</v>
      </c>
      <c r="Z93" s="63" t="s">
        <v>319</v>
      </c>
      <c r="AA93" s="64">
        <v>4.7399348199455904E-2</v>
      </c>
      <c r="AB93" s="65">
        <v>0</v>
      </c>
    </row>
    <row r="94" spans="1:131" s="21" customFormat="1">
      <c r="B94" s="21" t="s">
        <v>112</v>
      </c>
      <c r="C94" s="21" t="s">
        <v>87</v>
      </c>
      <c r="G94" s="63" t="s">
        <v>113</v>
      </c>
      <c r="H94" s="64" t="s">
        <v>320</v>
      </c>
      <c r="I94" s="64"/>
      <c r="J94" s="64"/>
      <c r="K94" s="64" t="s">
        <v>119</v>
      </c>
      <c r="L94" s="64"/>
      <c r="M94" s="64"/>
      <c r="N94" s="64"/>
      <c r="O94" s="65"/>
      <c r="Q94" s="63" t="s">
        <v>114</v>
      </c>
      <c r="R94" s="64">
        <v>1</v>
      </c>
      <c r="S94" s="64">
        <v>0</v>
      </c>
      <c r="T94" s="64">
        <v>0</v>
      </c>
      <c r="U94" s="65">
        <v>0</v>
      </c>
      <c r="W94" s="63" t="s">
        <v>115</v>
      </c>
      <c r="X94" s="65">
        <v>0</v>
      </c>
      <c r="Z94" s="63" t="s">
        <v>108</v>
      </c>
      <c r="AA94" s="64">
        <v>31</v>
      </c>
      <c r="AB94" s="65">
        <v>0</v>
      </c>
    </row>
    <row r="95" spans="1:131" s="21" customFormat="1">
      <c r="B95" s="21" t="s">
        <v>116</v>
      </c>
      <c r="C95" s="21" t="s">
        <v>117</v>
      </c>
      <c r="G95" s="63" t="s">
        <v>118</v>
      </c>
      <c r="H95" s="64" t="s">
        <v>119</v>
      </c>
      <c r="I95" s="64"/>
      <c r="J95" s="64"/>
      <c r="K95" s="64" t="s">
        <v>124</v>
      </c>
      <c r="L95" s="64"/>
      <c r="M95" s="64"/>
      <c r="N95" s="64"/>
      <c r="O95" s="65"/>
      <c r="Q95" s="63" t="s">
        <v>120</v>
      </c>
      <c r="R95" s="64">
        <v>1</v>
      </c>
      <c r="S95" s="64">
        <v>0</v>
      </c>
      <c r="T95" s="64">
        <v>0</v>
      </c>
      <c r="U95" s="65">
        <v>0</v>
      </c>
      <c r="W95" s="63" t="s">
        <v>321</v>
      </c>
      <c r="X95" s="65">
        <v>0.2</v>
      </c>
      <c r="Z95" s="63" t="s">
        <v>322</v>
      </c>
      <c r="AA95" s="64">
        <v>0.7</v>
      </c>
      <c r="AB95" s="65" t="s">
        <v>318</v>
      </c>
    </row>
    <row r="96" spans="1:131" s="21" customFormat="1">
      <c r="B96" s="21" t="s">
        <v>121</v>
      </c>
      <c r="C96" s="21" t="s">
        <v>122</v>
      </c>
      <c r="G96" s="63" t="s">
        <v>123</v>
      </c>
      <c r="H96" s="64" t="s">
        <v>124</v>
      </c>
      <c r="I96" s="64"/>
      <c r="J96" s="64"/>
      <c r="K96" s="64" t="s">
        <v>130</v>
      </c>
      <c r="L96" s="64"/>
      <c r="M96" s="64"/>
      <c r="N96" s="64"/>
      <c r="O96" s="65"/>
      <c r="Q96" s="63" t="s">
        <v>125</v>
      </c>
      <c r="R96" s="64"/>
      <c r="S96" s="64">
        <v>0.3</v>
      </c>
      <c r="T96" s="64">
        <v>0.7</v>
      </c>
      <c r="U96" s="65">
        <v>0</v>
      </c>
      <c r="W96" s="63" t="s">
        <v>126</v>
      </c>
      <c r="X96" s="65">
        <v>0</v>
      </c>
      <c r="Z96" s="63" t="s">
        <v>323</v>
      </c>
      <c r="AA96" s="64">
        <v>0</v>
      </c>
      <c r="AB96" s="65">
        <v>0</v>
      </c>
    </row>
    <row r="97" spans="1:101" s="21" customFormat="1" ht="13.5" thickBot="1">
      <c r="B97" s="21" t="s">
        <v>127</v>
      </c>
      <c r="C97" s="21" t="s">
        <v>128</v>
      </c>
      <c r="G97" s="66" t="s">
        <v>129</v>
      </c>
      <c r="H97" s="67" t="s">
        <v>130</v>
      </c>
      <c r="I97" s="67"/>
      <c r="J97" s="67"/>
      <c r="K97" s="67"/>
      <c r="L97" s="67"/>
      <c r="M97" s="67"/>
      <c r="N97" s="67"/>
      <c r="O97" s="68"/>
      <c r="Q97" s="66" t="s">
        <v>324</v>
      </c>
      <c r="R97" s="67"/>
      <c r="S97" s="67">
        <v>20</v>
      </c>
      <c r="T97" s="67"/>
      <c r="U97" s="68"/>
      <c r="W97" s="66" t="s">
        <v>131</v>
      </c>
      <c r="X97" s="68">
        <v>2018</v>
      </c>
      <c r="Z97" s="66" t="s">
        <v>325</v>
      </c>
      <c r="AA97" s="67">
        <v>0</v>
      </c>
      <c r="AB97" s="68">
        <v>0</v>
      </c>
    </row>
    <row r="98" spans="1:101" s="21" customFormat="1"/>
    <row r="99" spans="1:101" s="21" customFormat="1"/>
    <row r="100" spans="1:101" s="21" customFormat="1"/>
    <row r="101" spans="1:101" s="21" customFormat="1"/>
    <row r="102" spans="1:101" s="21" customFormat="1"/>
    <row r="103" spans="1:101" s="21" customFormat="1"/>
    <row r="104" spans="1:101" s="21" customFormat="1"/>
    <row r="105" spans="1:101" s="21" customFormat="1" ht="13.5" thickBot="1">
      <c r="A105" s="57" t="s">
        <v>132</v>
      </c>
      <c r="B105" s="59"/>
      <c r="C105" s="41"/>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c r="AK105" s="41"/>
      <c r="AL105" s="41"/>
      <c r="AM105" s="41"/>
      <c r="AN105" s="41"/>
      <c r="AO105" s="41"/>
      <c r="AP105" s="41"/>
      <c r="AQ105" s="41"/>
      <c r="AR105" s="41"/>
      <c r="AS105" s="41"/>
      <c r="AT105" s="41"/>
      <c r="AU105" s="41"/>
      <c r="AV105" s="41"/>
      <c r="AW105" s="41"/>
      <c r="AX105" s="41"/>
      <c r="AY105" s="41"/>
      <c r="AZ105" s="41"/>
      <c r="BA105" s="41"/>
      <c r="BB105" s="41"/>
      <c r="BC105" s="41"/>
      <c r="BD105" s="41"/>
      <c r="BE105" s="41"/>
      <c r="BF105" s="41"/>
      <c r="BG105" s="41"/>
      <c r="BH105" s="41"/>
      <c r="BI105" s="41"/>
      <c r="BJ105" s="41"/>
      <c r="BK105" s="41"/>
      <c r="BL105" s="41"/>
      <c r="BM105" s="41"/>
      <c r="BN105" s="41"/>
      <c r="BO105" s="41"/>
      <c r="BP105" s="41"/>
      <c r="BQ105" s="41"/>
      <c r="BR105" s="41"/>
      <c r="BS105" s="41"/>
      <c r="BT105" s="41"/>
      <c r="BU105" s="41"/>
      <c r="BV105" s="41"/>
      <c r="BW105" s="41"/>
      <c r="BX105" s="41"/>
      <c r="BY105" s="41"/>
      <c r="BZ105" s="41"/>
      <c r="CA105" s="41"/>
      <c r="CB105" s="41"/>
      <c r="CC105" s="41"/>
      <c r="CD105" s="41"/>
      <c r="CE105" s="41"/>
      <c r="CF105" s="41"/>
      <c r="CG105" s="41"/>
      <c r="CH105" s="41"/>
      <c r="CI105" s="41"/>
      <c r="CJ105" s="41"/>
      <c r="CK105" s="41"/>
      <c r="CL105" s="41"/>
      <c r="CM105" s="41"/>
      <c r="CN105" s="41"/>
      <c r="CO105" s="41"/>
      <c r="CP105" s="41"/>
      <c r="CQ105" s="41"/>
      <c r="CR105" s="41"/>
      <c r="CS105" s="41"/>
      <c r="CT105" s="41"/>
      <c r="CU105" s="41"/>
      <c r="CV105" s="41"/>
      <c r="CW105" s="41"/>
    </row>
    <row r="106" spans="1:101" s="21" customFormat="1" ht="26.25" thickBot="1">
      <c r="A106" s="69" t="s">
        <v>133</v>
      </c>
      <c r="B106" s="70"/>
      <c r="C106" s="71" t="s">
        <v>134</v>
      </c>
      <c r="D106" s="72"/>
      <c r="E106" s="72"/>
      <c r="F106" s="72"/>
      <c r="G106" s="72"/>
      <c r="H106" s="72"/>
      <c r="I106" s="72"/>
      <c r="J106" s="72"/>
      <c r="K106" s="73"/>
      <c r="L106" s="71" t="s">
        <v>135</v>
      </c>
      <c r="M106" s="72"/>
      <c r="N106" s="72"/>
      <c r="O106" s="72"/>
      <c r="P106" s="72"/>
      <c r="Q106" s="73"/>
      <c r="R106" s="71" t="s">
        <v>136</v>
      </c>
      <c r="S106" s="72"/>
      <c r="T106" s="72"/>
      <c r="U106" s="73"/>
      <c r="V106" s="71" t="s">
        <v>137</v>
      </c>
      <c r="W106" s="72"/>
      <c r="X106" s="72"/>
      <c r="Y106" s="73"/>
      <c r="Z106" s="71" t="s">
        <v>138</v>
      </c>
      <c r="AA106" s="72"/>
      <c r="AB106" s="72"/>
      <c r="AC106" s="73"/>
      <c r="AD106" s="71" t="s">
        <v>139</v>
      </c>
      <c r="AE106" s="72"/>
      <c r="AF106" s="72"/>
      <c r="AG106" s="73"/>
      <c r="AH106" s="71" t="s">
        <v>140</v>
      </c>
      <c r="AI106" s="72"/>
      <c r="AJ106" s="72"/>
      <c r="AK106" s="72"/>
      <c r="AL106" s="73"/>
      <c r="AM106" s="71" t="s">
        <v>141</v>
      </c>
      <c r="AN106" s="72"/>
      <c r="AO106" s="72"/>
      <c r="AP106" s="72"/>
      <c r="AQ106" s="72"/>
      <c r="AR106" s="72"/>
      <c r="AS106" s="73"/>
      <c r="AT106" s="71" t="s">
        <v>142</v>
      </c>
      <c r="AU106" s="72"/>
      <c r="AV106" s="72"/>
      <c r="AW106" s="72"/>
      <c r="AX106" s="72"/>
      <c r="AY106" s="72"/>
      <c r="AZ106" s="73"/>
      <c r="BA106" s="71" t="s">
        <v>143</v>
      </c>
      <c r="BB106" s="72"/>
      <c r="BC106" s="72"/>
      <c r="BD106" s="72"/>
      <c r="BE106" s="72"/>
      <c r="BF106" s="73"/>
      <c r="BG106" s="71" t="s">
        <v>144</v>
      </c>
      <c r="BH106" s="73"/>
      <c r="BI106" s="71" t="s">
        <v>145</v>
      </c>
      <c r="BJ106" s="72"/>
      <c r="BK106" s="72"/>
      <c r="BL106" s="72"/>
      <c r="BM106" s="73"/>
      <c r="BN106" s="71" t="s">
        <v>146</v>
      </c>
      <c r="BO106" s="72"/>
      <c r="BP106" s="72"/>
      <c r="BQ106" s="72"/>
      <c r="BR106" s="72"/>
      <c r="BS106" s="72"/>
      <c r="BT106" s="72"/>
      <c r="BU106" s="72"/>
      <c r="BV106" s="72"/>
      <c r="BW106" s="72"/>
      <c r="BX106" s="72"/>
      <c r="BY106" s="72"/>
      <c r="BZ106" s="72"/>
      <c r="CA106" s="72"/>
      <c r="CB106" s="72"/>
      <c r="CC106" s="73"/>
      <c r="CD106" s="71" t="s">
        <v>147</v>
      </c>
      <c r="CE106" s="73"/>
      <c r="CF106" s="71" t="s">
        <v>148</v>
      </c>
      <c r="CG106" s="72"/>
      <c r="CH106" s="72"/>
      <c r="CI106" s="72"/>
      <c r="CJ106" s="72"/>
      <c r="CK106" s="73"/>
      <c r="CL106" s="74"/>
      <c r="CM106" s="71" t="s">
        <v>18</v>
      </c>
      <c r="CN106" s="72"/>
      <c r="CO106" s="72"/>
      <c r="CP106" s="73"/>
      <c r="CQ106" s="71" t="s">
        <v>149</v>
      </c>
      <c r="CR106" s="72"/>
      <c r="CS106" s="72"/>
      <c r="CT106" s="72"/>
      <c r="CU106" s="73"/>
      <c r="CV106" s="71" t="s">
        <v>150</v>
      </c>
      <c r="CW106" s="73"/>
    </row>
    <row r="107" spans="1:101" s="21" customFormat="1" ht="127.5">
      <c r="A107" s="75" t="s">
        <v>151</v>
      </c>
      <c r="B107" s="76" t="s">
        <v>152</v>
      </c>
      <c r="C107" s="77" t="s">
        <v>9</v>
      </c>
      <c r="D107" s="77" t="s">
        <v>153</v>
      </c>
      <c r="E107" s="77" t="s">
        <v>154</v>
      </c>
      <c r="F107" s="77" t="s">
        <v>155</v>
      </c>
      <c r="G107" s="77" t="s">
        <v>156</v>
      </c>
      <c r="H107" s="77" t="s">
        <v>157</v>
      </c>
      <c r="I107" s="77" t="s">
        <v>158</v>
      </c>
      <c r="J107" s="77" t="s">
        <v>159</v>
      </c>
      <c r="K107" s="77" t="s">
        <v>160</v>
      </c>
      <c r="L107" s="77" t="s">
        <v>161</v>
      </c>
      <c r="M107" s="77" t="s">
        <v>162</v>
      </c>
      <c r="N107" s="77" t="s">
        <v>163</v>
      </c>
      <c r="O107" s="77" t="s">
        <v>164</v>
      </c>
      <c r="P107" s="77" t="s">
        <v>165</v>
      </c>
      <c r="Q107" s="77" t="s">
        <v>166</v>
      </c>
      <c r="R107" s="77" t="s">
        <v>167</v>
      </c>
      <c r="S107" s="77" t="s">
        <v>168</v>
      </c>
      <c r="T107" s="77" t="s">
        <v>169</v>
      </c>
      <c r="U107" s="77" t="s">
        <v>91</v>
      </c>
      <c r="V107" s="77" t="s">
        <v>167</v>
      </c>
      <c r="W107" s="77" t="s">
        <v>168</v>
      </c>
      <c r="X107" s="77" t="s">
        <v>169</v>
      </c>
      <c r="Y107" s="77" t="s">
        <v>91</v>
      </c>
      <c r="Z107" s="77" t="s">
        <v>167</v>
      </c>
      <c r="AA107" s="77" t="s">
        <v>168</v>
      </c>
      <c r="AB107" s="77" t="s">
        <v>169</v>
      </c>
      <c r="AC107" s="77" t="s">
        <v>91</v>
      </c>
      <c r="AD107" s="77" t="s">
        <v>167</v>
      </c>
      <c r="AE107" s="77" t="s">
        <v>168</v>
      </c>
      <c r="AF107" s="77" t="s">
        <v>169</v>
      </c>
      <c r="AG107" s="77" t="s">
        <v>91</v>
      </c>
      <c r="AH107" s="77" t="s">
        <v>167</v>
      </c>
      <c r="AI107" s="77" t="s">
        <v>168</v>
      </c>
      <c r="AJ107" s="77" t="s">
        <v>169</v>
      </c>
      <c r="AK107" s="77" t="s">
        <v>91</v>
      </c>
      <c r="AL107" s="77" t="s">
        <v>170</v>
      </c>
      <c r="AM107" s="77" t="s">
        <v>171</v>
      </c>
      <c r="AN107" s="77" t="s">
        <v>172</v>
      </c>
      <c r="AO107" s="77" t="s">
        <v>173</v>
      </c>
      <c r="AP107" s="77" t="s">
        <v>174</v>
      </c>
      <c r="AQ107" s="77" t="s">
        <v>175</v>
      </c>
      <c r="AR107" s="77" t="s">
        <v>176</v>
      </c>
      <c r="AS107" s="77" t="s">
        <v>177</v>
      </c>
      <c r="AT107" s="77" t="s">
        <v>178</v>
      </c>
      <c r="AU107" s="77" t="s">
        <v>179</v>
      </c>
      <c r="AV107" s="77" t="s">
        <v>180</v>
      </c>
      <c r="AW107" s="77" t="s">
        <v>181</v>
      </c>
      <c r="AX107" s="77" t="s">
        <v>182</v>
      </c>
      <c r="AY107" s="77" t="s">
        <v>183</v>
      </c>
      <c r="AZ107" s="77" t="s">
        <v>184</v>
      </c>
      <c r="BA107" s="77" t="s">
        <v>185</v>
      </c>
      <c r="BB107" s="77" t="s">
        <v>186</v>
      </c>
      <c r="BC107" s="77" t="s">
        <v>187</v>
      </c>
      <c r="BD107" s="77" t="s">
        <v>188</v>
      </c>
      <c r="BE107" s="77" t="s">
        <v>189</v>
      </c>
      <c r="BF107" s="77" t="s">
        <v>190</v>
      </c>
      <c r="BG107" s="77" t="s">
        <v>191</v>
      </c>
      <c r="BH107" s="77" t="s">
        <v>192</v>
      </c>
      <c r="BI107" s="77" t="s">
        <v>193</v>
      </c>
      <c r="BJ107" s="77" t="s">
        <v>194</v>
      </c>
      <c r="BK107" s="77" t="s">
        <v>195</v>
      </c>
      <c r="BL107" s="77" t="s">
        <v>196</v>
      </c>
      <c r="BM107" s="77" t="s">
        <v>197</v>
      </c>
      <c r="BN107" s="77" t="s">
        <v>198</v>
      </c>
      <c r="BO107" s="77" t="s">
        <v>199</v>
      </c>
      <c r="BP107" s="77" t="s">
        <v>200</v>
      </c>
      <c r="BQ107" s="77" t="s">
        <v>201</v>
      </c>
      <c r="BR107" s="77" t="s">
        <v>202</v>
      </c>
      <c r="BS107" s="77" t="s">
        <v>203</v>
      </c>
      <c r="BT107" s="77" t="s">
        <v>204</v>
      </c>
      <c r="BU107" s="77" t="s">
        <v>205</v>
      </c>
      <c r="BV107" s="77" t="s">
        <v>206</v>
      </c>
      <c r="BW107" s="77" t="s">
        <v>207</v>
      </c>
      <c r="BX107" s="77" t="s">
        <v>208</v>
      </c>
      <c r="BY107" s="77" t="s">
        <v>209</v>
      </c>
      <c r="BZ107" s="77" t="s">
        <v>210</v>
      </c>
      <c r="CA107" s="77" t="s">
        <v>211</v>
      </c>
      <c r="CB107" s="77" t="s">
        <v>212</v>
      </c>
      <c r="CC107" s="77" t="s">
        <v>213</v>
      </c>
      <c r="CD107" s="77" t="s">
        <v>214</v>
      </c>
      <c r="CE107" s="77" t="s">
        <v>52</v>
      </c>
      <c r="CF107" s="77" t="s">
        <v>215</v>
      </c>
      <c r="CG107" s="77" t="s">
        <v>216</v>
      </c>
      <c r="CH107" s="77" t="s">
        <v>217</v>
      </c>
      <c r="CI107" s="77" t="s">
        <v>331</v>
      </c>
      <c r="CJ107" s="77" t="s">
        <v>332</v>
      </c>
      <c r="CK107" s="77" t="s">
        <v>333</v>
      </c>
      <c r="CL107" s="77"/>
      <c r="CM107" s="77" t="s">
        <v>218</v>
      </c>
      <c r="CN107" s="77" t="s">
        <v>219</v>
      </c>
      <c r="CO107" s="77" t="s">
        <v>220</v>
      </c>
      <c r="CP107" s="77" t="s">
        <v>221</v>
      </c>
      <c r="CQ107" s="77" t="s">
        <v>222</v>
      </c>
      <c r="CR107" s="77" t="s">
        <v>223</v>
      </c>
      <c r="CS107" s="77" t="s">
        <v>224</v>
      </c>
      <c r="CT107" s="77" t="s">
        <v>225</v>
      </c>
      <c r="CU107" s="77" t="s">
        <v>226</v>
      </c>
      <c r="CV107" s="77" t="s">
        <v>227</v>
      </c>
      <c r="CW107" s="78" t="s">
        <v>228</v>
      </c>
    </row>
    <row r="108" spans="1:101" s="21" customFormat="1">
      <c r="A108" s="21" t="s">
        <v>589</v>
      </c>
      <c r="B108" s="21" t="s">
        <v>626</v>
      </c>
      <c r="C108" s="41">
        <v>10</v>
      </c>
      <c r="D108" s="41">
        <v>1630768.6353749998</v>
      </c>
      <c r="E108" s="41">
        <v>0</v>
      </c>
      <c r="F108" s="41">
        <v>690630.59898237907</v>
      </c>
      <c r="G108" s="41">
        <v>178408.34686514066</v>
      </c>
      <c r="H108" s="41">
        <v>0</v>
      </c>
      <c r="I108" s="41" t="s">
        <v>700</v>
      </c>
      <c r="J108" s="41"/>
      <c r="K108" s="41"/>
      <c r="L108" s="41">
        <v>1752414.9098267686</v>
      </c>
      <c r="M108" s="41">
        <v>306.66334149228078</v>
      </c>
      <c r="N108" s="41">
        <v>304.44998301459566</v>
      </c>
      <c r="O108" s="41">
        <v>0</v>
      </c>
      <c r="P108" s="41">
        <v>0</v>
      </c>
      <c r="Q108" s="41">
        <v>0</v>
      </c>
      <c r="R108" s="41">
        <v>137720.96722744312</v>
      </c>
      <c r="S108" s="41">
        <v>318252.20802175254</v>
      </c>
      <c r="T108" s="41">
        <v>0</v>
      </c>
      <c r="U108" s="41">
        <v>828069.38445423613</v>
      </c>
      <c r="V108" s="41" t="s">
        <v>229</v>
      </c>
      <c r="W108" s="41" t="s">
        <v>229</v>
      </c>
      <c r="X108" s="41" t="s">
        <v>229</v>
      </c>
      <c r="Y108" s="41" t="s">
        <v>229</v>
      </c>
      <c r="Z108" s="41">
        <v>0</v>
      </c>
      <c r="AA108" s="41">
        <v>0</v>
      </c>
      <c r="AB108" s="41">
        <v>0</v>
      </c>
      <c r="AC108" s="41">
        <v>2424627.6565634538</v>
      </c>
      <c r="AD108" s="41">
        <v>0</v>
      </c>
      <c r="AE108" s="41">
        <v>0</v>
      </c>
      <c r="AF108" s="41">
        <v>0</v>
      </c>
      <c r="AG108" s="41">
        <v>0</v>
      </c>
      <c r="AH108" s="41">
        <v>137720.96722744312</v>
      </c>
      <c r="AI108" s="41">
        <v>318252.20802175254</v>
      </c>
      <c r="AJ108" s="41">
        <v>0</v>
      </c>
      <c r="AK108" s="41">
        <v>3252697.0410176897</v>
      </c>
      <c r="AL108" s="41">
        <v>3708670.2162668854</v>
      </c>
      <c r="AM108" s="41">
        <v>905246.05616736365</v>
      </c>
      <c r="AN108" s="41">
        <v>108359.02711187748</v>
      </c>
      <c r="AO108" s="41">
        <v>0</v>
      </c>
      <c r="AP108" s="41">
        <v>0</v>
      </c>
      <c r="AQ108" s="41">
        <v>1013605.0832792411</v>
      </c>
      <c r="AR108" s="41">
        <v>137720.96722744312</v>
      </c>
      <c r="AS108" s="79">
        <v>7.359845807685149</v>
      </c>
      <c r="AT108" s="41">
        <v>905246.05616736365</v>
      </c>
      <c r="AU108" s="41">
        <v>128264.81337153492</v>
      </c>
      <c r="AV108" s="41">
        <v>0</v>
      </c>
      <c r="AW108" s="41">
        <v>0</v>
      </c>
      <c r="AX108" s="41">
        <v>1033510.8695388986</v>
      </c>
      <c r="AY108" s="41">
        <v>318252.20802175254</v>
      </c>
      <c r="AZ108" s="79">
        <v>3.2474585988363609</v>
      </c>
      <c r="BA108" s="41">
        <v>905246.05616736365</v>
      </c>
      <c r="BB108" s="41">
        <v>236623.84048341241</v>
      </c>
      <c r="BC108" s="41">
        <v>0</v>
      </c>
      <c r="BD108" s="41">
        <v>0</v>
      </c>
      <c r="BE108" s="41">
        <v>1141869.896650776</v>
      </c>
      <c r="BF108" s="41">
        <v>455973.17524919566</v>
      </c>
      <c r="BG108" s="41">
        <v>9.2102092346852888</v>
      </c>
      <c r="BH108" s="79">
        <v>2.504247965961437</v>
      </c>
      <c r="BI108" s="41">
        <v>5.7827343106483537</v>
      </c>
      <c r="BJ108" s="41">
        <v>13.363019442984731</v>
      </c>
      <c r="BK108" s="41">
        <v>0</v>
      </c>
      <c r="BL108" s="41">
        <v>136.57675486822515</v>
      </c>
      <c r="BM108" s="41">
        <v>155.72250862185822</v>
      </c>
      <c r="BN108" s="41">
        <v>905246.05616736365</v>
      </c>
      <c r="BO108" s="41">
        <v>0</v>
      </c>
      <c r="BP108" s="41">
        <v>236623.84048341241</v>
      </c>
      <c r="BQ108" s="41">
        <v>0</v>
      </c>
      <c r="BR108" s="41">
        <v>0</v>
      </c>
      <c r="BS108" s="41">
        <v>0</v>
      </c>
      <c r="BT108" s="41">
        <v>0</v>
      </c>
      <c r="BU108" s="41">
        <v>0</v>
      </c>
      <c r="BV108" s="41">
        <v>0</v>
      </c>
      <c r="BW108" s="41">
        <v>0</v>
      </c>
      <c r="BX108" s="41">
        <v>1284042.5597034318</v>
      </c>
      <c r="BY108" s="41"/>
      <c r="BZ108" s="41">
        <v>2424627.6565634538</v>
      </c>
      <c r="CA108" s="41">
        <v>0</v>
      </c>
      <c r="CB108" s="41">
        <v>1141869.896650776</v>
      </c>
      <c r="CC108" s="41">
        <v>3708670.2162668854</v>
      </c>
      <c r="CD108" s="87">
        <v>0.30789200173213893</v>
      </c>
      <c r="CE108" s="41">
        <v>145.78696410291042</v>
      </c>
      <c r="CF108" s="41">
        <v>16648.112597616193</v>
      </c>
      <c r="CG108" s="41">
        <v>0</v>
      </c>
      <c r="CH108" s="41">
        <v>16648.112597616193</v>
      </c>
      <c r="CI108" s="41">
        <v>832.39708216771498</v>
      </c>
      <c r="CJ108" s="41">
        <v>0</v>
      </c>
      <c r="CK108" s="41">
        <v>832.39708216771498</v>
      </c>
      <c r="CL108" s="41"/>
      <c r="CM108" s="41">
        <v>0</v>
      </c>
      <c r="CN108" s="41"/>
      <c r="CO108" s="41">
        <v>0</v>
      </c>
      <c r="CP108" s="41">
        <v>0</v>
      </c>
      <c r="CQ108" s="41">
        <v>0</v>
      </c>
      <c r="CR108" s="41">
        <v>0</v>
      </c>
      <c r="CS108" s="41">
        <v>0</v>
      </c>
      <c r="CT108" s="41">
        <v>0</v>
      </c>
      <c r="CU108" s="41">
        <v>0</v>
      </c>
      <c r="CV108" s="41">
        <v>9999</v>
      </c>
      <c r="CW108" s="79">
        <v>9999</v>
      </c>
    </row>
    <row r="109" spans="1:101" s="21" customFormat="1">
      <c r="A109" s="21" t="s">
        <v>591</v>
      </c>
      <c r="B109" s="21" t="s">
        <v>627</v>
      </c>
      <c r="C109" s="41">
        <v>10</v>
      </c>
      <c r="D109" s="41">
        <v>0</v>
      </c>
      <c r="E109" s="41">
        <v>0</v>
      </c>
      <c r="F109" s="41">
        <v>0</v>
      </c>
      <c r="G109" s="41">
        <v>0</v>
      </c>
      <c r="H109" s="41">
        <v>0</v>
      </c>
      <c r="I109" s="41" t="s">
        <v>700</v>
      </c>
      <c r="J109" s="41"/>
      <c r="K109" s="41"/>
      <c r="L109" s="41">
        <v>0</v>
      </c>
      <c r="M109" s="41">
        <v>0</v>
      </c>
      <c r="N109" s="41">
        <v>0</v>
      </c>
      <c r="O109" s="41">
        <v>0</v>
      </c>
      <c r="P109" s="41">
        <v>0</v>
      </c>
      <c r="Q109" s="41">
        <v>0</v>
      </c>
      <c r="R109" s="41">
        <v>0</v>
      </c>
      <c r="S109" s="41">
        <v>0</v>
      </c>
      <c r="T109" s="41">
        <v>0</v>
      </c>
      <c r="U109" s="41">
        <v>0</v>
      </c>
      <c r="V109" s="41" t="s">
        <v>229</v>
      </c>
      <c r="W109" s="41" t="s">
        <v>229</v>
      </c>
      <c r="X109" s="41" t="s">
        <v>229</v>
      </c>
      <c r="Y109" s="41" t="s">
        <v>229</v>
      </c>
      <c r="Z109" s="41">
        <v>0</v>
      </c>
      <c r="AA109" s="41">
        <v>0</v>
      </c>
      <c r="AB109" s="41">
        <v>0</v>
      </c>
      <c r="AC109" s="41">
        <v>0</v>
      </c>
      <c r="AD109" s="41">
        <v>0</v>
      </c>
      <c r="AE109" s="41">
        <v>0</v>
      </c>
      <c r="AF109" s="41">
        <v>0</v>
      </c>
      <c r="AG109" s="41">
        <v>0</v>
      </c>
      <c r="AH109" s="41">
        <v>0</v>
      </c>
      <c r="AI109" s="41">
        <v>0</v>
      </c>
      <c r="AJ109" s="41">
        <v>0</v>
      </c>
      <c r="AK109" s="41">
        <v>0</v>
      </c>
      <c r="AL109" s="41">
        <v>0</v>
      </c>
      <c r="AM109" s="41">
        <v>0</v>
      </c>
      <c r="AN109" s="41">
        <v>0</v>
      </c>
      <c r="AO109" s="41">
        <v>0</v>
      </c>
      <c r="AP109" s="41">
        <v>0</v>
      </c>
      <c r="AQ109" s="41">
        <v>0</v>
      </c>
      <c r="AR109" s="41">
        <v>0</v>
      </c>
      <c r="AS109" s="79">
        <v>9999</v>
      </c>
      <c r="AT109" s="41">
        <v>0</v>
      </c>
      <c r="AU109" s="41">
        <v>0</v>
      </c>
      <c r="AV109" s="41">
        <v>0</v>
      </c>
      <c r="AW109" s="41">
        <v>0</v>
      </c>
      <c r="AX109" s="41">
        <v>0</v>
      </c>
      <c r="AY109" s="41">
        <v>0</v>
      </c>
      <c r="AZ109" s="79">
        <v>9999</v>
      </c>
      <c r="BA109" s="41">
        <v>0</v>
      </c>
      <c r="BB109" s="41">
        <v>0</v>
      </c>
      <c r="BC109" s="41">
        <v>0</v>
      </c>
      <c r="BD109" s="41">
        <v>0</v>
      </c>
      <c r="BE109" s="41">
        <v>0</v>
      </c>
      <c r="BF109" s="41">
        <v>0</v>
      </c>
      <c r="BG109" s="41">
        <v>9999</v>
      </c>
      <c r="BH109" s="79">
        <v>9999</v>
      </c>
      <c r="BI109" s="41">
        <v>9999</v>
      </c>
      <c r="BJ109" s="41">
        <v>9999</v>
      </c>
      <c r="BK109" s="41">
        <v>9999</v>
      </c>
      <c r="BL109" s="41">
        <v>9999</v>
      </c>
      <c r="BM109" s="41">
        <v>9999</v>
      </c>
      <c r="BN109" s="41">
        <v>0</v>
      </c>
      <c r="BO109" s="41">
        <v>0</v>
      </c>
      <c r="BP109" s="41">
        <v>0</v>
      </c>
      <c r="BQ109" s="41">
        <v>0</v>
      </c>
      <c r="BR109" s="41">
        <v>0</v>
      </c>
      <c r="BS109" s="41">
        <v>0</v>
      </c>
      <c r="BT109" s="41">
        <v>0</v>
      </c>
      <c r="BU109" s="41">
        <v>0</v>
      </c>
      <c r="BV109" s="41">
        <v>0</v>
      </c>
      <c r="BW109" s="41">
        <v>0</v>
      </c>
      <c r="BX109" s="41">
        <v>0</v>
      </c>
      <c r="BY109" s="41"/>
      <c r="BZ109" s="41">
        <v>0</v>
      </c>
      <c r="CA109" s="41">
        <v>0</v>
      </c>
      <c r="CB109" s="41">
        <v>0</v>
      </c>
      <c r="CC109" s="41">
        <v>0</v>
      </c>
      <c r="CD109" s="79">
        <v>9999</v>
      </c>
      <c r="CE109" s="41">
        <v>9999</v>
      </c>
      <c r="CF109" s="41">
        <v>0</v>
      </c>
      <c r="CG109" s="41">
        <v>0</v>
      </c>
      <c r="CH109" s="41">
        <v>0</v>
      </c>
      <c r="CI109" s="41">
        <v>0</v>
      </c>
      <c r="CJ109" s="41">
        <v>0</v>
      </c>
      <c r="CK109" s="41">
        <v>0</v>
      </c>
      <c r="CL109" s="41"/>
      <c r="CM109" s="41">
        <v>0</v>
      </c>
      <c r="CN109" s="41"/>
      <c r="CO109" s="41">
        <v>0</v>
      </c>
      <c r="CP109" s="41">
        <v>0</v>
      </c>
      <c r="CQ109" s="41">
        <v>0</v>
      </c>
      <c r="CR109" s="41">
        <v>0</v>
      </c>
      <c r="CS109" s="41">
        <v>0</v>
      </c>
      <c r="CT109" s="41">
        <v>0</v>
      </c>
      <c r="CU109" s="41">
        <v>0</v>
      </c>
      <c r="CV109" s="41">
        <v>9999</v>
      </c>
      <c r="CW109" s="79">
        <v>9999</v>
      </c>
    </row>
    <row r="110" spans="1:101" s="21" customFormat="1">
      <c r="A110" s="21" t="s">
        <v>592</v>
      </c>
      <c r="B110" s="21" t="s">
        <v>628</v>
      </c>
      <c r="C110" s="41">
        <v>10</v>
      </c>
      <c r="D110" s="41">
        <v>0</v>
      </c>
      <c r="E110" s="41">
        <v>0</v>
      </c>
      <c r="F110" s="41">
        <v>0</v>
      </c>
      <c r="G110" s="41">
        <v>0</v>
      </c>
      <c r="H110" s="41">
        <v>0</v>
      </c>
      <c r="I110" s="41" t="s">
        <v>700</v>
      </c>
      <c r="J110" s="41"/>
      <c r="K110" s="41"/>
      <c r="L110" s="41">
        <v>0</v>
      </c>
      <c r="M110" s="41">
        <v>0</v>
      </c>
      <c r="N110" s="41">
        <v>0</v>
      </c>
      <c r="O110" s="41">
        <v>0</v>
      </c>
      <c r="P110" s="41">
        <v>0</v>
      </c>
      <c r="Q110" s="41">
        <v>0</v>
      </c>
      <c r="R110" s="41">
        <v>0</v>
      </c>
      <c r="S110" s="41">
        <v>0</v>
      </c>
      <c r="T110" s="41">
        <v>0</v>
      </c>
      <c r="U110" s="41">
        <v>0</v>
      </c>
      <c r="V110" s="41" t="s">
        <v>229</v>
      </c>
      <c r="W110" s="41" t="s">
        <v>229</v>
      </c>
      <c r="X110" s="41" t="s">
        <v>229</v>
      </c>
      <c r="Y110" s="41" t="s">
        <v>229</v>
      </c>
      <c r="Z110" s="41">
        <v>0</v>
      </c>
      <c r="AA110" s="41">
        <v>0</v>
      </c>
      <c r="AB110" s="41">
        <v>0</v>
      </c>
      <c r="AC110" s="41">
        <v>0</v>
      </c>
      <c r="AD110" s="41">
        <v>0</v>
      </c>
      <c r="AE110" s="41">
        <v>0</v>
      </c>
      <c r="AF110" s="41">
        <v>0</v>
      </c>
      <c r="AG110" s="41">
        <v>0</v>
      </c>
      <c r="AH110" s="41">
        <v>0</v>
      </c>
      <c r="AI110" s="41">
        <v>0</v>
      </c>
      <c r="AJ110" s="41">
        <v>0</v>
      </c>
      <c r="AK110" s="41">
        <v>0</v>
      </c>
      <c r="AL110" s="41">
        <v>0</v>
      </c>
      <c r="AM110" s="41">
        <v>0</v>
      </c>
      <c r="AN110" s="41">
        <v>0</v>
      </c>
      <c r="AO110" s="41">
        <v>0</v>
      </c>
      <c r="AP110" s="41">
        <v>0</v>
      </c>
      <c r="AQ110" s="41">
        <v>0</v>
      </c>
      <c r="AR110" s="41">
        <v>0</v>
      </c>
      <c r="AS110" s="79">
        <v>9999</v>
      </c>
      <c r="AT110" s="41">
        <v>0</v>
      </c>
      <c r="AU110" s="41">
        <v>0</v>
      </c>
      <c r="AV110" s="41">
        <v>0</v>
      </c>
      <c r="AW110" s="41">
        <v>0</v>
      </c>
      <c r="AX110" s="41">
        <v>0</v>
      </c>
      <c r="AY110" s="41">
        <v>0</v>
      </c>
      <c r="AZ110" s="79">
        <v>9999</v>
      </c>
      <c r="BA110" s="41">
        <v>0</v>
      </c>
      <c r="BB110" s="41">
        <v>0</v>
      </c>
      <c r="BC110" s="41">
        <v>0</v>
      </c>
      <c r="BD110" s="41">
        <v>0</v>
      </c>
      <c r="BE110" s="41">
        <v>0</v>
      </c>
      <c r="BF110" s="41">
        <v>0</v>
      </c>
      <c r="BG110" s="41">
        <v>9999</v>
      </c>
      <c r="BH110" s="79">
        <v>9999</v>
      </c>
      <c r="BI110" s="41">
        <v>9999</v>
      </c>
      <c r="BJ110" s="41">
        <v>9999</v>
      </c>
      <c r="BK110" s="41">
        <v>9999</v>
      </c>
      <c r="BL110" s="41">
        <v>9999</v>
      </c>
      <c r="BM110" s="41">
        <v>9999</v>
      </c>
      <c r="BN110" s="41">
        <v>0</v>
      </c>
      <c r="BO110" s="41">
        <v>0</v>
      </c>
      <c r="BP110" s="41">
        <v>0</v>
      </c>
      <c r="BQ110" s="41">
        <v>0</v>
      </c>
      <c r="BR110" s="41">
        <v>0</v>
      </c>
      <c r="BS110" s="41">
        <v>0</v>
      </c>
      <c r="BT110" s="41">
        <v>0</v>
      </c>
      <c r="BU110" s="41">
        <v>0</v>
      </c>
      <c r="BV110" s="41">
        <v>0</v>
      </c>
      <c r="BW110" s="41">
        <v>0</v>
      </c>
      <c r="BX110" s="41">
        <v>0</v>
      </c>
      <c r="BY110" s="41"/>
      <c r="BZ110" s="41">
        <v>0</v>
      </c>
      <c r="CA110" s="41">
        <v>0</v>
      </c>
      <c r="CB110" s="41">
        <v>0</v>
      </c>
      <c r="CC110" s="41">
        <v>0</v>
      </c>
      <c r="CD110" s="79">
        <v>9999</v>
      </c>
      <c r="CE110" s="41">
        <v>9999</v>
      </c>
      <c r="CF110" s="41">
        <v>0</v>
      </c>
      <c r="CG110" s="41">
        <v>0</v>
      </c>
      <c r="CH110" s="41">
        <v>0</v>
      </c>
      <c r="CI110" s="41">
        <v>0</v>
      </c>
      <c r="CJ110" s="41">
        <v>0</v>
      </c>
      <c r="CK110" s="41">
        <v>0</v>
      </c>
      <c r="CL110" s="41"/>
      <c r="CM110" s="41">
        <v>0</v>
      </c>
      <c r="CN110" s="41"/>
      <c r="CO110" s="41">
        <v>0</v>
      </c>
      <c r="CP110" s="41">
        <v>0</v>
      </c>
      <c r="CQ110" s="41">
        <v>0</v>
      </c>
      <c r="CR110" s="41">
        <v>0</v>
      </c>
      <c r="CS110" s="41">
        <v>0</v>
      </c>
      <c r="CT110" s="41">
        <v>0</v>
      </c>
      <c r="CU110" s="41">
        <v>0</v>
      </c>
      <c r="CV110" s="41">
        <v>9999</v>
      </c>
      <c r="CW110" s="79">
        <v>9999</v>
      </c>
    </row>
    <row r="111" spans="1:101" s="21" customFormat="1">
      <c r="A111" s="21" t="s">
        <v>593</v>
      </c>
      <c r="B111" s="21" t="s">
        <v>629</v>
      </c>
      <c r="C111" s="41">
        <v>10</v>
      </c>
      <c r="D111" s="41">
        <v>3478538.7862499999</v>
      </c>
      <c r="E111" s="41">
        <v>0</v>
      </c>
      <c r="F111" s="41">
        <v>1473161.3506773389</v>
      </c>
      <c r="G111" s="41">
        <v>380556.96001194342</v>
      </c>
      <c r="H111" s="41">
        <v>0</v>
      </c>
      <c r="I111" s="41" t="s">
        <v>700</v>
      </c>
      <c r="J111" s="41"/>
      <c r="K111" s="41"/>
      <c r="L111" s="41">
        <v>3738018.4418579121</v>
      </c>
      <c r="M111" s="41">
        <v>654.13345864149983</v>
      </c>
      <c r="N111" s="41">
        <v>649.41221667897435</v>
      </c>
      <c r="O111" s="41">
        <v>0</v>
      </c>
      <c r="P111" s="41">
        <v>0</v>
      </c>
      <c r="Q111" s="41">
        <v>0</v>
      </c>
      <c r="R111" s="41">
        <v>293768.05255416449</v>
      </c>
      <c r="S111" s="41">
        <v>678853.28758410888</v>
      </c>
      <c r="T111" s="41">
        <v>0</v>
      </c>
      <c r="U111" s="41">
        <v>1766327.4906362491</v>
      </c>
      <c r="V111" s="41" t="s">
        <v>229</v>
      </c>
      <c r="W111" s="41" t="s">
        <v>229</v>
      </c>
      <c r="X111" s="41" t="s">
        <v>229</v>
      </c>
      <c r="Y111" s="41" t="s">
        <v>229</v>
      </c>
      <c r="Z111" s="41">
        <v>0</v>
      </c>
      <c r="AA111" s="41">
        <v>0</v>
      </c>
      <c r="AB111" s="41">
        <v>0</v>
      </c>
      <c r="AC111" s="41">
        <v>5171893.2794111287</v>
      </c>
      <c r="AD111" s="41">
        <v>0</v>
      </c>
      <c r="AE111" s="41">
        <v>0</v>
      </c>
      <c r="AF111" s="41">
        <v>0</v>
      </c>
      <c r="AG111" s="41">
        <v>0</v>
      </c>
      <c r="AH111" s="41">
        <v>293768.05255416449</v>
      </c>
      <c r="AI111" s="41">
        <v>678853.28758410888</v>
      </c>
      <c r="AJ111" s="41">
        <v>0</v>
      </c>
      <c r="AK111" s="41">
        <v>6938220.7700473778</v>
      </c>
      <c r="AL111" s="41">
        <v>7910842.1101856511</v>
      </c>
      <c r="AM111" s="41">
        <v>1930950.5034439887</v>
      </c>
      <c r="AN111" s="41">
        <v>231137.0665786106</v>
      </c>
      <c r="AO111" s="41">
        <v>0</v>
      </c>
      <c r="AP111" s="41">
        <v>0</v>
      </c>
      <c r="AQ111" s="41">
        <v>2162087.5700225993</v>
      </c>
      <c r="AR111" s="41">
        <v>293768.05255416449</v>
      </c>
      <c r="AS111" s="79">
        <v>7.3598458076851534</v>
      </c>
      <c r="AT111" s="41">
        <v>1930950.5034439887</v>
      </c>
      <c r="AU111" s="41">
        <v>273597.44266935997</v>
      </c>
      <c r="AV111" s="41">
        <v>0</v>
      </c>
      <c r="AW111" s="41">
        <v>0</v>
      </c>
      <c r="AX111" s="41">
        <v>2204547.9461133489</v>
      </c>
      <c r="AY111" s="41">
        <v>678853.28758410888</v>
      </c>
      <c r="AZ111" s="79">
        <v>3.2474585988363631</v>
      </c>
      <c r="BA111" s="41">
        <v>1930950.5034439887</v>
      </c>
      <c r="BB111" s="41">
        <v>504734.50924797053</v>
      </c>
      <c r="BC111" s="41">
        <v>0</v>
      </c>
      <c r="BD111" s="41">
        <v>0</v>
      </c>
      <c r="BE111" s="41">
        <v>2435685.0126919597</v>
      </c>
      <c r="BF111" s="41">
        <v>972621.34013827331</v>
      </c>
      <c r="BG111" s="41">
        <v>9.2102092346852764</v>
      </c>
      <c r="BH111" s="79">
        <v>2.5042479659614387</v>
      </c>
      <c r="BI111" s="41">
        <v>5.7827343106483537</v>
      </c>
      <c r="BJ111" s="41">
        <v>13.363019442984731</v>
      </c>
      <c r="BK111" s="41">
        <v>0</v>
      </c>
      <c r="BL111" s="41">
        <v>136.57675486822518</v>
      </c>
      <c r="BM111" s="41">
        <v>155.72250862185825</v>
      </c>
      <c r="BN111" s="41">
        <v>1930950.5034439887</v>
      </c>
      <c r="BO111" s="41">
        <v>0</v>
      </c>
      <c r="BP111" s="41">
        <v>504734.50924797053</v>
      </c>
      <c r="BQ111" s="41">
        <v>0</v>
      </c>
      <c r="BR111" s="41">
        <v>0</v>
      </c>
      <c r="BS111" s="41">
        <v>0</v>
      </c>
      <c r="BT111" s="41">
        <v>0</v>
      </c>
      <c r="BU111" s="41">
        <v>0</v>
      </c>
      <c r="BV111" s="41">
        <v>0</v>
      </c>
      <c r="BW111" s="41">
        <v>0</v>
      </c>
      <c r="BX111" s="41">
        <v>2738948.8307745224</v>
      </c>
      <c r="BY111" s="41"/>
      <c r="BZ111" s="41">
        <v>5171893.2794111287</v>
      </c>
      <c r="CA111" s="41">
        <v>0</v>
      </c>
      <c r="CB111" s="41">
        <v>2435685.0126919593</v>
      </c>
      <c r="CC111" s="41">
        <v>7910842.1101856511</v>
      </c>
      <c r="CD111" s="87">
        <v>0.3078920017321391</v>
      </c>
      <c r="CE111" s="41">
        <v>145.78696410291045</v>
      </c>
      <c r="CF111" s="41">
        <v>35511.539854547387</v>
      </c>
      <c r="CG111" s="41">
        <v>0</v>
      </c>
      <c r="CH111" s="41">
        <v>35511.539854547387</v>
      </c>
      <c r="CI111" s="41">
        <v>1775.5587598825091</v>
      </c>
      <c r="CJ111" s="41">
        <v>0</v>
      </c>
      <c r="CK111" s="41">
        <v>1775.5587598825091</v>
      </c>
      <c r="CL111" s="41"/>
      <c r="CM111" s="41">
        <v>0</v>
      </c>
      <c r="CN111" s="41"/>
      <c r="CO111" s="41">
        <v>0</v>
      </c>
      <c r="CP111" s="41">
        <v>0</v>
      </c>
      <c r="CQ111" s="41">
        <v>0</v>
      </c>
      <c r="CR111" s="41">
        <v>0</v>
      </c>
      <c r="CS111" s="41">
        <v>0</v>
      </c>
      <c r="CT111" s="41">
        <v>0</v>
      </c>
      <c r="CU111" s="41">
        <v>0</v>
      </c>
      <c r="CV111" s="41">
        <v>9999</v>
      </c>
      <c r="CW111" s="79">
        <v>9999</v>
      </c>
    </row>
    <row r="112" spans="1:101" s="21" customFormat="1">
      <c r="A112" s="21" t="s">
        <v>594</v>
      </c>
      <c r="B112" s="21" t="s">
        <v>630</v>
      </c>
      <c r="C112" s="41">
        <v>10</v>
      </c>
      <c r="D112" s="41">
        <v>0</v>
      </c>
      <c r="E112" s="41">
        <v>0</v>
      </c>
      <c r="F112" s="41">
        <v>0</v>
      </c>
      <c r="G112" s="41">
        <v>0</v>
      </c>
      <c r="H112" s="41">
        <v>0</v>
      </c>
      <c r="I112" s="41" t="s">
        <v>700</v>
      </c>
      <c r="J112" s="41"/>
      <c r="K112" s="41"/>
      <c r="L112" s="41">
        <v>0</v>
      </c>
      <c r="M112" s="41">
        <v>0</v>
      </c>
      <c r="N112" s="41">
        <v>0</v>
      </c>
      <c r="O112" s="41">
        <v>0</v>
      </c>
      <c r="P112" s="41">
        <v>0</v>
      </c>
      <c r="Q112" s="41">
        <v>0</v>
      </c>
      <c r="R112" s="41">
        <v>0</v>
      </c>
      <c r="S112" s="41">
        <v>0</v>
      </c>
      <c r="T112" s="41">
        <v>0</v>
      </c>
      <c r="U112" s="41">
        <v>0</v>
      </c>
      <c r="V112" s="41" t="s">
        <v>229</v>
      </c>
      <c r="W112" s="41" t="s">
        <v>229</v>
      </c>
      <c r="X112" s="41" t="s">
        <v>229</v>
      </c>
      <c r="Y112" s="41" t="s">
        <v>229</v>
      </c>
      <c r="Z112" s="41">
        <v>0</v>
      </c>
      <c r="AA112" s="41">
        <v>0</v>
      </c>
      <c r="AB112" s="41">
        <v>0</v>
      </c>
      <c r="AC112" s="41">
        <v>0</v>
      </c>
      <c r="AD112" s="41">
        <v>0</v>
      </c>
      <c r="AE112" s="41">
        <v>0</v>
      </c>
      <c r="AF112" s="41">
        <v>0</v>
      </c>
      <c r="AG112" s="41">
        <v>0</v>
      </c>
      <c r="AH112" s="41">
        <v>0</v>
      </c>
      <c r="AI112" s="41">
        <v>0</v>
      </c>
      <c r="AJ112" s="41">
        <v>0</v>
      </c>
      <c r="AK112" s="41">
        <v>0</v>
      </c>
      <c r="AL112" s="41">
        <v>0</v>
      </c>
      <c r="AM112" s="41">
        <v>0</v>
      </c>
      <c r="AN112" s="41">
        <v>0</v>
      </c>
      <c r="AO112" s="41">
        <v>0</v>
      </c>
      <c r="AP112" s="41">
        <v>0</v>
      </c>
      <c r="AQ112" s="41">
        <v>0</v>
      </c>
      <c r="AR112" s="41">
        <v>0</v>
      </c>
      <c r="AS112" s="79">
        <v>9999</v>
      </c>
      <c r="AT112" s="41">
        <v>0</v>
      </c>
      <c r="AU112" s="41">
        <v>0</v>
      </c>
      <c r="AV112" s="41">
        <v>0</v>
      </c>
      <c r="AW112" s="41">
        <v>0</v>
      </c>
      <c r="AX112" s="41">
        <v>0</v>
      </c>
      <c r="AY112" s="41">
        <v>0</v>
      </c>
      <c r="AZ112" s="79">
        <v>9999</v>
      </c>
      <c r="BA112" s="41">
        <v>0</v>
      </c>
      <c r="BB112" s="41">
        <v>0</v>
      </c>
      <c r="BC112" s="41">
        <v>0</v>
      </c>
      <c r="BD112" s="41">
        <v>0</v>
      </c>
      <c r="BE112" s="41">
        <v>0</v>
      </c>
      <c r="BF112" s="41">
        <v>0</v>
      </c>
      <c r="BG112" s="41">
        <v>9999</v>
      </c>
      <c r="BH112" s="79">
        <v>9999</v>
      </c>
      <c r="BI112" s="41">
        <v>9999</v>
      </c>
      <c r="BJ112" s="41">
        <v>9999</v>
      </c>
      <c r="BK112" s="41">
        <v>9999</v>
      </c>
      <c r="BL112" s="41">
        <v>9999</v>
      </c>
      <c r="BM112" s="41">
        <v>9999</v>
      </c>
      <c r="BN112" s="41">
        <v>0</v>
      </c>
      <c r="BO112" s="41">
        <v>0</v>
      </c>
      <c r="BP112" s="41">
        <v>0</v>
      </c>
      <c r="BQ112" s="41">
        <v>0</v>
      </c>
      <c r="BR112" s="41">
        <v>0</v>
      </c>
      <c r="BS112" s="41">
        <v>0</v>
      </c>
      <c r="BT112" s="41">
        <v>0</v>
      </c>
      <c r="BU112" s="41">
        <v>0</v>
      </c>
      <c r="BV112" s="41">
        <v>0</v>
      </c>
      <c r="BW112" s="41">
        <v>0</v>
      </c>
      <c r="BX112" s="41">
        <v>0</v>
      </c>
      <c r="BY112" s="41"/>
      <c r="BZ112" s="41">
        <v>0</v>
      </c>
      <c r="CA112" s="41">
        <v>0</v>
      </c>
      <c r="CB112" s="41">
        <v>0</v>
      </c>
      <c r="CC112" s="41">
        <v>0</v>
      </c>
      <c r="CD112" s="79">
        <v>9999</v>
      </c>
      <c r="CE112" s="41">
        <v>9999</v>
      </c>
      <c r="CF112" s="41">
        <v>0</v>
      </c>
      <c r="CG112" s="41">
        <v>0</v>
      </c>
      <c r="CH112" s="41">
        <v>0</v>
      </c>
      <c r="CI112" s="41">
        <v>0</v>
      </c>
      <c r="CJ112" s="41">
        <v>0</v>
      </c>
      <c r="CK112" s="41">
        <v>0</v>
      </c>
      <c r="CL112" s="41"/>
      <c r="CM112" s="41">
        <v>0</v>
      </c>
      <c r="CN112" s="41"/>
      <c r="CO112" s="41">
        <v>0</v>
      </c>
      <c r="CP112" s="41">
        <v>0</v>
      </c>
      <c r="CQ112" s="41">
        <v>0</v>
      </c>
      <c r="CR112" s="41">
        <v>0</v>
      </c>
      <c r="CS112" s="41">
        <v>0</v>
      </c>
      <c r="CT112" s="41">
        <v>0</v>
      </c>
      <c r="CU112" s="41">
        <v>0</v>
      </c>
      <c r="CV112" s="41">
        <v>9999</v>
      </c>
      <c r="CW112" s="79">
        <v>9999</v>
      </c>
    </row>
    <row r="113" spans="1:101" s="21" customFormat="1">
      <c r="A113" s="21" t="s">
        <v>595</v>
      </c>
      <c r="B113" s="21" t="s">
        <v>631</v>
      </c>
      <c r="C113" s="41">
        <v>10</v>
      </c>
      <c r="D113" s="41">
        <v>0</v>
      </c>
      <c r="E113" s="41">
        <v>0</v>
      </c>
      <c r="F113" s="41">
        <v>0</v>
      </c>
      <c r="G113" s="41">
        <v>0</v>
      </c>
      <c r="H113" s="41">
        <v>0</v>
      </c>
      <c r="I113" s="41" t="s">
        <v>700</v>
      </c>
      <c r="J113" s="41"/>
      <c r="K113" s="41"/>
      <c r="L113" s="41">
        <v>0</v>
      </c>
      <c r="M113" s="41">
        <v>0</v>
      </c>
      <c r="N113" s="41">
        <v>0</v>
      </c>
      <c r="O113" s="41">
        <v>0</v>
      </c>
      <c r="P113" s="41">
        <v>0</v>
      </c>
      <c r="Q113" s="41">
        <v>0</v>
      </c>
      <c r="R113" s="41">
        <v>0</v>
      </c>
      <c r="S113" s="41">
        <v>0</v>
      </c>
      <c r="T113" s="41">
        <v>0</v>
      </c>
      <c r="U113" s="41">
        <v>0</v>
      </c>
      <c r="V113" s="41" t="s">
        <v>229</v>
      </c>
      <c r="W113" s="41" t="s">
        <v>229</v>
      </c>
      <c r="X113" s="41" t="s">
        <v>229</v>
      </c>
      <c r="Y113" s="41" t="s">
        <v>229</v>
      </c>
      <c r="Z113" s="41">
        <v>0</v>
      </c>
      <c r="AA113" s="41">
        <v>0</v>
      </c>
      <c r="AB113" s="41">
        <v>0</v>
      </c>
      <c r="AC113" s="41">
        <v>0</v>
      </c>
      <c r="AD113" s="41">
        <v>0</v>
      </c>
      <c r="AE113" s="41">
        <v>0</v>
      </c>
      <c r="AF113" s="41">
        <v>0</v>
      </c>
      <c r="AG113" s="41">
        <v>0</v>
      </c>
      <c r="AH113" s="41">
        <v>0</v>
      </c>
      <c r="AI113" s="41">
        <v>0</v>
      </c>
      <c r="AJ113" s="41">
        <v>0</v>
      </c>
      <c r="AK113" s="41">
        <v>0</v>
      </c>
      <c r="AL113" s="41">
        <v>0</v>
      </c>
      <c r="AM113" s="41">
        <v>0</v>
      </c>
      <c r="AN113" s="41">
        <v>0</v>
      </c>
      <c r="AO113" s="41">
        <v>0</v>
      </c>
      <c r="AP113" s="41">
        <v>0</v>
      </c>
      <c r="AQ113" s="41">
        <v>0</v>
      </c>
      <c r="AR113" s="41">
        <v>0</v>
      </c>
      <c r="AS113" s="79">
        <v>9999</v>
      </c>
      <c r="AT113" s="41">
        <v>0</v>
      </c>
      <c r="AU113" s="41">
        <v>0</v>
      </c>
      <c r="AV113" s="41">
        <v>0</v>
      </c>
      <c r="AW113" s="41">
        <v>0</v>
      </c>
      <c r="AX113" s="41">
        <v>0</v>
      </c>
      <c r="AY113" s="41">
        <v>0</v>
      </c>
      <c r="AZ113" s="79">
        <v>9999</v>
      </c>
      <c r="BA113" s="41">
        <v>0</v>
      </c>
      <c r="BB113" s="41">
        <v>0</v>
      </c>
      <c r="BC113" s="41">
        <v>0</v>
      </c>
      <c r="BD113" s="41">
        <v>0</v>
      </c>
      <c r="BE113" s="41">
        <v>0</v>
      </c>
      <c r="BF113" s="41">
        <v>0</v>
      </c>
      <c r="BG113" s="41">
        <v>9999</v>
      </c>
      <c r="BH113" s="79">
        <v>9999</v>
      </c>
      <c r="BI113" s="41">
        <v>9999</v>
      </c>
      <c r="BJ113" s="41">
        <v>9999</v>
      </c>
      <c r="BK113" s="41">
        <v>9999</v>
      </c>
      <c r="BL113" s="41">
        <v>9999</v>
      </c>
      <c r="BM113" s="41">
        <v>9999</v>
      </c>
      <c r="BN113" s="41">
        <v>0</v>
      </c>
      <c r="BO113" s="41">
        <v>0</v>
      </c>
      <c r="BP113" s="41">
        <v>0</v>
      </c>
      <c r="BQ113" s="41">
        <v>0</v>
      </c>
      <c r="BR113" s="41">
        <v>0</v>
      </c>
      <c r="BS113" s="41">
        <v>0</v>
      </c>
      <c r="BT113" s="41">
        <v>0</v>
      </c>
      <c r="BU113" s="41">
        <v>0</v>
      </c>
      <c r="BV113" s="41">
        <v>0</v>
      </c>
      <c r="BW113" s="41">
        <v>0</v>
      </c>
      <c r="BX113" s="41">
        <v>0</v>
      </c>
      <c r="BY113" s="41"/>
      <c r="BZ113" s="41">
        <v>0</v>
      </c>
      <c r="CA113" s="41">
        <v>0</v>
      </c>
      <c r="CB113" s="41">
        <v>0</v>
      </c>
      <c r="CC113" s="41">
        <v>0</v>
      </c>
      <c r="CD113" s="79">
        <v>9999</v>
      </c>
      <c r="CE113" s="41">
        <v>9999</v>
      </c>
      <c r="CF113" s="41">
        <v>0</v>
      </c>
      <c r="CG113" s="41">
        <v>0</v>
      </c>
      <c r="CH113" s="41">
        <v>0</v>
      </c>
      <c r="CI113" s="41">
        <v>0</v>
      </c>
      <c r="CJ113" s="41">
        <v>0</v>
      </c>
      <c r="CK113" s="41">
        <v>0</v>
      </c>
      <c r="CL113" s="41"/>
      <c r="CM113" s="41">
        <v>0</v>
      </c>
      <c r="CN113" s="41"/>
      <c r="CO113" s="41">
        <v>0</v>
      </c>
      <c r="CP113" s="41">
        <v>0</v>
      </c>
      <c r="CQ113" s="41">
        <v>0</v>
      </c>
      <c r="CR113" s="41">
        <v>0</v>
      </c>
      <c r="CS113" s="41">
        <v>0</v>
      </c>
      <c r="CT113" s="41">
        <v>0</v>
      </c>
      <c r="CU113" s="41">
        <v>0</v>
      </c>
      <c r="CV113" s="41">
        <v>9999</v>
      </c>
      <c r="CW113" s="79">
        <v>9999</v>
      </c>
    </row>
    <row r="114" spans="1:101" s="21" customFormat="1">
      <c r="A114" s="21" t="s">
        <v>596</v>
      </c>
      <c r="B114" s="21" t="s">
        <v>632</v>
      </c>
      <c r="C114" s="41">
        <v>10</v>
      </c>
      <c r="D114" s="41">
        <v>0</v>
      </c>
      <c r="E114" s="41">
        <v>0</v>
      </c>
      <c r="F114" s="41">
        <v>0</v>
      </c>
      <c r="G114" s="41">
        <v>0</v>
      </c>
      <c r="H114" s="41">
        <v>0</v>
      </c>
      <c r="I114" s="41" t="s">
        <v>700</v>
      </c>
      <c r="J114" s="41"/>
      <c r="K114" s="41"/>
      <c r="L114" s="41">
        <v>0</v>
      </c>
      <c r="M114" s="41">
        <v>0</v>
      </c>
      <c r="N114" s="41">
        <v>0</v>
      </c>
      <c r="O114" s="41">
        <v>0</v>
      </c>
      <c r="P114" s="41">
        <v>0</v>
      </c>
      <c r="Q114" s="41">
        <v>0</v>
      </c>
      <c r="R114" s="41">
        <v>0</v>
      </c>
      <c r="S114" s="41">
        <v>0</v>
      </c>
      <c r="T114" s="41">
        <v>0</v>
      </c>
      <c r="U114" s="41">
        <v>0</v>
      </c>
      <c r="V114" s="41" t="s">
        <v>229</v>
      </c>
      <c r="W114" s="41" t="s">
        <v>229</v>
      </c>
      <c r="X114" s="41" t="s">
        <v>229</v>
      </c>
      <c r="Y114" s="41" t="s">
        <v>229</v>
      </c>
      <c r="Z114" s="41">
        <v>0</v>
      </c>
      <c r="AA114" s="41">
        <v>0</v>
      </c>
      <c r="AB114" s="41">
        <v>0</v>
      </c>
      <c r="AC114" s="41">
        <v>0</v>
      </c>
      <c r="AD114" s="41">
        <v>0</v>
      </c>
      <c r="AE114" s="41">
        <v>0</v>
      </c>
      <c r="AF114" s="41">
        <v>0</v>
      </c>
      <c r="AG114" s="41">
        <v>0</v>
      </c>
      <c r="AH114" s="41">
        <v>0</v>
      </c>
      <c r="AI114" s="41">
        <v>0</v>
      </c>
      <c r="AJ114" s="41">
        <v>0</v>
      </c>
      <c r="AK114" s="41">
        <v>0</v>
      </c>
      <c r="AL114" s="41">
        <v>0</v>
      </c>
      <c r="AM114" s="41">
        <v>0</v>
      </c>
      <c r="AN114" s="41">
        <v>0</v>
      </c>
      <c r="AO114" s="41">
        <v>0</v>
      </c>
      <c r="AP114" s="41">
        <v>0</v>
      </c>
      <c r="AQ114" s="41">
        <v>0</v>
      </c>
      <c r="AR114" s="41">
        <v>0</v>
      </c>
      <c r="AS114" s="79">
        <v>9999</v>
      </c>
      <c r="AT114" s="41">
        <v>0</v>
      </c>
      <c r="AU114" s="41">
        <v>0</v>
      </c>
      <c r="AV114" s="41">
        <v>0</v>
      </c>
      <c r="AW114" s="41">
        <v>0</v>
      </c>
      <c r="AX114" s="41">
        <v>0</v>
      </c>
      <c r="AY114" s="41">
        <v>0</v>
      </c>
      <c r="AZ114" s="79">
        <v>9999</v>
      </c>
      <c r="BA114" s="41">
        <v>0</v>
      </c>
      <c r="BB114" s="41">
        <v>0</v>
      </c>
      <c r="BC114" s="41">
        <v>0</v>
      </c>
      <c r="BD114" s="41">
        <v>0</v>
      </c>
      <c r="BE114" s="41">
        <v>0</v>
      </c>
      <c r="BF114" s="41">
        <v>0</v>
      </c>
      <c r="BG114" s="41">
        <v>9999</v>
      </c>
      <c r="BH114" s="79">
        <v>9999</v>
      </c>
      <c r="BI114" s="41">
        <v>9999</v>
      </c>
      <c r="BJ114" s="41">
        <v>9999</v>
      </c>
      <c r="BK114" s="41">
        <v>9999</v>
      </c>
      <c r="BL114" s="41">
        <v>9999</v>
      </c>
      <c r="BM114" s="41">
        <v>9999</v>
      </c>
      <c r="BN114" s="41">
        <v>0</v>
      </c>
      <c r="BO114" s="41">
        <v>0</v>
      </c>
      <c r="BP114" s="41">
        <v>0</v>
      </c>
      <c r="BQ114" s="41">
        <v>0</v>
      </c>
      <c r="BR114" s="41">
        <v>0</v>
      </c>
      <c r="BS114" s="41">
        <v>0</v>
      </c>
      <c r="BT114" s="41">
        <v>0</v>
      </c>
      <c r="BU114" s="41">
        <v>0</v>
      </c>
      <c r="BV114" s="41">
        <v>0</v>
      </c>
      <c r="BW114" s="41">
        <v>0</v>
      </c>
      <c r="BX114" s="41">
        <v>0</v>
      </c>
      <c r="BY114" s="41"/>
      <c r="BZ114" s="41">
        <v>0</v>
      </c>
      <c r="CA114" s="41">
        <v>0</v>
      </c>
      <c r="CB114" s="41">
        <v>0</v>
      </c>
      <c r="CC114" s="41">
        <v>0</v>
      </c>
      <c r="CD114" s="79">
        <v>9999</v>
      </c>
      <c r="CE114" s="41">
        <v>9999</v>
      </c>
      <c r="CF114" s="41">
        <v>0</v>
      </c>
      <c r="CG114" s="41">
        <v>0</v>
      </c>
      <c r="CH114" s="41">
        <v>0</v>
      </c>
      <c r="CI114" s="41">
        <v>0</v>
      </c>
      <c r="CJ114" s="41">
        <v>0</v>
      </c>
      <c r="CK114" s="41">
        <v>0</v>
      </c>
      <c r="CL114" s="41"/>
      <c r="CM114" s="41">
        <v>0</v>
      </c>
      <c r="CN114" s="41"/>
      <c r="CO114" s="41">
        <v>0</v>
      </c>
      <c r="CP114" s="41">
        <v>0</v>
      </c>
      <c r="CQ114" s="41">
        <v>0</v>
      </c>
      <c r="CR114" s="41">
        <v>0</v>
      </c>
      <c r="CS114" s="41">
        <v>0</v>
      </c>
      <c r="CT114" s="41">
        <v>0</v>
      </c>
      <c r="CU114" s="41">
        <v>0</v>
      </c>
      <c r="CV114" s="41">
        <v>9999</v>
      </c>
      <c r="CW114" s="79">
        <v>9999</v>
      </c>
    </row>
    <row r="115" spans="1:101" s="21" customFormat="1">
      <c r="A115" s="21" t="s">
        <v>597</v>
      </c>
      <c r="B115" s="21" t="s">
        <v>633</v>
      </c>
      <c r="C115" s="41">
        <v>10</v>
      </c>
      <c r="D115" s="41">
        <v>25929.787714285711</v>
      </c>
      <c r="E115" s="41">
        <v>0</v>
      </c>
      <c r="F115" s="41">
        <v>10981.266399255406</v>
      </c>
      <c r="G115" s="41">
        <v>2836.7546813935169</v>
      </c>
      <c r="H115" s="41">
        <v>0</v>
      </c>
      <c r="I115" s="41" t="s">
        <v>700</v>
      </c>
      <c r="J115" s="41"/>
      <c r="K115" s="41"/>
      <c r="L115" s="41">
        <v>27864.005729242057</v>
      </c>
      <c r="M115" s="41">
        <v>4.8760536425326988</v>
      </c>
      <c r="N115" s="41">
        <v>4.8408604739758401</v>
      </c>
      <c r="O115" s="41">
        <v>0</v>
      </c>
      <c r="P115" s="41">
        <v>0</v>
      </c>
      <c r="Q115" s="41">
        <v>0</v>
      </c>
      <c r="R115" s="41">
        <v>2189.8112132825763</v>
      </c>
      <c r="S115" s="41">
        <v>5060.3206454906594</v>
      </c>
      <c r="T115" s="41">
        <v>0</v>
      </c>
      <c r="U115" s="41">
        <v>13166.590824614505</v>
      </c>
      <c r="V115" s="41" t="s">
        <v>229</v>
      </c>
      <c r="W115" s="41" t="s">
        <v>229</v>
      </c>
      <c r="X115" s="41" t="s">
        <v>229</v>
      </c>
      <c r="Y115" s="41" t="s">
        <v>229</v>
      </c>
      <c r="Z115" s="41">
        <v>0</v>
      </c>
      <c r="AA115" s="41">
        <v>0</v>
      </c>
      <c r="AB115" s="41">
        <v>0</v>
      </c>
      <c r="AC115" s="41">
        <v>38552.421880752721</v>
      </c>
      <c r="AD115" s="41">
        <v>0</v>
      </c>
      <c r="AE115" s="41">
        <v>0</v>
      </c>
      <c r="AF115" s="41">
        <v>0</v>
      </c>
      <c r="AG115" s="41">
        <v>0</v>
      </c>
      <c r="AH115" s="41">
        <v>2189.8112132825763</v>
      </c>
      <c r="AI115" s="41">
        <v>5060.3206454906594</v>
      </c>
      <c r="AJ115" s="41">
        <v>0</v>
      </c>
      <c r="AK115" s="41">
        <v>51719.012705367226</v>
      </c>
      <c r="AL115" s="41">
        <v>58969.144564140464</v>
      </c>
      <c r="AM115" s="41">
        <v>14393.726710482433</v>
      </c>
      <c r="AN115" s="41">
        <v>1722.9461672172827</v>
      </c>
      <c r="AO115" s="41">
        <v>0</v>
      </c>
      <c r="AP115" s="41">
        <v>0</v>
      </c>
      <c r="AQ115" s="41">
        <v>16116.672877699715</v>
      </c>
      <c r="AR115" s="41">
        <v>2189.8112132825763</v>
      </c>
      <c r="AS115" s="79">
        <v>7.3598458076851561</v>
      </c>
      <c r="AT115" s="41">
        <v>14393.726710482433</v>
      </c>
      <c r="AU115" s="41">
        <v>2039.4550825853846</v>
      </c>
      <c r="AV115" s="41">
        <v>0</v>
      </c>
      <c r="AW115" s="41">
        <v>0</v>
      </c>
      <c r="AX115" s="41">
        <v>16433.181793067819</v>
      </c>
      <c r="AY115" s="41">
        <v>5060.3206454906594</v>
      </c>
      <c r="AZ115" s="79">
        <v>3.2474585988363636</v>
      </c>
      <c r="BA115" s="41">
        <v>14393.726710482433</v>
      </c>
      <c r="BB115" s="41">
        <v>3762.4012498026673</v>
      </c>
      <c r="BC115" s="41">
        <v>0</v>
      </c>
      <c r="BD115" s="41">
        <v>0</v>
      </c>
      <c r="BE115" s="41">
        <v>18156.127960285103</v>
      </c>
      <c r="BF115" s="41">
        <v>7250.1318587732358</v>
      </c>
      <c r="BG115" s="41">
        <v>9.21020923468528</v>
      </c>
      <c r="BH115" s="79">
        <v>2.5042479659614392</v>
      </c>
      <c r="BI115" s="41">
        <v>5.7827343106483529</v>
      </c>
      <c r="BJ115" s="41">
        <v>13.363019442984733</v>
      </c>
      <c r="BK115" s="41">
        <v>0</v>
      </c>
      <c r="BL115" s="41">
        <v>136.57675486822515</v>
      </c>
      <c r="BM115" s="41">
        <v>155.72250862185825</v>
      </c>
      <c r="BN115" s="41">
        <v>14393.726710482433</v>
      </c>
      <c r="BO115" s="41">
        <v>0</v>
      </c>
      <c r="BP115" s="41">
        <v>3762.4012498026673</v>
      </c>
      <c r="BQ115" s="41">
        <v>0</v>
      </c>
      <c r="BR115" s="41">
        <v>0</v>
      </c>
      <c r="BS115" s="41">
        <v>0</v>
      </c>
      <c r="BT115" s="41">
        <v>0</v>
      </c>
      <c r="BU115" s="41">
        <v>0</v>
      </c>
      <c r="BV115" s="41">
        <v>0</v>
      </c>
      <c r="BW115" s="41">
        <v>0</v>
      </c>
      <c r="BX115" s="41">
        <v>20416.722683387739</v>
      </c>
      <c r="BY115" s="41"/>
      <c r="BZ115" s="41">
        <v>38552.421880752721</v>
      </c>
      <c r="CA115" s="41">
        <v>0</v>
      </c>
      <c r="CB115" s="41">
        <v>18156.127960285099</v>
      </c>
      <c r="CC115" s="41">
        <v>58969.144564140457</v>
      </c>
      <c r="CD115" s="87">
        <v>0.30789200173213915</v>
      </c>
      <c r="CE115" s="41">
        <v>145.78696410291045</v>
      </c>
      <c r="CF115" s="41">
        <v>264.71077265994046</v>
      </c>
      <c r="CG115" s="41">
        <v>0</v>
      </c>
      <c r="CH115" s="41">
        <v>264.71077265994046</v>
      </c>
      <c r="CI115" s="41">
        <v>13.235402721389981</v>
      </c>
      <c r="CJ115" s="41">
        <v>0</v>
      </c>
      <c r="CK115" s="41">
        <v>13.235402721389981</v>
      </c>
      <c r="CL115" s="41"/>
      <c r="CM115" s="41">
        <v>0</v>
      </c>
      <c r="CN115" s="41"/>
      <c r="CO115" s="41">
        <v>0</v>
      </c>
      <c r="CP115" s="41">
        <v>0</v>
      </c>
      <c r="CQ115" s="41">
        <v>0</v>
      </c>
      <c r="CR115" s="41">
        <v>0</v>
      </c>
      <c r="CS115" s="41">
        <v>0</v>
      </c>
      <c r="CT115" s="41">
        <v>0</v>
      </c>
      <c r="CU115" s="41">
        <v>0</v>
      </c>
      <c r="CV115" s="41">
        <v>9999</v>
      </c>
      <c r="CW115" s="79">
        <v>9999</v>
      </c>
    </row>
    <row r="116" spans="1:101" s="21" customFormat="1">
      <c r="A116" s="21" t="s">
        <v>598</v>
      </c>
      <c r="B116" s="21" t="s">
        <v>634</v>
      </c>
      <c r="C116" s="41">
        <v>10</v>
      </c>
      <c r="D116" s="41">
        <v>25929.787714285711</v>
      </c>
      <c r="E116" s="41">
        <v>0</v>
      </c>
      <c r="F116" s="41">
        <v>10981.266399255406</v>
      </c>
      <c r="G116" s="41">
        <v>2836.7546813935169</v>
      </c>
      <c r="H116" s="41">
        <v>0</v>
      </c>
      <c r="I116" s="41" t="s">
        <v>700</v>
      </c>
      <c r="J116" s="41"/>
      <c r="K116" s="41"/>
      <c r="L116" s="41">
        <v>27864.005729242057</v>
      </c>
      <c r="M116" s="41">
        <v>4.8760536425326988</v>
      </c>
      <c r="N116" s="41">
        <v>4.8408604739758401</v>
      </c>
      <c r="O116" s="41">
        <v>0</v>
      </c>
      <c r="P116" s="41">
        <v>0</v>
      </c>
      <c r="Q116" s="41">
        <v>0</v>
      </c>
      <c r="R116" s="41">
        <v>2189.8112132825763</v>
      </c>
      <c r="S116" s="41">
        <v>5060.3206454906594</v>
      </c>
      <c r="T116" s="41">
        <v>0</v>
      </c>
      <c r="U116" s="41">
        <v>13166.590824614505</v>
      </c>
      <c r="V116" s="41" t="s">
        <v>229</v>
      </c>
      <c r="W116" s="41" t="s">
        <v>229</v>
      </c>
      <c r="X116" s="41" t="s">
        <v>229</v>
      </c>
      <c r="Y116" s="41" t="s">
        <v>229</v>
      </c>
      <c r="Z116" s="41">
        <v>0</v>
      </c>
      <c r="AA116" s="41">
        <v>0</v>
      </c>
      <c r="AB116" s="41">
        <v>0</v>
      </c>
      <c r="AC116" s="41">
        <v>38552.421880752721</v>
      </c>
      <c r="AD116" s="41">
        <v>0</v>
      </c>
      <c r="AE116" s="41">
        <v>0</v>
      </c>
      <c r="AF116" s="41">
        <v>0</v>
      </c>
      <c r="AG116" s="41">
        <v>0</v>
      </c>
      <c r="AH116" s="41">
        <v>2189.8112132825763</v>
      </c>
      <c r="AI116" s="41">
        <v>5060.3206454906594</v>
      </c>
      <c r="AJ116" s="41">
        <v>0</v>
      </c>
      <c r="AK116" s="41">
        <v>51719.012705367226</v>
      </c>
      <c r="AL116" s="41">
        <v>58969.144564140464</v>
      </c>
      <c r="AM116" s="41">
        <v>14393.726710482433</v>
      </c>
      <c r="AN116" s="41">
        <v>1722.9461672172827</v>
      </c>
      <c r="AO116" s="41">
        <v>0</v>
      </c>
      <c r="AP116" s="41">
        <v>0</v>
      </c>
      <c r="AQ116" s="41">
        <v>16116.672877699715</v>
      </c>
      <c r="AR116" s="41">
        <v>2189.8112132825763</v>
      </c>
      <c r="AS116" s="79">
        <v>7.3598458076851561</v>
      </c>
      <c r="AT116" s="41">
        <v>14393.726710482433</v>
      </c>
      <c r="AU116" s="41">
        <v>2039.4550825853846</v>
      </c>
      <c r="AV116" s="41">
        <v>0</v>
      </c>
      <c r="AW116" s="41">
        <v>0</v>
      </c>
      <c r="AX116" s="41">
        <v>16433.181793067819</v>
      </c>
      <c r="AY116" s="41">
        <v>5060.3206454906594</v>
      </c>
      <c r="AZ116" s="79">
        <v>3.2474585988363636</v>
      </c>
      <c r="BA116" s="41">
        <v>14393.726710482433</v>
      </c>
      <c r="BB116" s="41">
        <v>3762.4012498026673</v>
      </c>
      <c r="BC116" s="41">
        <v>0</v>
      </c>
      <c r="BD116" s="41">
        <v>0</v>
      </c>
      <c r="BE116" s="41">
        <v>18156.127960285103</v>
      </c>
      <c r="BF116" s="41">
        <v>7250.1318587732358</v>
      </c>
      <c r="BG116" s="41">
        <v>9.21020923468528</v>
      </c>
      <c r="BH116" s="79">
        <v>2.5042479659614392</v>
      </c>
      <c r="BI116" s="41">
        <v>5.7827343106483529</v>
      </c>
      <c r="BJ116" s="41">
        <v>13.363019442984733</v>
      </c>
      <c r="BK116" s="41">
        <v>0</v>
      </c>
      <c r="BL116" s="41">
        <v>136.57675486822515</v>
      </c>
      <c r="BM116" s="41">
        <v>155.72250862185825</v>
      </c>
      <c r="BN116" s="41">
        <v>14393.726710482433</v>
      </c>
      <c r="BO116" s="41">
        <v>0</v>
      </c>
      <c r="BP116" s="41">
        <v>3762.4012498026673</v>
      </c>
      <c r="BQ116" s="41">
        <v>0</v>
      </c>
      <c r="BR116" s="41">
        <v>0</v>
      </c>
      <c r="BS116" s="41">
        <v>0</v>
      </c>
      <c r="BT116" s="41">
        <v>0</v>
      </c>
      <c r="BU116" s="41">
        <v>0</v>
      </c>
      <c r="BV116" s="41">
        <v>0</v>
      </c>
      <c r="BW116" s="41">
        <v>0</v>
      </c>
      <c r="BX116" s="41">
        <v>20416.722683387739</v>
      </c>
      <c r="BY116" s="41"/>
      <c r="BZ116" s="41">
        <v>38552.421880752721</v>
      </c>
      <c r="CA116" s="41">
        <v>0</v>
      </c>
      <c r="CB116" s="41">
        <v>18156.127960285099</v>
      </c>
      <c r="CC116" s="41">
        <v>58969.144564140457</v>
      </c>
      <c r="CD116" s="87">
        <v>0.30789200173213915</v>
      </c>
      <c r="CE116" s="41">
        <v>145.78696410291045</v>
      </c>
      <c r="CF116" s="41">
        <v>264.71077265994046</v>
      </c>
      <c r="CG116" s="41">
        <v>0</v>
      </c>
      <c r="CH116" s="41">
        <v>264.71077265994046</v>
      </c>
      <c r="CI116" s="41">
        <v>13.235402721389981</v>
      </c>
      <c r="CJ116" s="41">
        <v>0</v>
      </c>
      <c r="CK116" s="41">
        <v>13.235402721389981</v>
      </c>
      <c r="CL116" s="41"/>
      <c r="CM116" s="41">
        <v>0</v>
      </c>
      <c r="CN116" s="41"/>
      <c r="CO116" s="41">
        <v>0</v>
      </c>
      <c r="CP116" s="41">
        <v>0</v>
      </c>
      <c r="CQ116" s="41">
        <v>0</v>
      </c>
      <c r="CR116" s="41">
        <v>0</v>
      </c>
      <c r="CS116" s="41">
        <v>0</v>
      </c>
      <c r="CT116" s="41">
        <v>0</v>
      </c>
      <c r="CU116" s="41">
        <v>0</v>
      </c>
      <c r="CV116" s="41">
        <v>9999</v>
      </c>
      <c r="CW116" s="79">
        <v>9999</v>
      </c>
    </row>
    <row r="117" spans="1:101" s="21" customFormat="1">
      <c r="A117" s="21" t="s">
        <v>599</v>
      </c>
      <c r="B117" s="21" t="s">
        <v>635</v>
      </c>
      <c r="C117" s="41">
        <v>10</v>
      </c>
      <c r="D117" s="41">
        <v>3619419.6873214287</v>
      </c>
      <c r="E117" s="41">
        <v>0</v>
      </c>
      <c r="F117" s="41">
        <v>1532824.4193564618</v>
      </c>
      <c r="G117" s="41">
        <v>395969.52566951467</v>
      </c>
      <c r="H117" s="41">
        <v>0</v>
      </c>
      <c r="I117" s="41" t="s">
        <v>700</v>
      </c>
      <c r="J117" s="41"/>
      <c r="K117" s="41"/>
      <c r="L117" s="41">
        <v>3889408.2749660467</v>
      </c>
      <c r="M117" s="41">
        <v>680.62587880328033</v>
      </c>
      <c r="N117" s="41">
        <v>675.71342643238268</v>
      </c>
      <c r="O117" s="41">
        <v>0</v>
      </c>
      <c r="P117" s="41">
        <v>0</v>
      </c>
      <c r="Q117" s="41">
        <v>0</v>
      </c>
      <c r="R117" s="41">
        <v>305665.66545801412</v>
      </c>
      <c r="S117" s="41">
        <v>706346.8613881981</v>
      </c>
      <c r="T117" s="41">
        <v>0</v>
      </c>
      <c r="U117" s="41">
        <v>1837863.7947452315</v>
      </c>
      <c r="V117" s="41" t="s">
        <v>229</v>
      </c>
      <c r="W117" s="41" t="s">
        <v>229</v>
      </c>
      <c r="X117" s="41" t="s">
        <v>229</v>
      </c>
      <c r="Y117" s="41" t="s">
        <v>229</v>
      </c>
      <c r="Z117" s="41">
        <v>0</v>
      </c>
      <c r="AA117" s="41">
        <v>0</v>
      </c>
      <c r="AB117" s="41">
        <v>0</v>
      </c>
      <c r="AC117" s="41">
        <v>5381355.0765107619</v>
      </c>
      <c r="AD117" s="41">
        <v>0</v>
      </c>
      <c r="AE117" s="41">
        <v>0</v>
      </c>
      <c r="AF117" s="41">
        <v>0</v>
      </c>
      <c r="AG117" s="41">
        <v>0</v>
      </c>
      <c r="AH117" s="41">
        <v>305665.66545801412</v>
      </c>
      <c r="AI117" s="41">
        <v>706346.8613881981</v>
      </c>
      <c r="AJ117" s="41">
        <v>0</v>
      </c>
      <c r="AK117" s="41">
        <v>7219218.8712559938</v>
      </c>
      <c r="AL117" s="41">
        <v>8231231.3981022052</v>
      </c>
      <c r="AM117" s="41">
        <v>2009154.0433685139</v>
      </c>
      <c r="AN117" s="41">
        <v>240498.12310594198</v>
      </c>
      <c r="AO117" s="41">
        <v>0</v>
      </c>
      <c r="AP117" s="41">
        <v>0</v>
      </c>
      <c r="AQ117" s="41">
        <v>2249652.166474456</v>
      </c>
      <c r="AR117" s="41">
        <v>305665.66545801412</v>
      </c>
      <c r="AS117" s="79">
        <v>7.3598458076851472</v>
      </c>
      <c r="AT117" s="41">
        <v>2009154.0433685139</v>
      </c>
      <c r="AU117" s="41">
        <v>284678.14540766424</v>
      </c>
      <c r="AV117" s="41">
        <v>0</v>
      </c>
      <c r="AW117" s="41">
        <v>0</v>
      </c>
      <c r="AX117" s="41">
        <v>2293832.1887761783</v>
      </c>
      <c r="AY117" s="41">
        <v>706346.8613881981</v>
      </c>
      <c r="AZ117" s="79">
        <v>3.24745859883636</v>
      </c>
      <c r="BA117" s="41">
        <v>2009154.0433685139</v>
      </c>
      <c r="BB117" s="41">
        <v>525176.26851360616</v>
      </c>
      <c r="BC117" s="41">
        <v>0</v>
      </c>
      <c r="BD117" s="41">
        <v>0</v>
      </c>
      <c r="BE117" s="41">
        <v>2534330.3118821201</v>
      </c>
      <c r="BF117" s="41">
        <v>1012012.5268462122</v>
      </c>
      <c r="BG117" s="41">
        <v>9.2102092346852942</v>
      </c>
      <c r="BH117" s="79">
        <v>2.5042479659614361</v>
      </c>
      <c r="BI117" s="41">
        <v>5.7827343106483546</v>
      </c>
      <c r="BJ117" s="41">
        <v>13.363019442984736</v>
      </c>
      <c r="BK117" s="41">
        <v>0</v>
      </c>
      <c r="BL117" s="41">
        <v>136.57675486822518</v>
      </c>
      <c r="BM117" s="41">
        <v>155.72250862185825</v>
      </c>
      <c r="BN117" s="41">
        <v>2009154.0433685139</v>
      </c>
      <c r="BO117" s="41">
        <v>0</v>
      </c>
      <c r="BP117" s="41">
        <v>525176.26851360616</v>
      </c>
      <c r="BQ117" s="41">
        <v>0</v>
      </c>
      <c r="BR117" s="41">
        <v>0</v>
      </c>
      <c r="BS117" s="41">
        <v>0</v>
      </c>
      <c r="BT117" s="41">
        <v>0</v>
      </c>
      <c r="BU117" s="41">
        <v>0</v>
      </c>
      <c r="BV117" s="41">
        <v>0</v>
      </c>
      <c r="BW117" s="41">
        <v>0</v>
      </c>
      <c r="BX117" s="41">
        <v>2849876.3215914438</v>
      </c>
      <c r="BY117" s="41"/>
      <c r="BZ117" s="41">
        <v>5381355.0765107619</v>
      </c>
      <c r="CA117" s="41">
        <v>0</v>
      </c>
      <c r="CB117" s="41">
        <v>2534330.3118821201</v>
      </c>
      <c r="CC117" s="41">
        <v>8231231.3981022052</v>
      </c>
      <c r="CD117" s="87">
        <v>0.30789200173213888</v>
      </c>
      <c r="CE117" s="41">
        <v>145.78696410291045</v>
      </c>
      <c r="CF117" s="41">
        <v>36949.758037687439</v>
      </c>
      <c r="CG117" s="41">
        <v>0</v>
      </c>
      <c r="CH117" s="41">
        <v>36949.758037687439</v>
      </c>
      <c r="CI117" s="41">
        <v>1847.4689306088724</v>
      </c>
      <c r="CJ117" s="41">
        <v>0</v>
      </c>
      <c r="CK117" s="41">
        <v>1847.4689306088724</v>
      </c>
      <c r="CL117" s="41"/>
      <c r="CM117" s="41">
        <v>0</v>
      </c>
      <c r="CN117" s="41"/>
      <c r="CO117" s="41">
        <v>0</v>
      </c>
      <c r="CP117" s="41">
        <v>0</v>
      </c>
      <c r="CQ117" s="41">
        <v>0</v>
      </c>
      <c r="CR117" s="41">
        <v>0</v>
      </c>
      <c r="CS117" s="41">
        <v>0</v>
      </c>
      <c r="CT117" s="41">
        <v>0</v>
      </c>
      <c r="CU117" s="41">
        <v>0</v>
      </c>
      <c r="CV117" s="41">
        <v>9999</v>
      </c>
      <c r="CW117" s="79">
        <v>9999</v>
      </c>
    </row>
    <row r="118" spans="1:101" s="21" customFormat="1">
      <c r="A118" s="21" t="s">
        <v>600</v>
      </c>
      <c r="B118" s="21" t="s">
        <v>636</v>
      </c>
      <c r="C118" s="41">
        <v>10</v>
      </c>
      <c r="D118" s="41">
        <v>113496.30678571427</v>
      </c>
      <c r="E118" s="41">
        <v>0</v>
      </c>
      <c r="F118" s="41">
        <v>48065.691623803563</v>
      </c>
      <c r="G118" s="41">
        <v>12416.653122766176</v>
      </c>
      <c r="H118" s="41">
        <v>0</v>
      </c>
      <c r="I118" s="41" t="s">
        <v>700</v>
      </c>
      <c r="J118" s="41"/>
      <c r="K118" s="41"/>
      <c r="L118" s="41">
        <v>121962.5003247765</v>
      </c>
      <c r="M118" s="41">
        <v>21.342792552504921</v>
      </c>
      <c r="N118" s="41">
        <v>21.188749846899203</v>
      </c>
      <c r="O118" s="41">
        <v>0</v>
      </c>
      <c r="P118" s="41">
        <v>0</v>
      </c>
      <c r="Q118" s="41">
        <v>0</v>
      </c>
      <c r="R118" s="41">
        <v>9584.9409954323964</v>
      </c>
      <c r="S118" s="41">
        <v>22149.340779148468</v>
      </c>
      <c r="T118" s="41">
        <v>0</v>
      </c>
      <c r="U118" s="41">
        <v>57630.993667145158</v>
      </c>
      <c r="V118" s="41" t="s">
        <v>229</v>
      </c>
      <c r="W118" s="41" t="s">
        <v>229</v>
      </c>
      <c r="X118" s="41" t="s">
        <v>229</v>
      </c>
      <c r="Y118" s="41" t="s">
        <v>229</v>
      </c>
      <c r="Z118" s="41">
        <v>0</v>
      </c>
      <c r="AA118" s="41">
        <v>0</v>
      </c>
      <c r="AB118" s="41">
        <v>0</v>
      </c>
      <c r="AC118" s="41">
        <v>168746.36805065442</v>
      </c>
      <c r="AD118" s="41">
        <v>0</v>
      </c>
      <c r="AE118" s="41">
        <v>0</v>
      </c>
      <c r="AF118" s="41">
        <v>0</v>
      </c>
      <c r="AG118" s="41">
        <v>0</v>
      </c>
      <c r="AH118" s="41">
        <v>9584.9409954323964</v>
      </c>
      <c r="AI118" s="41">
        <v>22149.340779148468</v>
      </c>
      <c r="AJ118" s="41">
        <v>0</v>
      </c>
      <c r="AK118" s="41">
        <v>226377.36171779956</v>
      </c>
      <c r="AL118" s="41">
        <v>258111.64349238045</v>
      </c>
      <c r="AM118" s="41">
        <v>63002.244388703984</v>
      </c>
      <c r="AN118" s="41">
        <v>7541.4434134386829</v>
      </c>
      <c r="AO118" s="41">
        <v>0</v>
      </c>
      <c r="AP118" s="41">
        <v>0</v>
      </c>
      <c r="AQ118" s="41">
        <v>70543.687802142667</v>
      </c>
      <c r="AR118" s="41">
        <v>9584.9409954323964</v>
      </c>
      <c r="AS118" s="79">
        <v>7.3598458076851516</v>
      </c>
      <c r="AT118" s="41">
        <v>63002.244388703984</v>
      </c>
      <c r="AU118" s="41">
        <v>8926.8227830985707</v>
      </c>
      <c r="AV118" s="41">
        <v>0</v>
      </c>
      <c r="AW118" s="41">
        <v>0</v>
      </c>
      <c r="AX118" s="41">
        <v>71929.067171802555</v>
      </c>
      <c r="AY118" s="41">
        <v>22149.340779148468</v>
      </c>
      <c r="AZ118" s="79">
        <v>3.2474585988363609</v>
      </c>
      <c r="BA118" s="41">
        <v>63002.244388703984</v>
      </c>
      <c r="BB118" s="41">
        <v>16468.266196537254</v>
      </c>
      <c r="BC118" s="41">
        <v>0</v>
      </c>
      <c r="BD118" s="41">
        <v>0</v>
      </c>
      <c r="BE118" s="41">
        <v>79470.510585241238</v>
      </c>
      <c r="BF118" s="41">
        <v>31734.281774580864</v>
      </c>
      <c r="BG118" s="41">
        <v>9.2102092346852835</v>
      </c>
      <c r="BH118" s="79">
        <v>2.5042479659614374</v>
      </c>
      <c r="BI118" s="41">
        <v>5.782734310648352</v>
      </c>
      <c r="BJ118" s="41">
        <v>13.363019442984731</v>
      </c>
      <c r="BK118" s="41">
        <v>0</v>
      </c>
      <c r="BL118" s="41">
        <v>136.57675486822512</v>
      </c>
      <c r="BM118" s="41">
        <v>155.72250862185822</v>
      </c>
      <c r="BN118" s="41">
        <v>63002.244388703984</v>
      </c>
      <c r="BO118" s="41">
        <v>0</v>
      </c>
      <c r="BP118" s="41">
        <v>16468.266196537254</v>
      </c>
      <c r="BQ118" s="41">
        <v>0</v>
      </c>
      <c r="BR118" s="41">
        <v>0</v>
      </c>
      <c r="BS118" s="41">
        <v>0</v>
      </c>
      <c r="BT118" s="41">
        <v>0</v>
      </c>
      <c r="BU118" s="41">
        <v>0</v>
      </c>
      <c r="BV118" s="41">
        <v>0</v>
      </c>
      <c r="BW118" s="41">
        <v>0</v>
      </c>
      <c r="BX118" s="41">
        <v>89365.275441726029</v>
      </c>
      <c r="BY118" s="41"/>
      <c r="BZ118" s="41">
        <v>168746.36805065442</v>
      </c>
      <c r="CA118" s="41">
        <v>0</v>
      </c>
      <c r="CB118" s="41">
        <v>79470.510585241238</v>
      </c>
      <c r="CC118" s="41">
        <v>258111.64349238045</v>
      </c>
      <c r="CD118" s="87">
        <v>0.30789200173213899</v>
      </c>
      <c r="CE118" s="41">
        <v>145.78696410291042</v>
      </c>
      <c r="CF118" s="41">
        <v>1158.6556509579086</v>
      </c>
      <c r="CG118" s="41">
        <v>0</v>
      </c>
      <c r="CH118" s="41">
        <v>1158.6556509579086</v>
      </c>
      <c r="CI118" s="41">
        <v>57.932187654268844</v>
      </c>
      <c r="CJ118" s="41">
        <v>0</v>
      </c>
      <c r="CK118" s="41">
        <v>57.932187654268844</v>
      </c>
      <c r="CL118" s="41"/>
      <c r="CM118" s="41">
        <v>0</v>
      </c>
      <c r="CN118" s="41"/>
      <c r="CO118" s="41">
        <v>0</v>
      </c>
      <c r="CP118" s="41">
        <v>0</v>
      </c>
      <c r="CQ118" s="41">
        <v>0</v>
      </c>
      <c r="CR118" s="41">
        <v>0</v>
      </c>
      <c r="CS118" s="41">
        <v>0</v>
      </c>
      <c r="CT118" s="41">
        <v>0</v>
      </c>
      <c r="CU118" s="41">
        <v>0</v>
      </c>
      <c r="CV118" s="41">
        <v>9999</v>
      </c>
      <c r="CW118" s="79">
        <v>9999</v>
      </c>
    </row>
    <row r="119" spans="1:101" s="21" customFormat="1">
      <c r="A119" s="21" t="s">
        <v>601</v>
      </c>
      <c r="B119" s="21" t="s">
        <v>637</v>
      </c>
      <c r="C119" s="41">
        <v>10</v>
      </c>
      <c r="D119" s="41">
        <v>0</v>
      </c>
      <c r="E119" s="41">
        <v>0</v>
      </c>
      <c r="F119" s="41">
        <v>0</v>
      </c>
      <c r="G119" s="41">
        <v>0</v>
      </c>
      <c r="H119" s="41">
        <v>0</v>
      </c>
      <c r="I119" s="41" t="s">
        <v>700</v>
      </c>
      <c r="J119" s="41"/>
      <c r="K119" s="41"/>
      <c r="L119" s="41">
        <v>0</v>
      </c>
      <c r="M119" s="41">
        <v>0</v>
      </c>
      <c r="N119" s="41">
        <v>0</v>
      </c>
      <c r="O119" s="41">
        <v>0</v>
      </c>
      <c r="P119" s="41">
        <v>0</v>
      </c>
      <c r="Q119" s="41">
        <v>0</v>
      </c>
      <c r="R119" s="41">
        <v>0</v>
      </c>
      <c r="S119" s="41">
        <v>0</v>
      </c>
      <c r="T119" s="41">
        <v>0</v>
      </c>
      <c r="U119" s="41">
        <v>0</v>
      </c>
      <c r="V119" s="41" t="s">
        <v>229</v>
      </c>
      <c r="W119" s="41" t="s">
        <v>229</v>
      </c>
      <c r="X119" s="41" t="s">
        <v>229</v>
      </c>
      <c r="Y119" s="41" t="s">
        <v>229</v>
      </c>
      <c r="Z119" s="41">
        <v>0</v>
      </c>
      <c r="AA119" s="41">
        <v>0</v>
      </c>
      <c r="AB119" s="41">
        <v>0</v>
      </c>
      <c r="AC119" s="41">
        <v>0</v>
      </c>
      <c r="AD119" s="41">
        <v>0</v>
      </c>
      <c r="AE119" s="41">
        <v>0</v>
      </c>
      <c r="AF119" s="41">
        <v>0</v>
      </c>
      <c r="AG119" s="41">
        <v>0</v>
      </c>
      <c r="AH119" s="41">
        <v>0</v>
      </c>
      <c r="AI119" s="41">
        <v>0</v>
      </c>
      <c r="AJ119" s="41">
        <v>0</v>
      </c>
      <c r="AK119" s="41">
        <v>0</v>
      </c>
      <c r="AL119" s="41">
        <v>0</v>
      </c>
      <c r="AM119" s="41">
        <v>0</v>
      </c>
      <c r="AN119" s="41">
        <v>0</v>
      </c>
      <c r="AO119" s="41">
        <v>0</v>
      </c>
      <c r="AP119" s="41">
        <v>0</v>
      </c>
      <c r="AQ119" s="41">
        <v>0</v>
      </c>
      <c r="AR119" s="41">
        <v>0</v>
      </c>
      <c r="AS119" s="79">
        <v>9999</v>
      </c>
      <c r="AT119" s="41">
        <v>0</v>
      </c>
      <c r="AU119" s="41">
        <v>0</v>
      </c>
      <c r="AV119" s="41">
        <v>0</v>
      </c>
      <c r="AW119" s="41">
        <v>0</v>
      </c>
      <c r="AX119" s="41">
        <v>0</v>
      </c>
      <c r="AY119" s="41">
        <v>0</v>
      </c>
      <c r="AZ119" s="79">
        <v>9999</v>
      </c>
      <c r="BA119" s="41">
        <v>0</v>
      </c>
      <c r="BB119" s="41">
        <v>0</v>
      </c>
      <c r="BC119" s="41">
        <v>0</v>
      </c>
      <c r="BD119" s="41">
        <v>0</v>
      </c>
      <c r="BE119" s="41">
        <v>0</v>
      </c>
      <c r="BF119" s="41">
        <v>0</v>
      </c>
      <c r="BG119" s="41">
        <v>9999</v>
      </c>
      <c r="BH119" s="79">
        <v>9999</v>
      </c>
      <c r="BI119" s="41">
        <v>9999</v>
      </c>
      <c r="BJ119" s="41">
        <v>9999</v>
      </c>
      <c r="BK119" s="41">
        <v>9999</v>
      </c>
      <c r="BL119" s="41">
        <v>9999</v>
      </c>
      <c r="BM119" s="41">
        <v>9999</v>
      </c>
      <c r="BN119" s="41">
        <v>0</v>
      </c>
      <c r="BO119" s="41">
        <v>0</v>
      </c>
      <c r="BP119" s="41">
        <v>0</v>
      </c>
      <c r="BQ119" s="41">
        <v>0</v>
      </c>
      <c r="BR119" s="41">
        <v>0</v>
      </c>
      <c r="BS119" s="41">
        <v>0</v>
      </c>
      <c r="BT119" s="41">
        <v>0</v>
      </c>
      <c r="BU119" s="41">
        <v>0</v>
      </c>
      <c r="BV119" s="41">
        <v>0</v>
      </c>
      <c r="BW119" s="41">
        <v>0</v>
      </c>
      <c r="BX119" s="41">
        <v>0</v>
      </c>
      <c r="BY119" s="41"/>
      <c r="BZ119" s="41">
        <v>0</v>
      </c>
      <c r="CA119" s="41">
        <v>0</v>
      </c>
      <c r="CB119" s="41">
        <v>0</v>
      </c>
      <c r="CC119" s="41">
        <v>0</v>
      </c>
      <c r="CD119" s="79">
        <v>9999</v>
      </c>
      <c r="CE119" s="41">
        <v>9999</v>
      </c>
      <c r="CF119" s="41">
        <v>0</v>
      </c>
      <c r="CG119" s="41">
        <v>0</v>
      </c>
      <c r="CH119" s="41">
        <v>0</v>
      </c>
      <c r="CI119" s="41">
        <v>0</v>
      </c>
      <c r="CJ119" s="41">
        <v>0</v>
      </c>
      <c r="CK119" s="41">
        <v>0</v>
      </c>
      <c r="CL119" s="41"/>
      <c r="CM119" s="41">
        <v>0</v>
      </c>
      <c r="CN119" s="41"/>
      <c r="CO119" s="41">
        <v>0</v>
      </c>
      <c r="CP119" s="41">
        <v>0</v>
      </c>
      <c r="CQ119" s="41">
        <v>0</v>
      </c>
      <c r="CR119" s="41">
        <v>0</v>
      </c>
      <c r="CS119" s="41">
        <v>0</v>
      </c>
      <c r="CT119" s="41">
        <v>0</v>
      </c>
      <c r="CU119" s="41">
        <v>0</v>
      </c>
      <c r="CV119" s="41">
        <v>9999</v>
      </c>
      <c r="CW119" s="79">
        <v>9999</v>
      </c>
    </row>
    <row r="120" spans="1:101" s="21" customFormat="1">
      <c r="A120" s="21" t="s">
        <v>602</v>
      </c>
      <c r="B120" s="21" t="s">
        <v>578</v>
      </c>
      <c r="C120" s="41">
        <v>10</v>
      </c>
      <c r="D120" s="41">
        <v>16414.710910714282</v>
      </c>
      <c r="E120" s="41">
        <v>0</v>
      </c>
      <c r="F120" s="41">
        <v>6951.6308950731918</v>
      </c>
      <c r="G120" s="41">
        <v>1795.7921033821581</v>
      </c>
      <c r="H120" s="41">
        <v>0</v>
      </c>
      <c r="I120" s="41" t="s">
        <v>700</v>
      </c>
      <c r="J120" s="41"/>
      <c r="K120" s="41"/>
      <c r="L120" s="41">
        <v>17639.157092212019</v>
      </c>
      <c r="M120" s="41">
        <v>3.0867592056379642</v>
      </c>
      <c r="N120" s="41">
        <v>3.0644803619290122</v>
      </c>
      <c r="O120" s="41">
        <v>0</v>
      </c>
      <c r="P120" s="41">
        <v>0</v>
      </c>
      <c r="Q120" s="41">
        <v>0</v>
      </c>
      <c r="R120" s="41">
        <v>1386.2480638540069</v>
      </c>
      <c r="S120" s="41">
        <v>3203.4084284263263</v>
      </c>
      <c r="T120" s="41">
        <v>0</v>
      </c>
      <c r="U120" s="41">
        <v>8335.0386222652432</v>
      </c>
      <c r="V120" s="41" t="s">
        <v>229</v>
      </c>
      <c r="W120" s="41" t="s">
        <v>229</v>
      </c>
      <c r="X120" s="41" t="s">
        <v>229</v>
      </c>
      <c r="Y120" s="41" t="s">
        <v>229</v>
      </c>
      <c r="Z120" s="41">
        <v>0</v>
      </c>
      <c r="AA120" s="41">
        <v>0</v>
      </c>
      <c r="AB120" s="41">
        <v>0</v>
      </c>
      <c r="AC120" s="41">
        <v>24405.400732679482</v>
      </c>
      <c r="AD120" s="41">
        <v>0</v>
      </c>
      <c r="AE120" s="41">
        <v>0</v>
      </c>
      <c r="AF120" s="41">
        <v>0</v>
      </c>
      <c r="AG120" s="41">
        <v>0</v>
      </c>
      <c r="AH120" s="41">
        <v>1386.2480638540069</v>
      </c>
      <c r="AI120" s="41">
        <v>3203.4084284263263</v>
      </c>
      <c r="AJ120" s="41">
        <v>0</v>
      </c>
      <c r="AK120" s="41">
        <v>32740.439354944727</v>
      </c>
      <c r="AL120" s="41">
        <v>37330.095847225057</v>
      </c>
      <c r="AM120" s="41">
        <v>9111.8703123907817</v>
      </c>
      <c r="AN120" s="41">
        <v>1090.7016887767816</v>
      </c>
      <c r="AO120" s="41">
        <v>0</v>
      </c>
      <c r="AP120" s="41">
        <v>0</v>
      </c>
      <c r="AQ120" s="41">
        <v>10202.572001167564</v>
      </c>
      <c r="AR120" s="41">
        <v>1386.2480638540069</v>
      </c>
      <c r="AS120" s="79">
        <v>7.3598458076851463</v>
      </c>
      <c r="AT120" s="41">
        <v>9111.8703123907817</v>
      </c>
      <c r="AU120" s="41">
        <v>1291.0659340871591</v>
      </c>
      <c r="AV120" s="41">
        <v>0</v>
      </c>
      <c r="AW120" s="41">
        <v>0</v>
      </c>
      <c r="AX120" s="41">
        <v>10402.936246477941</v>
      </c>
      <c r="AY120" s="41">
        <v>3203.4084284263263</v>
      </c>
      <c r="AZ120" s="79">
        <v>3.2474585988363591</v>
      </c>
      <c r="BA120" s="41">
        <v>9111.8703123907817</v>
      </c>
      <c r="BB120" s="41">
        <v>2381.7676228639407</v>
      </c>
      <c r="BC120" s="41">
        <v>0</v>
      </c>
      <c r="BD120" s="41">
        <v>0</v>
      </c>
      <c r="BE120" s="41">
        <v>11493.637935254723</v>
      </c>
      <c r="BF120" s="41">
        <v>4589.6564922803336</v>
      </c>
      <c r="BG120" s="41">
        <v>9.2102092346852853</v>
      </c>
      <c r="BH120" s="79">
        <v>2.5042479659614356</v>
      </c>
      <c r="BI120" s="41">
        <v>5.782734310648352</v>
      </c>
      <c r="BJ120" s="41">
        <v>13.363019442984731</v>
      </c>
      <c r="BK120" s="41">
        <v>0</v>
      </c>
      <c r="BL120" s="41">
        <v>136.57675486822521</v>
      </c>
      <c r="BM120" s="41">
        <v>155.72250862185825</v>
      </c>
      <c r="BN120" s="41">
        <v>9111.8703123907817</v>
      </c>
      <c r="BO120" s="41">
        <v>0</v>
      </c>
      <c r="BP120" s="41">
        <v>2381.7676228639407</v>
      </c>
      <c r="BQ120" s="41">
        <v>0</v>
      </c>
      <c r="BR120" s="41">
        <v>0</v>
      </c>
      <c r="BS120" s="41">
        <v>0</v>
      </c>
      <c r="BT120" s="41">
        <v>0</v>
      </c>
      <c r="BU120" s="41">
        <v>0</v>
      </c>
      <c r="BV120" s="41">
        <v>0</v>
      </c>
      <c r="BW120" s="41">
        <v>0</v>
      </c>
      <c r="BX120" s="41">
        <v>12924.695114545577</v>
      </c>
      <c r="BY120" s="41"/>
      <c r="BZ120" s="41">
        <v>24405.400732679482</v>
      </c>
      <c r="CA120" s="41">
        <v>0</v>
      </c>
      <c r="CB120" s="41">
        <v>11493.637935254723</v>
      </c>
      <c r="CC120" s="41">
        <v>37330.095847225057</v>
      </c>
      <c r="CD120" s="87">
        <v>0.30789200173213876</v>
      </c>
      <c r="CE120" s="41">
        <v>145.78696410291045</v>
      </c>
      <c r="CF120" s="41">
        <v>167.57371313806877</v>
      </c>
      <c r="CG120" s="41">
        <v>0</v>
      </c>
      <c r="CH120" s="41">
        <v>167.57371313806877</v>
      </c>
      <c r="CI120" s="41">
        <v>8.3785996188007097</v>
      </c>
      <c r="CJ120" s="41">
        <v>0</v>
      </c>
      <c r="CK120" s="41">
        <v>8.3785996188007097</v>
      </c>
      <c r="CL120" s="41"/>
      <c r="CM120" s="41">
        <v>0</v>
      </c>
      <c r="CN120" s="41"/>
      <c r="CO120" s="41">
        <v>0</v>
      </c>
      <c r="CP120" s="41">
        <v>0</v>
      </c>
      <c r="CQ120" s="41">
        <v>0</v>
      </c>
      <c r="CR120" s="41">
        <v>0</v>
      </c>
      <c r="CS120" s="41">
        <v>0</v>
      </c>
      <c r="CT120" s="41">
        <v>0</v>
      </c>
      <c r="CU120" s="41">
        <v>0</v>
      </c>
      <c r="CV120" s="41">
        <v>9999</v>
      </c>
      <c r="CW120" s="79">
        <v>9999</v>
      </c>
    </row>
    <row r="121" spans="1:101" s="21" customFormat="1">
      <c r="A121" s="21" t="s">
        <v>603</v>
      </c>
      <c r="B121" s="21" t="s">
        <v>638</v>
      </c>
      <c r="C121" s="41">
        <v>10</v>
      </c>
      <c r="D121" s="41">
        <v>41718.717857142852</v>
      </c>
      <c r="E121" s="41">
        <v>0</v>
      </c>
      <c r="F121" s="41">
        <v>17667.879107712906</v>
      </c>
      <c r="G121" s="41">
        <v>4564.0855022420455</v>
      </c>
      <c r="H121" s="41">
        <v>0</v>
      </c>
      <c r="I121" s="41" t="s">
        <v>700</v>
      </c>
      <c r="J121" s="41"/>
      <c r="K121" s="41"/>
      <c r="L121" s="41">
        <v>44830.702287146873</v>
      </c>
      <c r="M121" s="41">
        <v>7.8451358110055791</v>
      </c>
      <c r="N121" s="41">
        <v>7.7885131388225153</v>
      </c>
      <c r="O121" s="41">
        <v>0</v>
      </c>
      <c r="P121" s="41">
        <v>0</v>
      </c>
      <c r="Q121" s="41">
        <v>0</v>
      </c>
      <c r="R121" s="41">
        <v>3523.2111104793926</v>
      </c>
      <c r="S121" s="41">
        <v>8141.6049989329913</v>
      </c>
      <c r="T121" s="41">
        <v>0</v>
      </c>
      <c r="U121" s="41">
        <v>21183.871376236209</v>
      </c>
      <c r="V121" s="41" t="s">
        <v>229</v>
      </c>
      <c r="W121" s="41" t="s">
        <v>229</v>
      </c>
      <c r="X121" s="41" t="s">
        <v>229</v>
      </c>
      <c r="Y121" s="41" t="s">
        <v>229</v>
      </c>
      <c r="Z121" s="41">
        <v>0</v>
      </c>
      <c r="AA121" s="41">
        <v>0</v>
      </c>
      <c r="AB121" s="41">
        <v>0</v>
      </c>
      <c r="AC121" s="41">
        <v>62027.411441805132</v>
      </c>
      <c r="AD121" s="41">
        <v>0</v>
      </c>
      <c r="AE121" s="41">
        <v>0</v>
      </c>
      <c r="AF121" s="41">
        <v>0</v>
      </c>
      <c r="AG121" s="41">
        <v>0</v>
      </c>
      <c r="AH121" s="41">
        <v>3523.2111104793926</v>
      </c>
      <c r="AI121" s="41">
        <v>8141.6049989329913</v>
      </c>
      <c r="AJ121" s="41">
        <v>0</v>
      </c>
      <c r="AK121" s="41">
        <v>83211.282818041334</v>
      </c>
      <c r="AL121" s="41">
        <v>94876.098927453728</v>
      </c>
      <c r="AM121" s="41">
        <v>23158.223667855345</v>
      </c>
      <c r="AN121" s="41">
        <v>2772.0668531961219</v>
      </c>
      <c r="AO121" s="41">
        <v>0</v>
      </c>
      <c r="AP121" s="41">
        <v>0</v>
      </c>
      <c r="AQ121" s="41">
        <v>25930.290521051465</v>
      </c>
      <c r="AR121" s="41">
        <v>3523.2111104793926</v>
      </c>
      <c r="AS121" s="79">
        <v>7.3598458076851401</v>
      </c>
      <c r="AT121" s="41">
        <v>23158.223667855345</v>
      </c>
      <c r="AU121" s="41">
        <v>3281.3014942586638</v>
      </c>
      <c r="AV121" s="41">
        <v>0</v>
      </c>
      <c r="AW121" s="41">
        <v>0</v>
      </c>
      <c r="AX121" s="41">
        <v>26439.525162114009</v>
      </c>
      <c r="AY121" s="41">
        <v>8141.6049989329913</v>
      </c>
      <c r="AZ121" s="79">
        <v>3.2474585988363565</v>
      </c>
      <c r="BA121" s="41">
        <v>23158.223667855345</v>
      </c>
      <c r="BB121" s="41">
        <v>6053.3683474547852</v>
      </c>
      <c r="BC121" s="41">
        <v>0</v>
      </c>
      <c r="BD121" s="41">
        <v>0</v>
      </c>
      <c r="BE121" s="41">
        <v>29211.592015310132</v>
      </c>
      <c r="BF121" s="41">
        <v>11664.816109412384</v>
      </c>
      <c r="BG121" s="41">
        <v>9.2102092346852906</v>
      </c>
      <c r="BH121" s="79">
        <v>2.5042479659614343</v>
      </c>
      <c r="BI121" s="41">
        <v>5.7827343106483537</v>
      </c>
      <c r="BJ121" s="41">
        <v>13.363019442984735</v>
      </c>
      <c r="BK121" s="41">
        <v>0</v>
      </c>
      <c r="BL121" s="41">
        <v>136.57675486822518</v>
      </c>
      <c r="BM121" s="41">
        <v>155.72250862185828</v>
      </c>
      <c r="BN121" s="41">
        <v>23158.223667855345</v>
      </c>
      <c r="BO121" s="41">
        <v>0</v>
      </c>
      <c r="BP121" s="41">
        <v>6053.3683474547852</v>
      </c>
      <c r="BQ121" s="41">
        <v>0</v>
      </c>
      <c r="BR121" s="41">
        <v>0</v>
      </c>
      <c r="BS121" s="41">
        <v>0</v>
      </c>
      <c r="BT121" s="41">
        <v>0</v>
      </c>
      <c r="BU121" s="41">
        <v>0</v>
      </c>
      <c r="BV121" s="41">
        <v>0</v>
      </c>
      <c r="BW121" s="41">
        <v>0</v>
      </c>
      <c r="BX121" s="41">
        <v>32848.687485648596</v>
      </c>
      <c r="BY121" s="41"/>
      <c r="BZ121" s="41">
        <v>62027.411441805132</v>
      </c>
      <c r="CA121" s="41">
        <v>0</v>
      </c>
      <c r="CB121" s="41">
        <v>29211.592015310129</v>
      </c>
      <c r="CC121" s="41">
        <v>94876.098927453728</v>
      </c>
      <c r="CD121" s="87">
        <v>0.30789200173213854</v>
      </c>
      <c r="CE121" s="41">
        <v>145.78696410291047</v>
      </c>
      <c r="CF121" s="41">
        <v>425.89604512119206</v>
      </c>
      <c r="CG121" s="41">
        <v>0</v>
      </c>
      <c r="CH121" s="41">
        <v>425.89604512119206</v>
      </c>
      <c r="CI121" s="41">
        <v>21.294583586394765</v>
      </c>
      <c r="CJ121" s="41">
        <v>0</v>
      </c>
      <c r="CK121" s="41">
        <v>21.294583586394765</v>
      </c>
      <c r="CL121" s="41"/>
      <c r="CM121" s="41">
        <v>0</v>
      </c>
      <c r="CN121" s="41"/>
      <c r="CO121" s="41">
        <v>0</v>
      </c>
      <c r="CP121" s="41">
        <v>0</v>
      </c>
      <c r="CQ121" s="41">
        <v>0</v>
      </c>
      <c r="CR121" s="41">
        <v>0</v>
      </c>
      <c r="CS121" s="41">
        <v>0</v>
      </c>
      <c r="CT121" s="41">
        <v>0</v>
      </c>
      <c r="CU121" s="41">
        <v>0</v>
      </c>
      <c r="CV121" s="41">
        <v>9999</v>
      </c>
      <c r="CW121" s="79">
        <v>9999</v>
      </c>
    </row>
    <row r="122" spans="1:101" s="21" customFormat="1">
      <c r="A122" s="21" t="s">
        <v>604</v>
      </c>
      <c r="B122" s="21" t="s">
        <v>639</v>
      </c>
      <c r="C122" s="41">
        <v>10</v>
      </c>
      <c r="D122" s="41">
        <v>7637.7344999999996</v>
      </c>
      <c r="E122" s="41">
        <v>0</v>
      </c>
      <c r="F122" s="41">
        <v>3234.5809443351318</v>
      </c>
      <c r="G122" s="41">
        <v>835.57873041046673</v>
      </c>
      <c r="H122" s="41">
        <v>0</v>
      </c>
      <c r="I122" s="41" t="s">
        <v>700</v>
      </c>
      <c r="J122" s="41"/>
      <c r="K122" s="41"/>
      <c r="L122" s="41">
        <v>8207.4670341084275</v>
      </c>
      <c r="M122" s="41">
        <v>1.436263325399483</v>
      </c>
      <c r="N122" s="41">
        <v>1.4258970207998143</v>
      </c>
      <c r="O122" s="41">
        <v>0</v>
      </c>
      <c r="P122" s="41">
        <v>0</v>
      </c>
      <c r="Q122" s="41">
        <v>0</v>
      </c>
      <c r="R122" s="41">
        <v>645.0186494569964</v>
      </c>
      <c r="S122" s="41">
        <v>1490.5399921123474</v>
      </c>
      <c r="T122" s="41">
        <v>0</v>
      </c>
      <c r="U122" s="41">
        <v>3878.2779904186282</v>
      </c>
      <c r="V122" s="41" t="s">
        <v>229</v>
      </c>
      <c r="W122" s="41" t="s">
        <v>229</v>
      </c>
      <c r="X122" s="41" t="s">
        <v>229</v>
      </c>
      <c r="Y122" s="41" t="s">
        <v>229</v>
      </c>
      <c r="Z122" s="41">
        <v>0</v>
      </c>
      <c r="AA122" s="41">
        <v>0</v>
      </c>
      <c r="AB122" s="41">
        <v>0</v>
      </c>
      <c r="AC122" s="41">
        <v>11355.787633192014</v>
      </c>
      <c r="AD122" s="41">
        <v>0</v>
      </c>
      <c r="AE122" s="41">
        <v>0</v>
      </c>
      <c r="AF122" s="41">
        <v>0</v>
      </c>
      <c r="AG122" s="41">
        <v>0</v>
      </c>
      <c r="AH122" s="41">
        <v>645.0186494569964</v>
      </c>
      <c r="AI122" s="41">
        <v>1490.5399921123474</v>
      </c>
      <c r="AJ122" s="41">
        <v>0</v>
      </c>
      <c r="AK122" s="41">
        <v>15234.065623610642</v>
      </c>
      <c r="AL122" s="41">
        <v>17369.624265179988</v>
      </c>
      <c r="AM122" s="41">
        <v>4239.7363330381386</v>
      </c>
      <c r="AN122" s="41">
        <v>507.50147004667463</v>
      </c>
      <c r="AO122" s="41">
        <v>0</v>
      </c>
      <c r="AP122" s="41">
        <v>0</v>
      </c>
      <c r="AQ122" s="41">
        <v>4747.2378030848131</v>
      </c>
      <c r="AR122" s="41">
        <v>645.0186494569964</v>
      </c>
      <c r="AS122" s="79">
        <v>7.3598458076851516</v>
      </c>
      <c r="AT122" s="41">
        <v>4239.7363330381386</v>
      </c>
      <c r="AU122" s="41">
        <v>600.73058125658611</v>
      </c>
      <c r="AV122" s="41">
        <v>0</v>
      </c>
      <c r="AW122" s="41">
        <v>0</v>
      </c>
      <c r="AX122" s="41">
        <v>4840.466914294725</v>
      </c>
      <c r="AY122" s="41">
        <v>1490.5399921123474</v>
      </c>
      <c r="AZ122" s="79">
        <v>3.2474585988363618</v>
      </c>
      <c r="BA122" s="41">
        <v>4239.7363330381386</v>
      </c>
      <c r="BB122" s="41">
        <v>1108.2320513032607</v>
      </c>
      <c r="BC122" s="41">
        <v>0</v>
      </c>
      <c r="BD122" s="41">
        <v>0</v>
      </c>
      <c r="BE122" s="41">
        <v>5347.9683843413995</v>
      </c>
      <c r="BF122" s="41">
        <v>2135.5586415693438</v>
      </c>
      <c r="BG122" s="41">
        <v>9.2102092346852853</v>
      </c>
      <c r="BH122" s="79">
        <v>2.5042479659614374</v>
      </c>
      <c r="BI122" s="41">
        <v>5.782734310648352</v>
      </c>
      <c r="BJ122" s="41">
        <v>13.363019442984731</v>
      </c>
      <c r="BK122" s="41">
        <v>0</v>
      </c>
      <c r="BL122" s="41">
        <v>136.57675486822515</v>
      </c>
      <c r="BM122" s="41">
        <v>155.72250862185825</v>
      </c>
      <c r="BN122" s="41">
        <v>4239.7363330381386</v>
      </c>
      <c r="BO122" s="41">
        <v>0</v>
      </c>
      <c r="BP122" s="41">
        <v>1108.2320513032607</v>
      </c>
      <c r="BQ122" s="41">
        <v>0</v>
      </c>
      <c r="BR122" s="41">
        <v>0</v>
      </c>
      <c r="BS122" s="41">
        <v>0</v>
      </c>
      <c r="BT122" s="41">
        <v>0</v>
      </c>
      <c r="BU122" s="41">
        <v>0</v>
      </c>
      <c r="BV122" s="41">
        <v>0</v>
      </c>
      <c r="BW122" s="41">
        <v>0</v>
      </c>
      <c r="BX122" s="41">
        <v>6013.8366319879715</v>
      </c>
      <c r="BY122" s="41"/>
      <c r="BZ122" s="41">
        <v>11355.787633192014</v>
      </c>
      <c r="CA122" s="41">
        <v>0</v>
      </c>
      <c r="CB122" s="41">
        <v>5347.9683843413995</v>
      </c>
      <c r="CC122" s="41">
        <v>17369.624265179984</v>
      </c>
      <c r="CD122" s="87">
        <v>0.30789200173213904</v>
      </c>
      <c r="CE122" s="41">
        <v>145.78696410291042</v>
      </c>
      <c r="CF122" s="41">
        <v>77.971737491418182</v>
      </c>
      <c r="CG122" s="41">
        <v>0</v>
      </c>
      <c r="CH122" s="41">
        <v>77.971737491418182</v>
      </c>
      <c r="CI122" s="41">
        <v>3.8985468412015036</v>
      </c>
      <c r="CJ122" s="41">
        <v>0</v>
      </c>
      <c r="CK122" s="41">
        <v>3.8985468412015036</v>
      </c>
      <c r="CL122" s="41"/>
      <c r="CM122" s="41">
        <v>0</v>
      </c>
      <c r="CN122" s="41"/>
      <c r="CO122" s="41">
        <v>0</v>
      </c>
      <c r="CP122" s="41">
        <v>0</v>
      </c>
      <c r="CQ122" s="41">
        <v>0</v>
      </c>
      <c r="CR122" s="41">
        <v>0</v>
      </c>
      <c r="CS122" s="41">
        <v>0</v>
      </c>
      <c r="CT122" s="41">
        <v>0</v>
      </c>
      <c r="CU122" s="41">
        <v>0</v>
      </c>
      <c r="CV122" s="41">
        <v>9999</v>
      </c>
      <c r="CW122" s="79">
        <v>9999</v>
      </c>
    </row>
    <row r="123" spans="1:101" s="21" customFormat="1">
      <c r="A123" s="21" t="s">
        <v>605</v>
      </c>
      <c r="B123" s="21" t="s">
        <v>640</v>
      </c>
      <c r="C123" s="41">
        <v>10</v>
      </c>
      <c r="D123" s="41">
        <v>7637.7344999999996</v>
      </c>
      <c r="E123" s="41">
        <v>0</v>
      </c>
      <c r="F123" s="41">
        <v>3234.5809443351318</v>
      </c>
      <c r="G123" s="41">
        <v>835.57873041046673</v>
      </c>
      <c r="H123" s="41">
        <v>0</v>
      </c>
      <c r="I123" s="41" t="s">
        <v>700</v>
      </c>
      <c r="J123" s="41"/>
      <c r="K123" s="41"/>
      <c r="L123" s="41">
        <v>8207.4670341084275</v>
      </c>
      <c r="M123" s="41">
        <v>1.436263325399483</v>
      </c>
      <c r="N123" s="41">
        <v>1.4258970207998143</v>
      </c>
      <c r="O123" s="41">
        <v>0</v>
      </c>
      <c r="P123" s="41">
        <v>0</v>
      </c>
      <c r="Q123" s="41">
        <v>0</v>
      </c>
      <c r="R123" s="41">
        <v>645.0186494569964</v>
      </c>
      <c r="S123" s="41">
        <v>1490.5399921123474</v>
      </c>
      <c r="T123" s="41">
        <v>0</v>
      </c>
      <c r="U123" s="41">
        <v>3878.2779904186282</v>
      </c>
      <c r="V123" s="41" t="s">
        <v>229</v>
      </c>
      <c r="W123" s="41" t="s">
        <v>229</v>
      </c>
      <c r="X123" s="41" t="s">
        <v>229</v>
      </c>
      <c r="Y123" s="41" t="s">
        <v>229</v>
      </c>
      <c r="Z123" s="41">
        <v>0</v>
      </c>
      <c r="AA123" s="41">
        <v>0</v>
      </c>
      <c r="AB123" s="41">
        <v>0</v>
      </c>
      <c r="AC123" s="41">
        <v>11355.787633192014</v>
      </c>
      <c r="AD123" s="41">
        <v>0</v>
      </c>
      <c r="AE123" s="41">
        <v>0</v>
      </c>
      <c r="AF123" s="41">
        <v>0</v>
      </c>
      <c r="AG123" s="41">
        <v>0</v>
      </c>
      <c r="AH123" s="41">
        <v>645.0186494569964</v>
      </c>
      <c r="AI123" s="41">
        <v>1490.5399921123474</v>
      </c>
      <c r="AJ123" s="41">
        <v>0</v>
      </c>
      <c r="AK123" s="41">
        <v>15234.065623610642</v>
      </c>
      <c r="AL123" s="41">
        <v>17369.624265179988</v>
      </c>
      <c r="AM123" s="41">
        <v>4239.7363330381386</v>
      </c>
      <c r="AN123" s="41">
        <v>507.50147004667463</v>
      </c>
      <c r="AO123" s="41">
        <v>0</v>
      </c>
      <c r="AP123" s="41">
        <v>0</v>
      </c>
      <c r="AQ123" s="41">
        <v>4747.2378030848131</v>
      </c>
      <c r="AR123" s="41">
        <v>645.0186494569964</v>
      </c>
      <c r="AS123" s="79">
        <v>7.3598458076851516</v>
      </c>
      <c r="AT123" s="41">
        <v>4239.7363330381386</v>
      </c>
      <c r="AU123" s="41">
        <v>600.73058125658611</v>
      </c>
      <c r="AV123" s="41">
        <v>0</v>
      </c>
      <c r="AW123" s="41">
        <v>0</v>
      </c>
      <c r="AX123" s="41">
        <v>4840.466914294725</v>
      </c>
      <c r="AY123" s="41">
        <v>1490.5399921123474</v>
      </c>
      <c r="AZ123" s="79">
        <v>3.2474585988363618</v>
      </c>
      <c r="BA123" s="41">
        <v>4239.7363330381386</v>
      </c>
      <c r="BB123" s="41">
        <v>1108.2320513032607</v>
      </c>
      <c r="BC123" s="41">
        <v>0</v>
      </c>
      <c r="BD123" s="41">
        <v>0</v>
      </c>
      <c r="BE123" s="41">
        <v>5347.9683843413995</v>
      </c>
      <c r="BF123" s="41">
        <v>2135.5586415693438</v>
      </c>
      <c r="BG123" s="41">
        <v>9.2102092346852853</v>
      </c>
      <c r="BH123" s="79">
        <v>2.5042479659614374</v>
      </c>
      <c r="BI123" s="41">
        <v>5.782734310648352</v>
      </c>
      <c r="BJ123" s="41">
        <v>13.363019442984731</v>
      </c>
      <c r="BK123" s="41">
        <v>0</v>
      </c>
      <c r="BL123" s="41">
        <v>136.57675486822515</v>
      </c>
      <c r="BM123" s="41">
        <v>155.72250862185825</v>
      </c>
      <c r="BN123" s="41">
        <v>4239.7363330381386</v>
      </c>
      <c r="BO123" s="41">
        <v>0</v>
      </c>
      <c r="BP123" s="41">
        <v>1108.2320513032607</v>
      </c>
      <c r="BQ123" s="41">
        <v>0</v>
      </c>
      <c r="BR123" s="41">
        <v>0</v>
      </c>
      <c r="BS123" s="41">
        <v>0</v>
      </c>
      <c r="BT123" s="41">
        <v>0</v>
      </c>
      <c r="BU123" s="41">
        <v>0</v>
      </c>
      <c r="BV123" s="41">
        <v>0</v>
      </c>
      <c r="BW123" s="41">
        <v>0</v>
      </c>
      <c r="BX123" s="41">
        <v>6013.8366319879715</v>
      </c>
      <c r="BY123" s="41"/>
      <c r="BZ123" s="41">
        <v>11355.787633192014</v>
      </c>
      <c r="CA123" s="41">
        <v>0</v>
      </c>
      <c r="CB123" s="41">
        <v>5347.9683843413995</v>
      </c>
      <c r="CC123" s="41">
        <v>17369.624265179984</v>
      </c>
      <c r="CD123" s="87">
        <v>0.30789200173213904</v>
      </c>
      <c r="CE123" s="41">
        <v>145.78696410291042</v>
      </c>
      <c r="CF123" s="41">
        <v>77.971737491418182</v>
      </c>
      <c r="CG123" s="41">
        <v>0</v>
      </c>
      <c r="CH123" s="41">
        <v>77.971737491418182</v>
      </c>
      <c r="CI123" s="41">
        <v>3.8985468412015036</v>
      </c>
      <c r="CJ123" s="41">
        <v>0</v>
      </c>
      <c r="CK123" s="41">
        <v>3.8985468412015036</v>
      </c>
      <c r="CL123" s="41"/>
      <c r="CM123" s="41">
        <v>0</v>
      </c>
      <c r="CN123" s="41"/>
      <c r="CO123" s="41">
        <v>0</v>
      </c>
      <c r="CP123" s="41">
        <v>0</v>
      </c>
      <c r="CQ123" s="41">
        <v>0</v>
      </c>
      <c r="CR123" s="41">
        <v>0</v>
      </c>
      <c r="CS123" s="41">
        <v>0</v>
      </c>
      <c r="CT123" s="41">
        <v>0</v>
      </c>
      <c r="CU123" s="41">
        <v>0</v>
      </c>
      <c r="CV123" s="41">
        <v>9999</v>
      </c>
      <c r="CW123" s="79">
        <v>9999</v>
      </c>
    </row>
    <row r="124" spans="1:101" s="21" customFormat="1">
      <c r="A124" s="21" t="s">
        <v>606</v>
      </c>
      <c r="B124" s="21" t="s">
        <v>641</v>
      </c>
      <c r="C124" s="41">
        <v>10</v>
      </c>
      <c r="D124" s="41">
        <v>1549545.8655133927</v>
      </c>
      <c r="E124" s="41">
        <v>0</v>
      </c>
      <c r="F124" s="41">
        <v>53470.816818775362</v>
      </c>
      <c r="G124" s="41">
        <v>13812.94145991042</v>
      </c>
      <c r="H124" s="41">
        <v>0</v>
      </c>
      <c r="I124" s="41" t="s">
        <v>700</v>
      </c>
      <c r="J124" s="41"/>
      <c r="K124" s="41"/>
      <c r="L124" s="41">
        <v>1665133.3728660224</v>
      </c>
      <c r="M124" s="41">
        <v>291.38953411660037</v>
      </c>
      <c r="N124" s="41">
        <v>289.28641513111205</v>
      </c>
      <c r="O124" s="41">
        <v>0</v>
      </c>
      <c r="P124" s="41">
        <v>0</v>
      </c>
      <c r="Q124" s="41">
        <v>0</v>
      </c>
      <c r="R124" s="41">
        <v>10662.795163686431</v>
      </c>
      <c r="S124" s="41">
        <v>24640.097821289994</v>
      </c>
      <c r="T124" s="41">
        <v>0</v>
      </c>
      <c r="U124" s="41">
        <v>64111.764573753331</v>
      </c>
      <c r="V124" s="41" t="s">
        <v>229</v>
      </c>
      <c r="W124" s="41" t="s">
        <v>229</v>
      </c>
      <c r="X124" s="41" t="s">
        <v>229</v>
      </c>
      <c r="Y124" s="41" t="s">
        <v>229</v>
      </c>
      <c r="Z124" s="41">
        <v>0</v>
      </c>
      <c r="AA124" s="41">
        <v>0</v>
      </c>
      <c r="AB124" s="41">
        <v>0</v>
      </c>
      <c r="AC124" s="41">
        <v>187722.38222411697</v>
      </c>
      <c r="AD124" s="41">
        <v>0</v>
      </c>
      <c r="AE124" s="41">
        <v>0</v>
      </c>
      <c r="AF124" s="41">
        <v>0</v>
      </c>
      <c r="AG124" s="41">
        <v>0</v>
      </c>
      <c r="AH124" s="41">
        <v>10662.795163686431</v>
      </c>
      <c r="AI124" s="41">
        <v>24640.097821289994</v>
      </c>
      <c r="AJ124" s="41">
        <v>0</v>
      </c>
      <c r="AK124" s="41">
        <v>251834.14679787029</v>
      </c>
      <c r="AL124" s="41">
        <v>287137.0397828467</v>
      </c>
      <c r="AM124" s="41">
        <v>860158.97851989407</v>
      </c>
      <c r="AN124" s="41">
        <v>102962.05041597004</v>
      </c>
      <c r="AO124" s="41">
        <v>0</v>
      </c>
      <c r="AP124" s="41">
        <v>0</v>
      </c>
      <c r="AQ124" s="41">
        <v>963121.0289358641</v>
      </c>
      <c r="AR124" s="41">
        <v>10662.795163686431</v>
      </c>
      <c r="AS124" s="79">
        <v>90.325380367044943</v>
      </c>
      <c r="AT124" s="41">
        <v>860158.97851989407</v>
      </c>
      <c r="AU124" s="41">
        <v>121876.40045272592</v>
      </c>
      <c r="AV124" s="41">
        <v>0</v>
      </c>
      <c r="AW124" s="41">
        <v>0</v>
      </c>
      <c r="AX124" s="41">
        <v>982035.37897262</v>
      </c>
      <c r="AY124" s="41">
        <v>24640.097821289994</v>
      </c>
      <c r="AZ124" s="79">
        <v>39.855173712991657</v>
      </c>
      <c r="BA124" s="41">
        <v>860158.97851989407</v>
      </c>
      <c r="BB124" s="41">
        <v>224838.45086869597</v>
      </c>
      <c r="BC124" s="41">
        <v>0</v>
      </c>
      <c r="BD124" s="41">
        <v>0</v>
      </c>
      <c r="BE124" s="41">
        <v>1084997.4293885902</v>
      </c>
      <c r="BF124" s="41">
        <v>35302.892984976424</v>
      </c>
      <c r="BG124" s="41">
        <v>-8.3755201390221394</v>
      </c>
      <c r="BH124" s="79">
        <v>30.7339523095267</v>
      </c>
      <c r="BI124" s="41">
        <v>0.47118575864542128</v>
      </c>
      <c r="BJ124" s="41">
        <v>1.0888386212802377</v>
      </c>
      <c r="BK124" s="41">
        <v>0</v>
      </c>
      <c r="BL124" s="41">
        <v>11.128476322596125</v>
      </c>
      <c r="BM124" s="41">
        <v>12.688500702521782</v>
      </c>
      <c r="BN124" s="41">
        <v>860158.97851989407</v>
      </c>
      <c r="BO124" s="41">
        <v>0</v>
      </c>
      <c r="BP124" s="41">
        <v>224838.45086869597</v>
      </c>
      <c r="BQ124" s="41">
        <v>0</v>
      </c>
      <c r="BR124" s="41">
        <v>0</v>
      </c>
      <c r="BS124" s="41">
        <v>0</v>
      </c>
      <c r="BT124" s="41">
        <v>0</v>
      </c>
      <c r="BU124" s="41">
        <v>0</v>
      </c>
      <c r="BV124" s="41">
        <v>0</v>
      </c>
      <c r="BW124" s="41">
        <v>0</v>
      </c>
      <c r="BX124" s="41">
        <v>99414.657558729756</v>
      </c>
      <c r="BY124" s="41"/>
      <c r="BZ124" s="41">
        <v>187722.38222411697</v>
      </c>
      <c r="CA124" s="41">
        <v>0</v>
      </c>
      <c r="CB124" s="41">
        <v>1084997.4293885899</v>
      </c>
      <c r="CC124" s="41">
        <v>287137.0397828467</v>
      </c>
      <c r="CD124" s="79">
        <v>3.7786745667126107</v>
      </c>
      <c r="CE124" s="41">
        <v>2.75295618357399</v>
      </c>
      <c r="CF124" s="41">
        <v>15818.929481866995</v>
      </c>
      <c r="CG124" s="41">
        <v>0</v>
      </c>
      <c r="CH124" s="41">
        <v>15818.929481866995</v>
      </c>
      <c r="CI124" s="41">
        <v>790.93835211136059</v>
      </c>
      <c r="CJ124" s="41">
        <v>0</v>
      </c>
      <c r="CK124" s="41">
        <v>790.93835211136059</v>
      </c>
      <c r="CL124" s="41"/>
      <c r="CM124" s="41">
        <v>0</v>
      </c>
      <c r="CN124" s="41"/>
      <c r="CO124" s="41">
        <v>0</v>
      </c>
      <c r="CP124" s="41">
        <v>0</v>
      </c>
      <c r="CQ124" s="41">
        <v>0</v>
      </c>
      <c r="CR124" s="41">
        <v>0</v>
      </c>
      <c r="CS124" s="41">
        <v>0</v>
      </c>
      <c r="CT124" s="41">
        <v>0</v>
      </c>
      <c r="CU124" s="41">
        <v>0</v>
      </c>
      <c r="CV124" s="41">
        <v>9999</v>
      </c>
      <c r="CW124" s="79">
        <v>9999</v>
      </c>
    </row>
    <row r="125" spans="1:101" s="21" customFormat="1">
      <c r="A125" s="21" t="s">
        <v>607</v>
      </c>
      <c r="B125" s="21" t="s">
        <v>642</v>
      </c>
      <c r="C125" s="41">
        <v>10</v>
      </c>
      <c r="D125" s="41">
        <v>684283.24682142853</v>
      </c>
      <c r="E125" s="41">
        <v>0</v>
      </c>
      <c r="F125" s="41">
        <v>289793.98939520179</v>
      </c>
      <c r="G125" s="41">
        <v>74861.534741774711</v>
      </c>
      <c r="H125" s="41">
        <v>0</v>
      </c>
      <c r="I125" s="41" t="s">
        <v>700</v>
      </c>
      <c r="J125" s="41"/>
      <c r="K125" s="41"/>
      <c r="L125" s="41">
        <v>735326.97297602531</v>
      </c>
      <c r="M125" s="41">
        <v>128.67833146005538</v>
      </c>
      <c r="N125" s="41">
        <v>127.74958896854808</v>
      </c>
      <c r="O125" s="41">
        <v>0</v>
      </c>
      <c r="P125" s="41">
        <v>0</v>
      </c>
      <c r="Q125" s="41">
        <v>0</v>
      </c>
      <c r="R125" s="41">
        <v>57788.792699040074</v>
      </c>
      <c r="S125" s="41">
        <v>133541.11030172938</v>
      </c>
      <c r="T125" s="41">
        <v>0</v>
      </c>
      <c r="U125" s="41">
        <v>347464.37642729585</v>
      </c>
      <c r="V125" s="41" t="s">
        <v>229</v>
      </c>
      <c r="W125" s="41" t="s">
        <v>229</v>
      </c>
      <c r="X125" s="41" t="s">
        <v>229</v>
      </c>
      <c r="Y125" s="41" t="s">
        <v>229</v>
      </c>
      <c r="Z125" s="41">
        <v>0</v>
      </c>
      <c r="AA125" s="41">
        <v>0</v>
      </c>
      <c r="AB125" s="41">
        <v>0</v>
      </c>
      <c r="AC125" s="41">
        <v>1017392.6878258545</v>
      </c>
      <c r="AD125" s="41">
        <v>0</v>
      </c>
      <c r="AE125" s="41">
        <v>0</v>
      </c>
      <c r="AF125" s="41">
        <v>0</v>
      </c>
      <c r="AG125" s="41">
        <v>0</v>
      </c>
      <c r="AH125" s="41">
        <v>57788.792699040074</v>
      </c>
      <c r="AI125" s="41">
        <v>133541.11030172938</v>
      </c>
      <c r="AJ125" s="41">
        <v>0</v>
      </c>
      <c r="AK125" s="41">
        <v>1364857.0642531505</v>
      </c>
      <c r="AL125" s="41">
        <v>1556186.9672539197</v>
      </c>
      <c r="AM125" s="41">
        <v>379848.31020744599</v>
      </c>
      <c r="AN125" s="41">
        <v>45468.293469769931</v>
      </c>
      <c r="AO125" s="41">
        <v>0</v>
      </c>
      <c r="AP125" s="41">
        <v>0</v>
      </c>
      <c r="AQ125" s="41">
        <v>425316.60367721593</v>
      </c>
      <c r="AR125" s="41">
        <v>57788.792699040074</v>
      </c>
      <c r="AS125" s="79">
        <v>7.3598458076851436</v>
      </c>
      <c r="AT125" s="41">
        <v>379848.31020744599</v>
      </c>
      <c r="AU125" s="41">
        <v>53820.916740059612</v>
      </c>
      <c r="AV125" s="41">
        <v>0</v>
      </c>
      <c r="AW125" s="41">
        <v>0</v>
      </c>
      <c r="AX125" s="41">
        <v>433669.22694750561</v>
      </c>
      <c r="AY125" s="41">
        <v>133541.11030172938</v>
      </c>
      <c r="AZ125" s="79">
        <v>3.2474585988363578</v>
      </c>
      <c r="BA125" s="41">
        <v>379848.31020744599</v>
      </c>
      <c r="BB125" s="41">
        <v>99289.210209829544</v>
      </c>
      <c r="BC125" s="41">
        <v>0</v>
      </c>
      <c r="BD125" s="41">
        <v>0</v>
      </c>
      <c r="BE125" s="41">
        <v>479137.52041727555</v>
      </c>
      <c r="BF125" s="41">
        <v>191329.90300076944</v>
      </c>
      <c r="BG125" s="41">
        <v>9.2102092346852871</v>
      </c>
      <c r="BH125" s="79">
        <v>2.5042479659614352</v>
      </c>
      <c r="BI125" s="41">
        <v>5.7827343106483529</v>
      </c>
      <c r="BJ125" s="41">
        <v>13.363019442984733</v>
      </c>
      <c r="BK125" s="41">
        <v>0</v>
      </c>
      <c r="BL125" s="41">
        <v>136.57675486822518</v>
      </c>
      <c r="BM125" s="41">
        <v>155.72250862185822</v>
      </c>
      <c r="BN125" s="41">
        <v>379848.31020744599</v>
      </c>
      <c r="BO125" s="41">
        <v>0</v>
      </c>
      <c r="BP125" s="41">
        <v>99289.210209829544</v>
      </c>
      <c r="BQ125" s="41">
        <v>0</v>
      </c>
      <c r="BR125" s="41">
        <v>0</v>
      </c>
      <c r="BS125" s="41">
        <v>0</v>
      </c>
      <c r="BT125" s="41">
        <v>0</v>
      </c>
      <c r="BU125" s="41">
        <v>0</v>
      </c>
      <c r="BV125" s="41">
        <v>0</v>
      </c>
      <c r="BW125" s="41">
        <v>0</v>
      </c>
      <c r="BX125" s="41">
        <v>538794.27942806529</v>
      </c>
      <c r="BY125" s="41"/>
      <c r="BZ125" s="41">
        <v>1017392.6878258545</v>
      </c>
      <c r="CA125" s="41">
        <v>0</v>
      </c>
      <c r="CB125" s="41">
        <v>479137.52041727555</v>
      </c>
      <c r="CC125" s="41">
        <v>1556186.9672539197</v>
      </c>
      <c r="CD125" s="87">
        <v>0.30789200173213871</v>
      </c>
      <c r="CE125" s="41">
        <v>145.78696410291042</v>
      </c>
      <c r="CF125" s="41">
        <v>6985.6779770147441</v>
      </c>
      <c r="CG125" s="41">
        <v>0</v>
      </c>
      <c r="CH125" s="41">
        <v>6985.6779770147441</v>
      </c>
      <c r="CI125" s="41">
        <v>349.28031216361194</v>
      </c>
      <c r="CJ125" s="41">
        <v>0</v>
      </c>
      <c r="CK125" s="41">
        <v>349.28031216361194</v>
      </c>
      <c r="CL125" s="41"/>
      <c r="CM125" s="41">
        <v>0</v>
      </c>
      <c r="CN125" s="41"/>
      <c r="CO125" s="41">
        <v>0</v>
      </c>
      <c r="CP125" s="41">
        <v>0</v>
      </c>
      <c r="CQ125" s="41">
        <v>0</v>
      </c>
      <c r="CR125" s="41">
        <v>0</v>
      </c>
      <c r="CS125" s="41">
        <v>0</v>
      </c>
      <c r="CT125" s="41">
        <v>0</v>
      </c>
      <c r="CU125" s="41">
        <v>0</v>
      </c>
      <c r="CV125" s="41">
        <v>9999</v>
      </c>
      <c r="CW125" s="79">
        <v>9999</v>
      </c>
    </row>
    <row r="126" spans="1:101" s="21" customFormat="1">
      <c r="A126" s="21" t="s">
        <v>589</v>
      </c>
      <c r="B126" s="21" t="s">
        <v>643</v>
      </c>
      <c r="C126" s="41">
        <v>10</v>
      </c>
      <c r="D126" s="41">
        <v>1630768.6353749998</v>
      </c>
      <c r="E126" s="41">
        <v>0</v>
      </c>
      <c r="F126" s="41">
        <v>96902.897408620425</v>
      </c>
      <c r="G126" s="41">
        <v>0</v>
      </c>
      <c r="H126" s="41">
        <v>0</v>
      </c>
      <c r="I126" s="41" t="s">
        <v>700</v>
      </c>
      <c r="J126" s="41"/>
      <c r="K126" s="41"/>
      <c r="L126" s="41">
        <v>1752414.9098267686</v>
      </c>
      <c r="M126" s="41">
        <v>306.66334149228078</v>
      </c>
      <c r="N126" s="41">
        <v>304.44998301459566</v>
      </c>
      <c r="O126" s="41">
        <v>0</v>
      </c>
      <c r="P126" s="41">
        <v>0</v>
      </c>
      <c r="Q126" s="41">
        <v>0</v>
      </c>
      <c r="R126" s="41">
        <v>19323.732220844442</v>
      </c>
      <c r="S126" s="41">
        <v>44654.206039292018</v>
      </c>
      <c r="T126" s="41">
        <v>0</v>
      </c>
      <c r="U126" s="41">
        <v>116187.03649566451</v>
      </c>
      <c r="V126" s="41" t="s">
        <v>229</v>
      </c>
      <c r="W126" s="41" t="s">
        <v>229</v>
      </c>
      <c r="X126" s="41" t="s">
        <v>229</v>
      </c>
      <c r="Y126" s="41" t="s">
        <v>229</v>
      </c>
      <c r="Z126" s="41">
        <v>0</v>
      </c>
      <c r="AA126" s="41">
        <v>0</v>
      </c>
      <c r="AB126" s="41">
        <v>0</v>
      </c>
      <c r="AC126" s="41">
        <v>0</v>
      </c>
      <c r="AD126" s="41">
        <v>0</v>
      </c>
      <c r="AE126" s="41">
        <v>0</v>
      </c>
      <c r="AF126" s="41">
        <v>0</v>
      </c>
      <c r="AG126" s="41">
        <v>0</v>
      </c>
      <c r="AH126" s="41">
        <v>19323.732220844442</v>
      </c>
      <c r="AI126" s="41">
        <v>44654.206039292018</v>
      </c>
      <c r="AJ126" s="41">
        <v>0</v>
      </c>
      <c r="AK126" s="41">
        <v>116187.03649566451</v>
      </c>
      <c r="AL126" s="41">
        <v>180164.97475580097</v>
      </c>
      <c r="AM126" s="41">
        <v>905246.05616736365</v>
      </c>
      <c r="AN126" s="41">
        <v>108359.02711187748</v>
      </c>
      <c r="AO126" s="41">
        <v>0</v>
      </c>
      <c r="AP126" s="41">
        <v>0</v>
      </c>
      <c r="AQ126" s="41">
        <v>1013605.0832792411</v>
      </c>
      <c r="AR126" s="41">
        <v>19323.732220844442</v>
      </c>
      <c r="AS126" s="79">
        <v>52.453898227065515</v>
      </c>
      <c r="AT126" s="41">
        <v>905246.05616736365</v>
      </c>
      <c r="AU126" s="41">
        <v>128264.81337153492</v>
      </c>
      <c r="AV126" s="41">
        <v>0</v>
      </c>
      <c r="AW126" s="41">
        <v>0</v>
      </c>
      <c r="AX126" s="41">
        <v>1033510.8695388986</v>
      </c>
      <c r="AY126" s="41">
        <v>44654.206039292018</v>
      </c>
      <c r="AZ126" s="79">
        <v>23.14475972609376</v>
      </c>
      <c r="BA126" s="41">
        <v>905246.05616736365</v>
      </c>
      <c r="BB126" s="41">
        <v>236623.84048341241</v>
      </c>
      <c r="BC126" s="41">
        <v>0</v>
      </c>
      <c r="BD126" s="41">
        <v>0</v>
      </c>
      <c r="BE126" s="41">
        <v>1141869.896650776</v>
      </c>
      <c r="BF126" s="41">
        <v>63977.938260136463</v>
      </c>
      <c r="BG126" s="41">
        <v>-7.2491894478972139</v>
      </c>
      <c r="BH126" s="79">
        <v>17.847869557907515</v>
      </c>
      <c r="BI126" s="41">
        <v>0.81137978895192853</v>
      </c>
      <c r="BJ126" s="41">
        <v>1.8749752820986554</v>
      </c>
      <c r="BK126" s="41">
        <v>0</v>
      </c>
      <c r="BL126" s="41">
        <v>4.8785510000553414</v>
      </c>
      <c r="BM126" s="41">
        <v>7.5649060711059253</v>
      </c>
      <c r="BN126" s="41">
        <v>905246.05616736365</v>
      </c>
      <c r="BO126" s="41">
        <v>0</v>
      </c>
      <c r="BP126" s="41">
        <v>236623.84048341241</v>
      </c>
      <c r="BQ126" s="41">
        <v>0</v>
      </c>
      <c r="BR126" s="41">
        <v>0</v>
      </c>
      <c r="BS126" s="41">
        <v>0</v>
      </c>
      <c r="BT126" s="41">
        <v>0</v>
      </c>
      <c r="BU126" s="41">
        <v>0</v>
      </c>
      <c r="BV126" s="41">
        <v>0</v>
      </c>
      <c r="BW126" s="41">
        <v>0</v>
      </c>
      <c r="BX126" s="41">
        <v>180164.97475580097</v>
      </c>
      <c r="BY126" s="41"/>
      <c r="BZ126" s="41">
        <v>0</v>
      </c>
      <c r="CA126" s="41">
        <v>0</v>
      </c>
      <c r="CB126" s="41">
        <v>1141869.896650776</v>
      </c>
      <c r="CC126" s="41">
        <v>180164.97475580097</v>
      </c>
      <c r="CD126" s="79">
        <v>6.3379127835390214</v>
      </c>
      <c r="CE126" s="41">
        <v>-2.3706384478418681</v>
      </c>
      <c r="CF126" s="41">
        <v>16648.112597616193</v>
      </c>
      <c r="CG126" s="41">
        <v>0</v>
      </c>
      <c r="CH126" s="41">
        <v>16648.112597616193</v>
      </c>
      <c r="CI126" s="41">
        <v>832.39708216771498</v>
      </c>
      <c r="CJ126" s="41">
        <v>0</v>
      </c>
      <c r="CK126" s="41">
        <v>832.39708216771498</v>
      </c>
      <c r="CL126" s="41"/>
      <c r="CM126" s="41">
        <v>0</v>
      </c>
      <c r="CN126" s="41"/>
      <c r="CO126" s="41">
        <v>0</v>
      </c>
      <c r="CP126" s="41">
        <v>0</v>
      </c>
      <c r="CQ126" s="41">
        <v>0</v>
      </c>
      <c r="CR126" s="41">
        <v>0</v>
      </c>
      <c r="CS126" s="41">
        <v>0</v>
      </c>
      <c r="CT126" s="41">
        <v>0</v>
      </c>
      <c r="CU126" s="41">
        <v>0</v>
      </c>
      <c r="CV126" s="41">
        <v>9999</v>
      </c>
      <c r="CW126" s="79">
        <v>9999</v>
      </c>
    </row>
    <row r="127" spans="1:101" s="21" customFormat="1">
      <c r="A127" s="21" t="s">
        <v>591</v>
      </c>
      <c r="B127" s="21" t="s">
        <v>644</v>
      </c>
      <c r="C127" s="41">
        <v>10</v>
      </c>
      <c r="D127" s="41">
        <v>0</v>
      </c>
      <c r="E127" s="41">
        <v>0</v>
      </c>
      <c r="F127" s="41">
        <v>0</v>
      </c>
      <c r="G127" s="41">
        <v>0</v>
      </c>
      <c r="H127" s="41">
        <v>0</v>
      </c>
      <c r="I127" s="41" t="s">
        <v>700</v>
      </c>
      <c r="J127" s="41"/>
      <c r="K127" s="41"/>
      <c r="L127" s="41">
        <v>0</v>
      </c>
      <c r="M127" s="41">
        <v>0</v>
      </c>
      <c r="N127" s="41">
        <v>0</v>
      </c>
      <c r="O127" s="41">
        <v>0</v>
      </c>
      <c r="P127" s="41">
        <v>0</v>
      </c>
      <c r="Q127" s="41">
        <v>0</v>
      </c>
      <c r="R127" s="41">
        <v>0</v>
      </c>
      <c r="S127" s="41">
        <v>0</v>
      </c>
      <c r="T127" s="41">
        <v>0</v>
      </c>
      <c r="U127" s="41">
        <v>0</v>
      </c>
      <c r="V127" s="41" t="s">
        <v>229</v>
      </c>
      <c r="W127" s="41" t="s">
        <v>229</v>
      </c>
      <c r="X127" s="41" t="s">
        <v>229</v>
      </c>
      <c r="Y127" s="41" t="s">
        <v>229</v>
      </c>
      <c r="Z127" s="41">
        <v>0</v>
      </c>
      <c r="AA127" s="41">
        <v>0</v>
      </c>
      <c r="AB127" s="41">
        <v>0</v>
      </c>
      <c r="AC127" s="41">
        <v>0</v>
      </c>
      <c r="AD127" s="41">
        <v>0</v>
      </c>
      <c r="AE127" s="41">
        <v>0</v>
      </c>
      <c r="AF127" s="41">
        <v>0</v>
      </c>
      <c r="AG127" s="41">
        <v>0</v>
      </c>
      <c r="AH127" s="41">
        <v>0</v>
      </c>
      <c r="AI127" s="41">
        <v>0</v>
      </c>
      <c r="AJ127" s="41">
        <v>0</v>
      </c>
      <c r="AK127" s="41">
        <v>0</v>
      </c>
      <c r="AL127" s="41">
        <v>0</v>
      </c>
      <c r="AM127" s="41">
        <v>0</v>
      </c>
      <c r="AN127" s="41">
        <v>0</v>
      </c>
      <c r="AO127" s="41">
        <v>0</v>
      </c>
      <c r="AP127" s="41">
        <v>0</v>
      </c>
      <c r="AQ127" s="41">
        <v>0</v>
      </c>
      <c r="AR127" s="41">
        <v>0</v>
      </c>
      <c r="AS127" s="79">
        <v>9999</v>
      </c>
      <c r="AT127" s="41">
        <v>0</v>
      </c>
      <c r="AU127" s="41">
        <v>0</v>
      </c>
      <c r="AV127" s="41">
        <v>0</v>
      </c>
      <c r="AW127" s="41">
        <v>0</v>
      </c>
      <c r="AX127" s="41">
        <v>0</v>
      </c>
      <c r="AY127" s="41">
        <v>0</v>
      </c>
      <c r="AZ127" s="79">
        <v>9999</v>
      </c>
      <c r="BA127" s="41">
        <v>0</v>
      </c>
      <c r="BB127" s="41">
        <v>0</v>
      </c>
      <c r="BC127" s="41">
        <v>0</v>
      </c>
      <c r="BD127" s="41">
        <v>0</v>
      </c>
      <c r="BE127" s="41">
        <v>0</v>
      </c>
      <c r="BF127" s="41">
        <v>0</v>
      </c>
      <c r="BG127" s="41">
        <v>9999</v>
      </c>
      <c r="BH127" s="79">
        <v>9999</v>
      </c>
      <c r="BI127" s="41">
        <v>9999</v>
      </c>
      <c r="BJ127" s="41">
        <v>9999</v>
      </c>
      <c r="BK127" s="41">
        <v>9999</v>
      </c>
      <c r="BL127" s="41">
        <v>9999</v>
      </c>
      <c r="BM127" s="41">
        <v>9999</v>
      </c>
      <c r="BN127" s="41">
        <v>0</v>
      </c>
      <c r="BO127" s="41">
        <v>0</v>
      </c>
      <c r="BP127" s="41">
        <v>0</v>
      </c>
      <c r="BQ127" s="41">
        <v>0</v>
      </c>
      <c r="BR127" s="41">
        <v>0</v>
      </c>
      <c r="BS127" s="41">
        <v>0</v>
      </c>
      <c r="BT127" s="41">
        <v>0</v>
      </c>
      <c r="BU127" s="41">
        <v>0</v>
      </c>
      <c r="BV127" s="41">
        <v>0</v>
      </c>
      <c r="BW127" s="41">
        <v>0</v>
      </c>
      <c r="BX127" s="41">
        <v>0</v>
      </c>
      <c r="BY127" s="41"/>
      <c r="BZ127" s="41">
        <v>0</v>
      </c>
      <c r="CA127" s="41">
        <v>0</v>
      </c>
      <c r="CB127" s="41">
        <v>0</v>
      </c>
      <c r="CC127" s="41">
        <v>0</v>
      </c>
      <c r="CD127" s="79">
        <v>9999</v>
      </c>
      <c r="CE127" s="41">
        <v>9999</v>
      </c>
      <c r="CF127" s="41">
        <v>0</v>
      </c>
      <c r="CG127" s="41">
        <v>0</v>
      </c>
      <c r="CH127" s="41">
        <v>0</v>
      </c>
      <c r="CI127" s="41">
        <v>0</v>
      </c>
      <c r="CJ127" s="41">
        <v>0</v>
      </c>
      <c r="CK127" s="41">
        <v>0</v>
      </c>
      <c r="CL127" s="41"/>
      <c r="CM127" s="41">
        <v>0</v>
      </c>
      <c r="CN127" s="41"/>
      <c r="CO127" s="41">
        <v>0</v>
      </c>
      <c r="CP127" s="41">
        <v>0</v>
      </c>
      <c r="CQ127" s="41">
        <v>0</v>
      </c>
      <c r="CR127" s="41">
        <v>0</v>
      </c>
      <c r="CS127" s="41">
        <v>0</v>
      </c>
      <c r="CT127" s="41">
        <v>0</v>
      </c>
      <c r="CU127" s="41">
        <v>0</v>
      </c>
      <c r="CV127" s="41">
        <v>9999</v>
      </c>
      <c r="CW127" s="79">
        <v>9999</v>
      </c>
    </row>
    <row r="128" spans="1:101" s="21" customFormat="1">
      <c r="A128" s="21" t="s">
        <v>592</v>
      </c>
      <c r="B128" s="21" t="s">
        <v>645</v>
      </c>
      <c r="C128" s="41">
        <v>10</v>
      </c>
      <c r="D128" s="41">
        <v>0</v>
      </c>
      <c r="E128" s="41">
        <v>0</v>
      </c>
      <c r="F128" s="41">
        <v>0</v>
      </c>
      <c r="G128" s="41">
        <v>0</v>
      </c>
      <c r="H128" s="41">
        <v>0</v>
      </c>
      <c r="I128" s="41" t="s">
        <v>700</v>
      </c>
      <c r="J128" s="41"/>
      <c r="K128" s="41"/>
      <c r="L128" s="41">
        <v>0</v>
      </c>
      <c r="M128" s="41">
        <v>0</v>
      </c>
      <c r="N128" s="41">
        <v>0</v>
      </c>
      <c r="O128" s="41">
        <v>0</v>
      </c>
      <c r="P128" s="41">
        <v>0</v>
      </c>
      <c r="Q128" s="41">
        <v>0</v>
      </c>
      <c r="R128" s="41">
        <v>0</v>
      </c>
      <c r="S128" s="41">
        <v>0</v>
      </c>
      <c r="T128" s="41">
        <v>0</v>
      </c>
      <c r="U128" s="41">
        <v>0</v>
      </c>
      <c r="V128" s="41" t="s">
        <v>229</v>
      </c>
      <c r="W128" s="41" t="s">
        <v>229</v>
      </c>
      <c r="X128" s="41" t="s">
        <v>229</v>
      </c>
      <c r="Y128" s="41" t="s">
        <v>229</v>
      </c>
      <c r="Z128" s="41">
        <v>0</v>
      </c>
      <c r="AA128" s="41">
        <v>0</v>
      </c>
      <c r="AB128" s="41">
        <v>0</v>
      </c>
      <c r="AC128" s="41">
        <v>0</v>
      </c>
      <c r="AD128" s="41">
        <v>0</v>
      </c>
      <c r="AE128" s="41">
        <v>0</v>
      </c>
      <c r="AF128" s="41">
        <v>0</v>
      </c>
      <c r="AG128" s="41">
        <v>0</v>
      </c>
      <c r="AH128" s="41">
        <v>0</v>
      </c>
      <c r="AI128" s="41">
        <v>0</v>
      </c>
      <c r="AJ128" s="41">
        <v>0</v>
      </c>
      <c r="AK128" s="41">
        <v>0</v>
      </c>
      <c r="AL128" s="41">
        <v>0</v>
      </c>
      <c r="AM128" s="41">
        <v>0</v>
      </c>
      <c r="AN128" s="41">
        <v>0</v>
      </c>
      <c r="AO128" s="41">
        <v>0</v>
      </c>
      <c r="AP128" s="41">
        <v>0</v>
      </c>
      <c r="AQ128" s="41">
        <v>0</v>
      </c>
      <c r="AR128" s="41">
        <v>0</v>
      </c>
      <c r="AS128" s="79">
        <v>9999</v>
      </c>
      <c r="AT128" s="41">
        <v>0</v>
      </c>
      <c r="AU128" s="41">
        <v>0</v>
      </c>
      <c r="AV128" s="41">
        <v>0</v>
      </c>
      <c r="AW128" s="41">
        <v>0</v>
      </c>
      <c r="AX128" s="41">
        <v>0</v>
      </c>
      <c r="AY128" s="41">
        <v>0</v>
      </c>
      <c r="AZ128" s="79">
        <v>9999</v>
      </c>
      <c r="BA128" s="41">
        <v>0</v>
      </c>
      <c r="BB128" s="41">
        <v>0</v>
      </c>
      <c r="BC128" s="41">
        <v>0</v>
      </c>
      <c r="BD128" s="41">
        <v>0</v>
      </c>
      <c r="BE128" s="41">
        <v>0</v>
      </c>
      <c r="BF128" s="41">
        <v>0</v>
      </c>
      <c r="BG128" s="41">
        <v>9999</v>
      </c>
      <c r="BH128" s="79">
        <v>9999</v>
      </c>
      <c r="BI128" s="41">
        <v>9999</v>
      </c>
      <c r="BJ128" s="41">
        <v>9999</v>
      </c>
      <c r="BK128" s="41">
        <v>9999</v>
      </c>
      <c r="BL128" s="41">
        <v>9999</v>
      </c>
      <c r="BM128" s="41">
        <v>9999</v>
      </c>
      <c r="BN128" s="41">
        <v>0</v>
      </c>
      <c r="BO128" s="41">
        <v>0</v>
      </c>
      <c r="BP128" s="41">
        <v>0</v>
      </c>
      <c r="BQ128" s="41">
        <v>0</v>
      </c>
      <c r="BR128" s="41">
        <v>0</v>
      </c>
      <c r="BS128" s="41">
        <v>0</v>
      </c>
      <c r="BT128" s="41">
        <v>0</v>
      </c>
      <c r="BU128" s="41">
        <v>0</v>
      </c>
      <c r="BV128" s="41">
        <v>0</v>
      </c>
      <c r="BW128" s="41">
        <v>0</v>
      </c>
      <c r="BX128" s="41">
        <v>0</v>
      </c>
      <c r="BY128" s="41"/>
      <c r="BZ128" s="41">
        <v>0</v>
      </c>
      <c r="CA128" s="41">
        <v>0</v>
      </c>
      <c r="CB128" s="41">
        <v>0</v>
      </c>
      <c r="CC128" s="41">
        <v>0</v>
      </c>
      <c r="CD128" s="79">
        <v>9999</v>
      </c>
      <c r="CE128" s="41">
        <v>9999</v>
      </c>
      <c r="CF128" s="41">
        <v>0</v>
      </c>
      <c r="CG128" s="41">
        <v>0</v>
      </c>
      <c r="CH128" s="41">
        <v>0</v>
      </c>
      <c r="CI128" s="41">
        <v>0</v>
      </c>
      <c r="CJ128" s="41">
        <v>0</v>
      </c>
      <c r="CK128" s="41">
        <v>0</v>
      </c>
      <c r="CL128" s="41"/>
      <c r="CM128" s="41">
        <v>0</v>
      </c>
      <c r="CN128" s="41"/>
      <c r="CO128" s="41">
        <v>0</v>
      </c>
      <c r="CP128" s="41">
        <v>0</v>
      </c>
      <c r="CQ128" s="41">
        <v>0</v>
      </c>
      <c r="CR128" s="41">
        <v>0</v>
      </c>
      <c r="CS128" s="41">
        <v>0</v>
      </c>
      <c r="CT128" s="41">
        <v>0</v>
      </c>
      <c r="CU128" s="41">
        <v>0</v>
      </c>
      <c r="CV128" s="41">
        <v>9999</v>
      </c>
      <c r="CW128" s="79">
        <v>9999</v>
      </c>
    </row>
    <row r="129" spans="1:101" s="21" customFormat="1">
      <c r="A129" s="21" t="s">
        <v>593</v>
      </c>
      <c r="B129" s="21" t="s">
        <v>646</v>
      </c>
      <c r="C129" s="41">
        <v>10</v>
      </c>
      <c r="D129" s="41">
        <v>3478538.7862499999</v>
      </c>
      <c r="E129" s="41">
        <v>0</v>
      </c>
      <c r="F129" s="41">
        <v>206700.37418176007</v>
      </c>
      <c r="G129" s="41">
        <v>0</v>
      </c>
      <c r="H129" s="41">
        <v>0</v>
      </c>
      <c r="I129" s="41" t="s">
        <v>700</v>
      </c>
      <c r="J129" s="41"/>
      <c r="K129" s="41"/>
      <c r="L129" s="41">
        <v>3738018.4418579121</v>
      </c>
      <c r="M129" s="41">
        <v>654.13345864149983</v>
      </c>
      <c r="N129" s="41">
        <v>649.41221667897435</v>
      </c>
      <c r="O129" s="41">
        <v>0</v>
      </c>
      <c r="P129" s="41">
        <v>0</v>
      </c>
      <c r="Q129" s="41">
        <v>0</v>
      </c>
      <c r="R129" s="41">
        <v>41218.815819240466</v>
      </c>
      <c r="S129" s="41">
        <v>95250.414011768968</v>
      </c>
      <c r="T129" s="41">
        <v>0</v>
      </c>
      <c r="U129" s="41">
        <v>247834.73519324537</v>
      </c>
      <c r="V129" s="41" t="s">
        <v>229</v>
      </c>
      <c r="W129" s="41" t="s">
        <v>229</v>
      </c>
      <c r="X129" s="41" t="s">
        <v>229</v>
      </c>
      <c r="Y129" s="41" t="s">
        <v>229</v>
      </c>
      <c r="Z129" s="41">
        <v>0</v>
      </c>
      <c r="AA129" s="41">
        <v>0</v>
      </c>
      <c r="AB129" s="41">
        <v>0</v>
      </c>
      <c r="AC129" s="41">
        <v>0</v>
      </c>
      <c r="AD129" s="41">
        <v>0</v>
      </c>
      <c r="AE129" s="41">
        <v>0</v>
      </c>
      <c r="AF129" s="41">
        <v>0</v>
      </c>
      <c r="AG129" s="41">
        <v>0</v>
      </c>
      <c r="AH129" s="41">
        <v>41218.815819240466</v>
      </c>
      <c r="AI129" s="41">
        <v>95250.414011768968</v>
      </c>
      <c r="AJ129" s="41">
        <v>0</v>
      </c>
      <c r="AK129" s="41">
        <v>247834.73519324537</v>
      </c>
      <c r="AL129" s="41">
        <v>384303.96502425481</v>
      </c>
      <c r="AM129" s="41">
        <v>1930950.5034439887</v>
      </c>
      <c r="AN129" s="41">
        <v>231137.0665786106</v>
      </c>
      <c r="AO129" s="41">
        <v>0</v>
      </c>
      <c r="AP129" s="41">
        <v>0</v>
      </c>
      <c r="AQ129" s="41">
        <v>2162087.5700225993</v>
      </c>
      <c r="AR129" s="41">
        <v>41218.815819240466</v>
      </c>
      <c r="AS129" s="79">
        <v>52.453898227065558</v>
      </c>
      <c r="AT129" s="41">
        <v>1930950.5034439887</v>
      </c>
      <c r="AU129" s="41">
        <v>273597.44266935997</v>
      </c>
      <c r="AV129" s="41">
        <v>0</v>
      </c>
      <c r="AW129" s="41">
        <v>0</v>
      </c>
      <c r="AX129" s="41">
        <v>2204547.9461133489</v>
      </c>
      <c r="AY129" s="41">
        <v>95250.414011768968</v>
      </c>
      <c r="AZ129" s="79">
        <v>23.144759726093778</v>
      </c>
      <c r="BA129" s="41">
        <v>1930950.5034439887</v>
      </c>
      <c r="BB129" s="41">
        <v>504734.50924797053</v>
      </c>
      <c r="BC129" s="41">
        <v>0</v>
      </c>
      <c r="BD129" s="41">
        <v>0</v>
      </c>
      <c r="BE129" s="41">
        <v>2435685.0126919597</v>
      </c>
      <c r="BF129" s="41">
        <v>136469.22983100943</v>
      </c>
      <c r="BG129" s="41">
        <v>-7.249189447897221</v>
      </c>
      <c r="BH129" s="79">
        <v>17.847869557907533</v>
      </c>
      <c r="BI129" s="41">
        <v>0.8113797889519283</v>
      </c>
      <c r="BJ129" s="41">
        <v>1.8749752820986552</v>
      </c>
      <c r="BK129" s="41">
        <v>0</v>
      </c>
      <c r="BL129" s="41">
        <v>4.8785510000553414</v>
      </c>
      <c r="BM129" s="41">
        <v>7.5649060711059244</v>
      </c>
      <c r="BN129" s="41">
        <v>1930950.5034439887</v>
      </c>
      <c r="BO129" s="41">
        <v>0</v>
      </c>
      <c r="BP129" s="41">
        <v>504734.50924797053</v>
      </c>
      <c r="BQ129" s="41">
        <v>0</v>
      </c>
      <c r="BR129" s="41">
        <v>0</v>
      </c>
      <c r="BS129" s="41">
        <v>0</v>
      </c>
      <c r="BT129" s="41">
        <v>0</v>
      </c>
      <c r="BU129" s="41">
        <v>0</v>
      </c>
      <c r="BV129" s="41">
        <v>0</v>
      </c>
      <c r="BW129" s="41">
        <v>0</v>
      </c>
      <c r="BX129" s="41">
        <v>384303.96502425481</v>
      </c>
      <c r="BY129" s="41"/>
      <c r="BZ129" s="41">
        <v>0</v>
      </c>
      <c r="CA129" s="41">
        <v>0</v>
      </c>
      <c r="CB129" s="41">
        <v>2435685.0126919593</v>
      </c>
      <c r="CC129" s="41">
        <v>384303.96502425481</v>
      </c>
      <c r="CD129" s="79">
        <v>6.3379127835390259</v>
      </c>
      <c r="CE129" s="41">
        <v>-2.3706384478418761</v>
      </c>
      <c r="CF129" s="41">
        <v>35511.539854547387</v>
      </c>
      <c r="CG129" s="41">
        <v>0</v>
      </c>
      <c r="CH129" s="41">
        <v>35511.539854547387</v>
      </c>
      <c r="CI129" s="41">
        <v>1775.5587598825091</v>
      </c>
      <c r="CJ129" s="41">
        <v>0</v>
      </c>
      <c r="CK129" s="41">
        <v>1775.5587598825091</v>
      </c>
      <c r="CL129" s="41"/>
      <c r="CM129" s="41">
        <v>0</v>
      </c>
      <c r="CN129" s="41"/>
      <c r="CO129" s="41">
        <v>0</v>
      </c>
      <c r="CP129" s="41">
        <v>0</v>
      </c>
      <c r="CQ129" s="41">
        <v>0</v>
      </c>
      <c r="CR129" s="41">
        <v>0</v>
      </c>
      <c r="CS129" s="41">
        <v>0</v>
      </c>
      <c r="CT129" s="41">
        <v>0</v>
      </c>
      <c r="CU129" s="41">
        <v>0</v>
      </c>
      <c r="CV129" s="41">
        <v>9999</v>
      </c>
      <c r="CW129" s="79">
        <v>9999</v>
      </c>
    </row>
    <row r="130" spans="1:101" s="21" customFormat="1">
      <c r="A130" s="21" t="s">
        <v>594</v>
      </c>
      <c r="B130" s="21" t="s">
        <v>647</v>
      </c>
      <c r="C130" s="41">
        <v>10</v>
      </c>
      <c r="D130" s="41">
        <v>0</v>
      </c>
      <c r="E130" s="41">
        <v>0</v>
      </c>
      <c r="F130" s="41">
        <v>0</v>
      </c>
      <c r="G130" s="41">
        <v>0</v>
      </c>
      <c r="H130" s="41">
        <v>0</v>
      </c>
      <c r="I130" s="41" t="s">
        <v>700</v>
      </c>
      <c r="J130" s="41"/>
      <c r="K130" s="41"/>
      <c r="L130" s="41">
        <v>0</v>
      </c>
      <c r="M130" s="41">
        <v>0</v>
      </c>
      <c r="N130" s="41">
        <v>0</v>
      </c>
      <c r="O130" s="41">
        <v>0</v>
      </c>
      <c r="P130" s="41">
        <v>0</v>
      </c>
      <c r="Q130" s="41">
        <v>0</v>
      </c>
      <c r="R130" s="41">
        <v>0</v>
      </c>
      <c r="S130" s="41">
        <v>0</v>
      </c>
      <c r="T130" s="41">
        <v>0</v>
      </c>
      <c r="U130" s="41">
        <v>0</v>
      </c>
      <c r="V130" s="41" t="s">
        <v>229</v>
      </c>
      <c r="W130" s="41" t="s">
        <v>229</v>
      </c>
      <c r="X130" s="41" t="s">
        <v>229</v>
      </c>
      <c r="Y130" s="41" t="s">
        <v>229</v>
      </c>
      <c r="Z130" s="41">
        <v>0</v>
      </c>
      <c r="AA130" s="41">
        <v>0</v>
      </c>
      <c r="AB130" s="41">
        <v>0</v>
      </c>
      <c r="AC130" s="41">
        <v>0</v>
      </c>
      <c r="AD130" s="41">
        <v>0</v>
      </c>
      <c r="AE130" s="41">
        <v>0</v>
      </c>
      <c r="AF130" s="41">
        <v>0</v>
      </c>
      <c r="AG130" s="41">
        <v>0</v>
      </c>
      <c r="AH130" s="41">
        <v>0</v>
      </c>
      <c r="AI130" s="41">
        <v>0</v>
      </c>
      <c r="AJ130" s="41">
        <v>0</v>
      </c>
      <c r="AK130" s="41">
        <v>0</v>
      </c>
      <c r="AL130" s="41">
        <v>0</v>
      </c>
      <c r="AM130" s="41">
        <v>0</v>
      </c>
      <c r="AN130" s="41">
        <v>0</v>
      </c>
      <c r="AO130" s="41">
        <v>0</v>
      </c>
      <c r="AP130" s="41">
        <v>0</v>
      </c>
      <c r="AQ130" s="41">
        <v>0</v>
      </c>
      <c r="AR130" s="41">
        <v>0</v>
      </c>
      <c r="AS130" s="79">
        <v>9999</v>
      </c>
      <c r="AT130" s="41">
        <v>0</v>
      </c>
      <c r="AU130" s="41">
        <v>0</v>
      </c>
      <c r="AV130" s="41">
        <v>0</v>
      </c>
      <c r="AW130" s="41">
        <v>0</v>
      </c>
      <c r="AX130" s="41">
        <v>0</v>
      </c>
      <c r="AY130" s="41">
        <v>0</v>
      </c>
      <c r="AZ130" s="79">
        <v>9999</v>
      </c>
      <c r="BA130" s="41">
        <v>0</v>
      </c>
      <c r="BB130" s="41">
        <v>0</v>
      </c>
      <c r="BC130" s="41">
        <v>0</v>
      </c>
      <c r="BD130" s="41">
        <v>0</v>
      </c>
      <c r="BE130" s="41">
        <v>0</v>
      </c>
      <c r="BF130" s="41">
        <v>0</v>
      </c>
      <c r="BG130" s="41">
        <v>9999</v>
      </c>
      <c r="BH130" s="79">
        <v>9999</v>
      </c>
      <c r="BI130" s="41">
        <v>9999</v>
      </c>
      <c r="BJ130" s="41">
        <v>9999</v>
      </c>
      <c r="BK130" s="41">
        <v>9999</v>
      </c>
      <c r="BL130" s="41">
        <v>9999</v>
      </c>
      <c r="BM130" s="41">
        <v>9999</v>
      </c>
      <c r="BN130" s="41">
        <v>0</v>
      </c>
      <c r="BO130" s="41">
        <v>0</v>
      </c>
      <c r="BP130" s="41">
        <v>0</v>
      </c>
      <c r="BQ130" s="41">
        <v>0</v>
      </c>
      <c r="BR130" s="41">
        <v>0</v>
      </c>
      <c r="BS130" s="41">
        <v>0</v>
      </c>
      <c r="BT130" s="41">
        <v>0</v>
      </c>
      <c r="BU130" s="41">
        <v>0</v>
      </c>
      <c r="BV130" s="41">
        <v>0</v>
      </c>
      <c r="BW130" s="41">
        <v>0</v>
      </c>
      <c r="BX130" s="41">
        <v>0</v>
      </c>
      <c r="BY130" s="41"/>
      <c r="BZ130" s="41">
        <v>0</v>
      </c>
      <c r="CA130" s="41">
        <v>0</v>
      </c>
      <c r="CB130" s="41">
        <v>0</v>
      </c>
      <c r="CC130" s="41">
        <v>0</v>
      </c>
      <c r="CD130" s="79">
        <v>9999</v>
      </c>
      <c r="CE130" s="41">
        <v>9999</v>
      </c>
      <c r="CF130" s="41">
        <v>0</v>
      </c>
      <c r="CG130" s="41">
        <v>0</v>
      </c>
      <c r="CH130" s="41">
        <v>0</v>
      </c>
      <c r="CI130" s="41">
        <v>0</v>
      </c>
      <c r="CJ130" s="41">
        <v>0</v>
      </c>
      <c r="CK130" s="41">
        <v>0</v>
      </c>
      <c r="CL130" s="41"/>
      <c r="CM130" s="41">
        <v>0</v>
      </c>
      <c r="CN130" s="41"/>
      <c r="CO130" s="41">
        <v>0</v>
      </c>
      <c r="CP130" s="41">
        <v>0</v>
      </c>
      <c r="CQ130" s="41">
        <v>0</v>
      </c>
      <c r="CR130" s="41">
        <v>0</v>
      </c>
      <c r="CS130" s="41">
        <v>0</v>
      </c>
      <c r="CT130" s="41">
        <v>0</v>
      </c>
      <c r="CU130" s="41">
        <v>0</v>
      </c>
      <c r="CV130" s="41">
        <v>9999</v>
      </c>
      <c r="CW130" s="79">
        <v>9999</v>
      </c>
    </row>
    <row r="131" spans="1:101" s="21" customFormat="1">
      <c r="A131" s="21" t="s">
        <v>595</v>
      </c>
      <c r="B131" s="21" t="s">
        <v>648</v>
      </c>
      <c r="C131" s="41">
        <v>10</v>
      </c>
      <c r="D131" s="41">
        <v>0</v>
      </c>
      <c r="E131" s="41">
        <v>0</v>
      </c>
      <c r="F131" s="41">
        <v>0</v>
      </c>
      <c r="G131" s="41">
        <v>0</v>
      </c>
      <c r="H131" s="41">
        <v>0</v>
      </c>
      <c r="I131" s="41" t="s">
        <v>700</v>
      </c>
      <c r="J131" s="41"/>
      <c r="K131" s="41"/>
      <c r="L131" s="41">
        <v>0</v>
      </c>
      <c r="M131" s="41">
        <v>0</v>
      </c>
      <c r="N131" s="41">
        <v>0</v>
      </c>
      <c r="O131" s="41">
        <v>0</v>
      </c>
      <c r="P131" s="41">
        <v>0</v>
      </c>
      <c r="Q131" s="41">
        <v>0</v>
      </c>
      <c r="R131" s="41">
        <v>0</v>
      </c>
      <c r="S131" s="41">
        <v>0</v>
      </c>
      <c r="T131" s="41">
        <v>0</v>
      </c>
      <c r="U131" s="41">
        <v>0</v>
      </c>
      <c r="V131" s="41" t="s">
        <v>229</v>
      </c>
      <c r="W131" s="41" t="s">
        <v>229</v>
      </c>
      <c r="X131" s="41" t="s">
        <v>229</v>
      </c>
      <c r="Y131" s="41" t="s">
        <v>229</v>
      </c>
      <c r="Z131" s="41">
        <v>0</v>
      </c>
      <c r="AA131" s="41">
        <v>0</v>
      </c>
      <c r="AB131" s="41">
        <v>0</v>
      </c>
      <c r="AC131" s="41">
        <v>0</v>
      </c>
      <c r="AD131" s="41">
        <v>0</v>
      </c>
      <c r="AE131" s="41">
        <v>0</v>
      </c>
      <c r="AF131" s="41">
        <v>0</v>
      </c>
      <c r="AG131" s="41">
        <v>0</v>
      </c>
      <c r="AH131" s="41">
        <v>0</v>
      </c>
      <c r="AI131" s="41">
        <v>0</v>
      </c>
      <c r="AJ131" s="41">
        <v>0</v>
      </c>
      <c r="AK131" s="41">
        <v>0</v>
      </c>
      <c r="AL131" s="41">
        <v>0</v>
      </c>
      <c r="AM131" s="41">
        <v>0</v>
      </c>
      <c r="AN131" s="41">
        <v>0</v>
      </c>
      <c r="AO131" s="41">
        <v>0</v>
      </c>
      <c r="AP131" s="41">
        <v>0</v>
      </c>
      <c r="AQ131" s="41">
        <v>0</v>
      </c>
      <c r="AR131" s="41">
        <v>0</v>
      </c>
      <c r="AS131" s="79">
        <v>9999</v>
      </c>
      <c r="AT131" s="41">
        <v>0</v>
      </c>
      <c r="AU131" s="41">
        <v>0</v>
      </c>
      <c r="AV131" s="41">
        <v>0</v>
      </c>
      <c r="AW131" s="41">
        <v>0</v>
      </c>
      <c r="AX131" s="41">
        <v>0</v>
      </c>
      <c r="AY131" s="41">
        <v>0</v>
      </c>
      <c r="AZ131" s="79">
        <v>9999</v>
      </c>
      <c r="BA131" s="41">
        <v>0</v>
      </c>
      <c r="BB131" s="41">
        <v>0</v>
      </c>
      <c r="BC131" s="41">
        <v>0</v>
      </c>
      <c r="BD131" s="41">
        <v>0</v>
      </c>
      <c r="BE131" s="41">
        <v>0</v>
      </c>
      <c r="BF131" s="41">
        <v>0</v>
      </c>
      <c r="BG131" s="41">
        <v>9999</v>
      </c>
      <c r="BH131" s="79">
        <v>9999</v>
      </c>
      <c r="BI131" s="41">
        <v>9999</v>
      </c>
      <c r="BJ131" s="41">
        <v>9999</v>
      </c>
      <c r="BK131" s="41">
        <v>9999</v>
      </c>
      <c r="BL131" s="41">
        <v>9999</v>
      </c>
      <c r="BM131" s="41">
        <v>9999</v>
      </c>
      <c r="BN131" s="41">
        <v>0</v>
      </c>
      <c r="BO131" s="41">
        <v>0</v>
      </c>
      <c r="BP131" s="41">
        <v>0</v>
      </c>
      <c r="BQ131" s="41">
        <v>0</v>
      </c>
      <c r="BR131" s="41">
        <v>0</v>
      </c>
      <c r="BS131" s="41">
        <v>0</v>
      </c>
      <c r="BT131" s="41">
        <v>0</v>
      </c>
      <c r="BU131" s="41">
        <v>0</v>
      </c>
      <c r="BV131" s="41">
        <v>0</v>
      </c>
      <c r="BW131" s="41">
        <v>0</v>
      </c>
      <c r="BX131" s="41">
        <v>0</v>
      </c>
      <c r="BY131" s="41"/>
      <c r="BZ131" s="41">
        <v>0</v>
      </c>
      <c r="CA131" s="41">
        <v>0</v>
      </c>
      <c r="CB131" s="41">
        <v>0</v>
      </c>
      <c r="CC131" s="41">
        <v>0</v>
      </c>
      <c r="CD131" s="79">
        <v>9999</v>
      </c>
      <c r="CE131" s="41">
        <v>9999</v>
      </c>
      <c r="CF131" s="41">
        <v>0</v>
      </c>
      <c r="CG131" s="41">
        <v>0</v>
      </c>
      <c r="CH131" s="41">
        <v>0</v>
      </c>
      <c r="CI131" s="41">
        <v>0</v>
      </c>
      <c r="CJ131" s="41">
        <v>0</v>
      </c>
      <c r="CK131" s="41">
        <v>0</v>
      </c>
      <c r="CL131" s="41"/>
      <c r="CM131" s="41">
        <v>0</v>
      </c>
      <c r="CN131" s="41"/>
      <c r="CO131" s="41">
        <v>0</v>
      </c>
      <c r="CP131" s="41">
        <v>0</v>
      </c>
      <c r="CQ131" s="41">
        <v>0</v>
      </c>
      <c r="CR131" s="41">
        <v>0</v>
      </c>
      <c r="CS131" s="41">
        <v>0</v>
      </c>
      <c r="CT131" s="41">
        <v>0</v>
      </c>
      <c r="CU131" s="41">
        <v>0</v>
      </c>
      <c r="CV131" s="41">
        <v>9999</v>
      </c>
      <c r="CW131" s="79">
        <v>9999</v>
      </c>
    </row>
    <row r="132" spans="1:101" s="21" customFormat="1">
      <c r="A132" s="21" t="s">
        <v>596</v>
      </c>
      <c r="B132" s="21" t="s">
        <v>649</v>
      </c>
      <c r="C132" s="41">
        <v>10</v>
      </c>
      <c r="D132" s="41">
        <v>0</v>
      </c>
      <c r="E132" s="41">
        <v>0</v>
      </c>
      <c r="F132" s="41">
        <v>0</v>
      </c>
      <c r="G132" s="41">
        <v>0</v>
      </c>
      <c r="H132" s="41">
        <v>0</v>
      </c>
      <c r="I132" s="41" t="s">
        <v>700</v>
      </c>
      <c r="J132" s="41"/>
      <c r="K132" s="41"/>
      <c r="L132" s="41">
        <v>0</v>
      </c>
      <c r="M132" s="41">
        <v>0</v>
      </c>
      <c r="N132" s="41">
        <v>0</v>
      </c>
      <c r="O132" s="41">
        <v>0</v>
      </c>
      <c r="P132" s="41">
        <v>0</v>
      </c>
      <c r="Q132" s="41">
        <v>0</v>
      </c>
      <c r="R132" s="41">
        <v>0</v>
      </c>
      <c r="S132" s="41">
        <v>0</v>
      </c>
      <c r="T132" s="41">
        <v>0</v>
      </c>
      <c r="U132" s="41">
        <v>0</v>
      </c>
      <c r="V132" s="41" t="s">
        <v>229</v>
      </c>
      <c r="W132" s="41" t="s">
        <v>229</v>
      </c>
      <c r="X132" s="41" t="s">
        <v>229</v>
      </c>
      <c r="Y132" s="41" t="s">
        <v>229</v>
      </c>
      <c r="Z132" s="41">
        <v>0</v>
      </c>
      <c r="AA132" s="41">
        <v>0</v>
      </c>
      <c r="AB132" s="41">
        <v>0</v>
      </c>
      <c r="AC132" s="41">
        <v>0</v>
      </c>
      <c r="AD132" s="41">
        <v>0</v>
      </c>
      <c r="AE132" s="41">
        <v>0</v>
      </c>
      <c r="AF132" s="41">
        <v>0</v>
      </c>
      <c r="AG132" s="41">
        <v>0</v>
      </c>
      <c r="AH132" s="41">
        <v>0</v>
      </c>
      <c r="AI132" s="41">
        <v>0</v>
      </c>
      <c r="AJ132" s="41">
        <v>0</v>
      </c>
      <c r="AK132" s="41">
        <v>0</v>
      </c>
      <c r="AL132" s="41">
        <v>0</v>
      </c>
      <c r="AM132" s="41">
        <v>0</v>
      </c>
      <c r="AN132" s="41">
        <v>0</v>
      </c>
      <c r="AO132" s="41">
        <v>0</v>
      </c>
      <c r="AP132" s="41">
        <v>0</v>
      </c>
      <c r="AQ132" s="41">
        <v>0</v>
      </c>
      <c r="AR132" s="41">
        <v>0</v>
      </c>
      <c r="AS132" s="79">
        <v>9999</v>
      </c>
      <c r="AT132" s="41">
        <v>0</v>
      </c>
      <c r="AU132" s="41">
        <v>0</v>
      </c>
      <c r="AV132" s="41">
        <v>0</v>
      </c>
      <c r="AW132" s="41">
        <v>0</v>
      </c>
      <c r="AX132" s="41">
        <v>0</v>
      </c>
      <c r="AY132" s="41">
        <v>0</v>
      </c>
      <c r="AZ132" s="79">
        <v>9999</v>
      </c>
      <c r="BA132" s="41">
        <v>0</v>
      </c>
      <c r="BB132" s="41">
        <v>0</v>
      </c>
      <c r="BC132" s="41">
        <v>0</v>
      </c>
      <c r="BD132" s="41">
        <v>0</v>
      </c>
      <c r="BE132" s="41">
        <v>0</v>
      </c>
      <c r="BF132" s="41">
        <v>0</v>
      </c>
      <c r="BG132" s="41">
        <v>9999</v>
      </c>
      <c r="BH132" s="79">
        <v>9999</v>
      </c>
      <c r="BI132" s="41">
        <v>9999</v>
      </c>
      <c r="BJ132" s="41">
        <v>9999</v>
      </c>
      <c r="BK132" s="41">
        <v>9999</v>
      </c>
      <c r="BL132" s="41">
        <v>9999</v>
      </c>
      <c r="BM132" s="41">
        <v>9999</v>
      </c>
      <c r="BN132" s="41">
        <v>0</v>
      </c>
      <c r="BO132" s="41">
        <v>0</v>
      </c>
      <c r="BP132" s="41">
        <v>0</v>
      </c>
      <c r="BQ132" s="41">
        <v>0</v>
      </c>
      <c r="BR132" s="41">
        <v>0</v>
      </c>
      <c r="BS132" s="41">
        <v>0</v>
      </c>
      <c r="BT132" s="41">
        <v>0</v>
      </c>
      <c r="BU132" s="41">
        <v>0</v>
      </c>
      <c r="BV132" s="41">
        <v>0</v>
      </c>
      <c r="BW132" s="41">
        <v>0</v>
      </c>
      <c r="BX132" s="41">
        <v>0</v>
      </c>
      <c r="BY132" s="41"/>
      <c r="BZ132" s="41">
        <v>0</v>
      </c>
      <c r="CA132" s="41">
        <v>0</v>
      </c>
      <c r="CB132" s="41">
        <v>0</v>
      </c>
      <c r="CC132" s="41">
        <v>0</v>
      </c>
      <c r="CD132" s="79">
        <v>9999</v>
      </c>
      <c r="CE132" s="41">
        <v>9999</v>
      </c>
      <c r="CF132" s="41">
        <v>0</v>
      </c>
      <c r="CG132" s="41">
        <v>0</v>
      </c>
      <c r="CH132" s="41">
        <v>0</v>
      </c>
      <c r="CI132" s="41">
        <v>0</v>
      </c>
      <c r="CJ132" s="41">
        <v>0</v>
      </c>
      <c r="CK132" s="41">
        <v>0</v>
      </c>
      <c r="CL132" s="41"/>
      <c r="CM132" s="41">
        <v>0</v>
      </c>
      <c r="CN132" s="41"/>
      <c r="CO132" s="41">
        <v>0</v>
      </c>
      <c r="CP132" s="41">
        <v>0</v>
      </c>
      <c r="CQ132" s="41">
        <v>0</v>
      </c>
      <c r="CR132" s="41">
        <v>0</v>
      </c>
      <c r="CS132" s="41">
        <v>0</v>
      </c>
      <c r="CT132" s="41">
        <v>0</v>
      </c>
      <c r="CU132" s="41">
        <v>0</v>
      </c>
      <c r="CV132" s="41">
        <v>9999</v>
      </c>
      <c r="CW132" s="79">
        <v>9999</v>
      </c>
    </row>
    <row r="133" spans="1:101" s="21" customFormat="1">
      <c r="A133" s="21" t="s">
        <v>597</v>
      </c>
      <c r="B133" s="21" t="s">
        <v>650</v>
      </c>
      <c r="C133" s="41">
        <v>10</v>
      </c>
      <c r="D133" s="41">
        <v>25929.787714285711</v>
      </c>
      <c r="E133" s="41">
        <v>0</v>
      </c>
      <c r="F133" s="41">
        <v>1540.7897258993694</v>
      </c>
      <c r="G133" s="41">
        <v>0</v>
      </c>
      <c r="H133" s="41">
        <v>0</v>
      </c>
      <c r="I133" s="41" t="s">
        <v>700</v>
      </c>
      <c r="J133" s="41"/>
      <c r="K133" s="41"/>
      <c r="L133" s="41">
        <v>27864.005729242057</v>
      </c>
      <c r="M133" s="41">
        <v>4.8760536425326988</v>
      </c>
      <c r="N133" s="41">
        <v>4.8408604739758401</v>
      </c>
      <c r="O133" s="41">
        <v>0</v>
      </c>
      <c r="P133" s="41">
        <v>0</v>
      </c>
      <c r="Q133" s="41">
        <v>0</v>
      </c>
      <c r="R133" s="41">
        <v>307.25405398723461</v>
      </c>
      <c r="S133" s="41">
        <v>710.01738568669521</v>
      </c>
      <c r="T133" s="41">
        <v>0</v>
      </c>
      <c r="U133" s="41">
        <v>1847.4142353073694</v>
      </c>
      <c r="V133" s="41" t="s">
        <v>229</v>
      </c>
      <c r="W133" s="41" t="s">
        <v>229</v>
      </c>
      <c r="X133" s="41" t="s">
        <v>229</v>
      </c>
      <c r="Y133" s="41" t="s">
        <v>229</v>
      </c>
      <c r="Z133" s="41">
        <v>0</v>
      </c>
      <c r="AA133" s="41">
        <v>0</v>
      </c>
      <c r="AB133" s="41">
        <v>0</v>
      </c>
      <c r="AC133" s="41">
        <v>0</v>
      </c>
      <c r="AD133" s="41">
        <v>0</v>
      </c>
      <c r="AE133" s="41">
        <v>0</v>
      </c>
      <c r="AF133" s="41">
        <v>0</v>
      </c>
      <c r="AG133" s="41">
        <v>0</v>
      </c>
      <c r="AH133" s="41">
        <v>307.25405398723461</v>
      </c>
      <c r="AI133" s="41">
        <v>710.01738568669521</v>
      </c>
      <c r="AJ133" s="41">
        <v>0</v>
      </c>
      <c r="AK133" s="41">
        <v>1847.4142353073694</v>
      </c>
      <c r="AL133" s="41">
        <v>2864.6856749812991</v>
      </c>
      <c r="AM133" s="41">
        <v>14393.726710482433</v>
      </c>
      <c r="AN133" s="41">
        <v>1722.9461672172827</v>
      </c>
      <c r="AO133" s="41">
        <v>0</v>
      </c>
      <c r="AP133" s="41">
        <v>0</v>
      </c>
      <c r="AQ133" s="41">
        <v>16116.672877699715</v>
      </c>
      <c r="AR133" s="41">
        <v>307.25405398723461</v>
      </c>
      <c r="AS133" s="79">
        <v>52.453898227065572</v>
      </c>
      <c r="AT133" s="41">
        <v>14393.726710482433</v>
      </c>
      <c r="AU133" s="41">
        <v>2039.4550825853846</v>
      </c>
      <c r="AV133" s="41">
        <v>0</v>
      </c>
      <c r="AW133" s="41">
        <v>0</v>
      </c>
      <c r="AX133" s="41">
        <v>16433.181793067819</v>
      </c>
      <c r="AY133" s="41">
        <v>710.01738568669521</v>
      </c>
      <c r="AZ133" s="79">
        <v>23.144759726093781</v>
      </c>
      <c r="BA133" s="41">
        <v>14393.726710482433</v>
      </c>
      <c r="BB133" s="41">
        <v>3762.4012498026673</v>
      </c>
      <c r="BC133" s="41">
        <v>0</v>
      </c>
      <c r="BD133" s="41">
        <v>0</v>
      </c>
      <c r="BE133" s="41">
        <v>18156.127960285103</v>
      </c>
      <c r="BF133" s="41">
        <v>1017.2714396739298</v>
      </c>
      <c r="BG133" s="41">
        <v>-7.2491894478972236</v>
      </c>
      <c r="BH133" s="79">
        <v>17.847869557907536</v>
      </c>
      <c r="BI133" s="41">
        <v>0.8113797889519283</v>
      </c>
      <c r="BJ133" s="41">
        <v>1.8749752820986554</v>
      </c>
      <c r="BK133" s="41">
        <v>0</v>
      </c>
      <c r="BL133" s="41">
        <v>4.8785510000553423</v>
      </c>
      <c r="BM133" s="41">
        <v>7.5649060711059262</v>
      </c>
      <c r="BN133" s="41">
        <v>14393.726710482433</v>
      </c>
      <c r="BO133" s="41">
        <v>0</v>
      </c>
      <c r="BP133" s="41">
        <v>3762.4012498026673</v>
      </c>
      <c r="BQ133" s="41">
        <v>0</v>
      </c>
      <c r="BR133" s="41">
        <v>0</v>
      </c>
      <c r="BS133" s="41">
        <v>0</v>
      </c>
      <c r="BT133" s="41">
        <v>0</v>
      </c>
      <c r="BU133" s="41">
        <v>0</v>
      </c>
      <c r="BV133" s="41">
        <v>0</v>
      </c>
      <c r="BW133" s="41">
        <v>0</v>
      </c>
      <c r="BX133" s="41">
        <v>2864.6856749812991</v>
      </c>
      <c r="BY133" s="41"/>
      <c r="BZ133" s="41">
        <v>0</v>
      </c>
      <c r="CA133" s="41">
        <v>0</v>
      </c>
      <c r="CB133" s="41">
        <v>18156.127960285099</v>
      </c>
      <c r="CC133" s="41">
        <v>2864.6856749812991</v>
      </c>
      <c r="CD133" s="79">
        <v>6.3379127835390259</v>
      </c>
      <c r="CE133" s="41">
        <v>-2.3706384478418676</v>
      </c>
      <c r="CF133" s="41">
        <v>264.71077265994046</v>
      </c>
      <c r="CG133" s="41">
        <v>0</v>
      </c>
      <c r="CH133" s="41">
        <v>264.71077265994046</v>
      </c>
      <c r="CI133" s="41">
        <v>13.235402721389981</v>
      </c>
      <c r="CJ133" s="41">
        <v>0</v>
      </c>
      <c r="CK133" s="41">
        <v>13.235402721389981</v>
      </c>
      <c r="CL133" s="41"/>
      <c r="CM133" s="41">
        <v>0</v>
      </c>
      <c r="CN133" s="41"/>
      <c r="CO133" s="41">
        <v>0</v>
      </c>
      <c r="CP133" s="41">
        <v>0</v>
      </c>
      <c r="CQ133" s="41">
        <v>0</v>
      </c>
      <c r="CR133" s="41">
        <v>0</v>
      </c>
      <c r="CS133" s="41">
        <v>0</v>
      </c>
      <c r="CT133" s="41">
        <v>0</v>
      </c>
      <c r="CU133" s="41">
        <v>0</v>
      </c>
      <c r="CV133" s="41">
        <v>9999</v>
      </c>
      <c r="CW133" s="79">
        <v>9999</v>
      </c>
    </row>
    <row r="134" spans="1:101" s="21" customFormat="1">
      <c r="A134" s="21" t="s">
        <v>598</v>
      </c>
      <c r="B134" s="21" t="s">
        <v>651</v>
      </c>
      <c r="C134" s="41">
        <v>10</v>
      </c>
      <c r="D134" s="41">
        <v>25929.787714285711</v>
      </c>
      <c r="E134" s="41">
        <v>0</v>
      </c>
      <c r="F134" s="41">
        <v>1540.7897258993694</v>
      </c>
      <c r="G134" s="41">
        <v>0</v>
      </c>
      <c r="H134" s="41">
        <v>0</v>
      </c>
      <c r="I134" s="41" t="s">
        <v>700</v>
      </c>
      <c r="J134" s="41"/>
      <c r="K134" s="41"/>
      <c r="L134" s="41">
        <v>27864.005729242057</v>
      </c>
      <c r="M134" s="41">
        <v>4.8760536425326988</v>
      </c>
      <c r="N134" s="41">
        <v>4.8408604739758401</v>
      </c>
      <c r="O134" s="41">
        <v>0</v>
      </c>
      <c r="P134" s="41">
        <v>0</v>
      </c>
      <c r="Q134" s="41">
        <v>0</v>
      </c>
      <c r="R134" s="41">
        <v>307.25405398723461</v>
      </c>
      <c r="S134" s="41">
        <v>710.01738568669521</v>
      </c>
      <c r="T134" s="41">
        <v>0</v>
      </c>
      <c r="U134" s="41">
        <v>1847.4142353073694</v>
      </c>
      <c r="V134" s="41" t="s">
        <v>229</v>
      </c>
      <c r="W134" s="41" t="s">
        <v>229</v>
      </c>
      <c r="X134" s="41" t="s">
        <v>229</v>
      </c>
      <c r="Y134" s="41" t="s">
        <v>229</v>
      </c>
      <c r="Z134" s="41">
        <v>0</v>
      </c>
      <c r="AA134" s="41">
        <v>0</v>
      </c>
      <c r="AB134" s="41">
        <v>0</v>
      </c>
      <c r="AC134" s="41">
        <v>0</v>
      </c>
      <c r="AD134" s="41">
        <v>0</v>
      </c>
      <c r="AE134" s="41">
        <v>0</v>
      </c>
      <c r="AF134" s="41">
        <v>0</v>
      </c>
      <c r="AG134" s="41">
        <v>0</v>
      </c>
      <c r="AH134" s="41">
        <v>307.25405398723461</v>
      </c>
      <c r="AI134" s="41">
        <v>710.01738568669521</v>
      </c>
      <c r="AJ134" s="41">
        <v>0</v>
      </c>
      <c r="AK134" s="41">
        <v>1847.4142353073694</v>
      </c>
      <c r="AL134" s="41">
        <v>2864.6856749812991</v>
      </c>
      <c r="AM134" s="41">
        <v>14393.726710482433</v>
      </c>
      <c r="AN134" s="41">
        <v>1722.9461672172827</v>
      </c>
      <c r="AO134" s="41">
        <v>0</v>
      </c>
      <c r="AP134" s="41">
        <v>0</v>
      </c>
      <c r="AQ134" s="41">
        <v>16116.672877699715</v>
      </c>
      <c r="AR134" s="41">
        <v>307.25405398723461</v>
      </c>
      <c r="AS134" s="79">
        <v>52.453898227065572</v>
      </c>
      <c r="AT134" s="41">
        <v>14393.726710482433</v>
      </c>
      <c r="AU134" s="41">
        <v>2039.4550825853846</v>
      </c>
      <c r="AV134" s="41">
        <v>0</v>
      </c>
      <c r="AW134" s="41">
        <v>0</v>
      </c>
      <c r="AX134" s="41">
        <v>16433.181793067819</v>
      </c>
      <c r="AY134" s="41">
        <v>710.01738568669521</v>
      </c>
      <c r="AZ134" s="79">
        <v>23.144759726093781</v>
      </c>
      <c r="BA134" s="41">
        <v>14393.726710482433</v>
      </c>
      <c r="BB134" s="41">
        <v>3762.4012498026673</v>
      </c>
      <c r="BC134" s="41">
        <v>0</v>
      </c>
      <c r="BD134" s="41">
        <v>0</v>
      </c>
      <c r="BE134" s="41">
        <v>18156.127960285103</v>
      </c>
      <c r="BF134" s="41">
        <v>1017.2714396739298</v>
      </c>
      <c r="BG134" s="41">
        <v>-7.2491894478972236</v>
      </c>
      <c r="BH134" s="79">
        <v>17.847869557907536</v>
      </c>
      <c r="BI134" s="41">
        <v>0.8113797889519283</v>
      </c>
      <c r="BJ134" s="41">
        <v>1.8749752820986554</v>
      </c>
      <c r="BK134" s="41">
        <v>0</v>
      </c>
      <c r="BL134" s="41">
        <v>4.8785510000553423</v>
      </c>
      <c r="BM134" s="41">
        <v>7.5649060711059262</v>
      </c>
      <c r="BN134" s="41">
        <v>14393.726710482433</v>
      </c>
      <c r="BO134" s="41">
        <v>0</v>
      </c>
      <c r="BP134" s="41">
        <v>3762.4012498026673</v>
      </c>
      <c r="BQ134" s="41">
        <v>0</v>
      </c>
      <c r="BR134" s="41">
        <v>0</v>
      </c>
      <c r="BS134" s="41">
        <v>0</v>
      </c>
      <c r="BT134" s="41">
        <v>0</v>
      </c>
      <c r="BU134" s="41">
        <v>0</v>
      </c>
      <c r="BV134" s="41">
        <v>0</v>
      </c>
      <c r="BW134" s="41">
        <v>0</v>
      </c>
      <c r="BX134" s="41">
        <v>2864.6856749812991</v>
      </c>
      <c r="BY134" s="41"/>
      <c r="BZ134" s="41">
        <v>0</v>
      </c>
      <c r="CA134" s="41">
        <v>0</v>
      </c>
      <c r="CB134" s="41">
        <v>18156.127960285099</v>
      </c>
      <c r="CC134" s="41">
        <v>2864.6856749812991</v>
      </c>
      <c r="CD134" s="79">
        <v>6.3379127835390259</v>
      </c>
      <c r="CE134" s="41">
        <v>-2.3706384478418676</v>
      </c>
      <c r="CF134" s="41">
        <v>264.71077265994046</v>
      </c>
      <c r="CG134" s="41">
        <v>0</v>
      </c>
      <c r="CH134" s="41">
        <v>264.71077265994046</v>
      </c>
      <c r="CI134" s="41">
        <v>13.235402721389981</v>
      </c>
      <c r="CJ134" s="41">
        <v>0</v>
      </c>
      <c r="CK134" s="41">
        <v>13.235402721389981</v>
      </c>
      <c r="CL134" s="41"/>
      <c r="CM134" s="41">
        <v>0</v>
      </c>
      <c r="CN134" s="41"/>
      <c r="CO134" s="41">
        <v>0</v>
      </c>
      <c r="CP134" s="41">
        <v>0</v>
      </c>
      <c r="CQ134" s="41">
        <v>0</v>
      </c>
      <c r="CR134" s="41">
        <v>0</v>
      </c>
      <c r="CS134" s="41">
        <v>0</v>
      </c>
      <c r="CT134" s="41">
        <v>0</v>
      </c>
      <c r="CU134" s="41">
        <v>0</v>
      </c>
      <c r="CV134" s="41">
        <v>9999</v>
      </c>
      <c r="CW134" s="79">
        <v>9999</v>
      </c>
    </row>
    <row r="135" spans="1:101" s="21" customFormat="1">
      <c r="A135" s="21" t="s">
        <v>599</v>
      </c>
      <c r="B135" s="21" t="s">
        <v>652</v>
      </c>
      <c r="C135" s="41">
        <v>10</v>
      </c>
      <c r="D135" s="41">
        <v>3619419.6873214287</v>
      </c>
      <c r="E135" s="41">
        <v>0</v>
      </c>
      <c r="F135" s="41">
        <v>215071.74410341631</v>
      </c>
      <c r="G135" s="41">
        <v>0</v>
      </c>
      <c r="H135" s="41">
        <v>0</v>
      </c>
      <c r="I135" s="41" t="s">
        <v>700</v>
      </c>
      <c r="J135" s="41"/>
      <c r="K135" s="41"/>
      <c r="L135" s="41">
        <v>3889408.2749660467</v>
      </c>
      <c r="M135" s="41">
        <v>680.62587880328033</v>
      </c>
      <c r="N135" s="41">
        <v>675.71342643238268</v>
      </c>
      <c r="O135" s="41">
        <v>0</v>
      </c>
      <c r="P135" s="41">
        <v>0</v>
      </c>
      <c r="Q135" s="41">
        <v>0</v>
      </c>
      <c r="R135" s="41">
        <v>42888.178810582009</v>
      </c>
      <c r="S135" s="41">
        <v>99108.057976081589</v>
      </c>
      <c r="T135" s="41">
        <v>0</v>
      </c>
      <c r="U135" s="41">
        <v>257872.04768458122</v>
      </c>
      <c r="V135" s="41" t="s">
        <v>229</v>
      </c>
      <c r="W135" s="41" t="s">
        <v>229</v>
      </c>
      <c r="X135" s="41" t="s">
        <v>229</v>
      </c>
      <c r="Y135" s="41" t="s">
        <v>229</v>
      </c>
      <c r="Z135" s="41">
        <v>0</v>
      </c>
      <c r="AA135" s="41">
        <v>0</v>
      </c>
      <c r="AB135" s="41">
        <v>0</v>
      </c>
      <c r="AC135" s="41">
        <v>0</v>
      </c>
      <c r="AD135" s="41">
        <v>0</v>
      </c>
      <c r="AE135" s="41">
        <v>0</v>
      </c>
      <c r="AF135" s="41">
        <v>0</v>
      </c>
      <c r="AG135" s="41">
        <v>0</v>
      </c>
      <c r="AH135" s="41">
        <v>42888.178810582009</v>
      </c>
      <c r="AI135" s="41">
        <v>99108.057976081589</v>
      </c>
      <c r="AJ135" s="41">
        <v>0</v>
      </c>
      <c r="AK135" s="41">
        <v>257872.04768458122</v>
      </c>
      <c r="AL135" s="41">
        <v>399868.28447124478</v>
      </c>
      <c r="AM135" s="41">
        <v>2009154.0433685139</v>
      </c>
      <c r="AN135" s="41">
        <v>240498.12310594198</v>
      </c>
      <c r="AO135" s="41">
        <v>0</v>
      </c>
      <c r="AP135" s="41">
        <v>0</v>
      </c>
      <c r="AQ135" s="41">
        <v>2249652.166474456</v>
      </c>
      <c r="AR135" s="41">
        <v>42888.178810582009</v>
      </c>
      <c r="AS135" s="79">
        <v>52.453898227065501</v>
      </c>
      <c r="AT135" s="41">
        <v>2009154.0433685139</v>
      </c>
      <c r="AU135" s="41">
        <v>284678.14540766424</v>
      </c>
      <c r="AV135" s="41">
        <v>0</v>
      </c>
      <c r="AW135" s="41">
        <v>0</v>
      </c>
      <c r="AX135" s="41">
        <v>2293832.1887761783</v>
      </c>
      <c r="AY135" s="41">
        <v>99108.057976081589</v>
      </c>
      <c r="AZ135" s="79">
        <v>23.144759726093756</v>
      </c>
      <c r="BA135" s="41">
        <v>2009154.0433685139</v>
      </c>
      <c r="BB135" s="41">
        <v>525176.26851360616</v>
      </c>
      <c r="BC135" s="41">
        <v>0</v>
      </c>
      <c r="BD135" s="41">
        <v>0</v>
      </c>
      <c r="BE135" s="41">
        <v>2534330.3118821201</v>
      </c>
      <c r="BF135" s="41">
        <v>141996.23678666359</v>
      </c>
      <c r="BG135" s="41">
        <v>-7.2491894478972148</v>
      </c>
      <c r="BH135" s="79">
        <v>17.847869557907515</v>
      </c>
      <c r="BI135" s="41">
        <v>0.81137978895192864</v>
      </c>
      <c r="BJ135" s="41">
        <v>1.8749752820986556</v>
      </c>
      <c r="BK135" s="41">
        <v>0</v>
      </c>
      <c r="BL135" s="41">
        <v>4.8785510000553414</v>
      </c>
      <c r="BM135" s="41">
        <v>7.5649060711059253</v>
      </c>
      <c r="BN135" s="41">
        <v>2009154.0433685139</v>
      </c>
      <c r="BO135" s="41">
        <v>0</v>
      </c>
      <c r="BP135" s="41">
        <v>525176.26851360616</v>
      </c>
      <c r="BQ135" s="41">
        <v>0</v>
      </c>
      <c r="BR135" s="41">
        <v>0</v>
      </c>
      <c r="BS135" s="41">
        <v>0</v>
      </c>
      <c r="BT135" s="41">
        <v>0</v>
      </c>
      <c r="BU135" s="41">
        <v>0</v>
      </c>
      <c r="BV135" s="41">
        <v>0</v>
      </c>
      <c r="BW135" s="41">
        <v>0</v>
      </c>
      <c r="BX135" s="41">
        <v>399868.28447124478</v>
      </c>
      <c r="BY135" s="41"/>
      <c r="BZ135" s="41">
        <v>0</v>
      </c>
      <c r="CA135" s="41">
        <v>0</v>
      </c>
      <c r="CB135" s="41">
        <v>2534330.3118821201</v>
      </c>
      <c r="CC135" s="41">
        <v>399868.28447124478</v>
      </c>
      <c r="CD135" s="79">
        <v>6.3379127835390205</v>
      </c>
      <c r="CE135" s="41">
        <v>-2.3706384478418676</v>
      </c>
      <c r="CF135" s="41">
        <v>36949.758037687439</v>
      </c>
      <c r="CG135" s="41">
        <v>0</v>
      </c>
      <c r="CH135" s="41">
        <v>36949.758037687439</v>
      </c>
      <c r="CI135" s="41">
        <v>1847.4689306088724</v>
      </c>
      <c r="CJ135" s="41">
        <v>0</v>
      </c>
      <c r="CK135" s="41">
        <v>1847.4689306088724</v>
      </c>
      <c r="CL135" s="41"/>
      <c r="CM135" s="41">
        <v>0</v>
      </c>
      <c r="CN135" s="41"/>
      <c r="CO135" s="41">
        <v>0</v>
      </c>
      <c r="CP135" s="41">
        <v>0</v>
      </c>
      <c r="CQ135" s="41">
        <v>0</v>
      </c>
      <c r="CR135" s="41">
        <v>0</v>
      </c>
      <c r="CS135" s="41">
        <v>0</v>
      </c>
      <c r="CT135" s="41">
        <v>0</v>
      </c>
      <c r="CU135" s="41">
        <v>0</v>
      </c>
      <c r="CV135" s="41">
        <v>9999</v>
      </c>
      <c r="CW135" s="79">
        <v>9999</v>
      </c>
    </row>
    <row r="136" spans="1:101" s="21" customFormat="1">
      <c r="A136" s="21" t="s">
        <v>600</v>
      </c>
      <c r="B136" s="21" t="s">
        <v>653</v>
      </c>
      <c r="C136" s="41">
        <v>10</v>
      </c>
      <c r="D136" s="41">
        <v>113496.30678571427</v>
      </c>
      <c r="E136" s="41">
        <v>0</v>
      </c>
      <c r="F136" s="41">
        <v>6744.1332474390701</v>
      </c>
      <c r="G136" s="41">
        <v>0</v>
      </c>
      <c r="H136" s="41">
        <v>0</v>
      </c>
      <c r="I136" s="41" t="s">
        <v>700</v>
      </c>
      <c r="J136" s="41"/>
      <c r="K136" s="41"/>
      <c r="L136" s="41">
        <v>121962.5003247765</v>
      </c>
      <c r="M136" s="41">
        <v>21.342792552504921</v>
      </c>
      <c r="N136" s="41">
        <v>21.188749846899203</v>
      </c>
      <c r="O136" s="41">
        <v>0</v>
      </c>
      <c r="P136" s="41">
        <v>0</v>
      </c>
      <c r="Q136" s="41">
        <v>0</v>
      </c>
      <c r="R136" s="41">
        <v>1344.8702610579862</v>
      </c>
      <c r="S136" s="41">
        <v>3107.7906196930012</v>
      </c>
      <c r="T136" s="41">
        <v>0</v>
      </c>
      <c r="U136" s="41">
        <v>8086.2479523973534</v>
      </c>
      <c r="V136" s="41" t="s">
        <v>229</v>
      </c>
      <c r="W136" s="41" t="s">
        <v>229</v>
      </c>
      <c r="X136" s="41" t="s">
        <v>229</v>
      </c>
      <c r="Y136" s="41" t="s">
        <v>229</v>
      </c>
      <c r="Z136" s="41">
        <v>0</v>
      </c>
      <c r="AA136" s="41">
        <v>0</v>
      </c>
      <c r="AB136" s="41">
        <v>0</v>
      </c>
      <c r="AC136" s="41">
        <v>0</v>
      </c>
      <c r="AD136" s="41">
        <v>0</v>
      </c>
      <c r="AE136" s="41">
        <v>0</v>
      </c>
      <c r="AF136" s="41">
        <v>0</v>
      </c>
      <c r="AG136" s="41">
        <v>0</v>
      </c>
      <c r="AH136" s="41">
        <v>1344.8702610579862</v>
      </c>
      <c r="AI136" s="41">
        <v>3107.7906196930012</v>
      </c>
      <c r="AJ136" s="41">
        <v>0</v>
      </c>
      <c r="AK136" s="41">
        <v>8086.2479523973534</v>
      </c>
      <c r="AL136" s="41">
        <v>12538.90883314834</v>
      </c>
      <c r="AM136" s="41">
        <v>63002.244388703984</v>
      </c>
      <c r="AN136" s="41">
        <v>7541.4434134386829</v>
      </c>
      <c r="AO136" s="41">
        <v>0</v>
      </c>
      <c r="AP136" s="41">
        <v>0</v>
      </c>
      <c r="AQ136" s="41">
        <v>70543.687802142667</v>
      </c>
      <c r="AR136" s="41">
        <v>1344.8702610579862</v>
      </c>
      <c r="AS136" s="79">
        <v>52.453898227065537</v>
      </c>
      <c r="AT136" s="41">
        <v>63002.244388703984</v>
      </c>
      <c r="AU136" s="41">
        <v>8926.8227830985707</v>
      </c>
      <c r="AV136" s="41">
        <v>0</v>
      </c>
      <c r="AW136" s="41">
        <v>0</v>
      </c>
      <c r="AX136" s="41">
        <v>71929.067171802555</v>
      </c>
      <c r="AY136" s="41">
        <v>3107.7906196930012</v>
      </c>
      <c r="AZ136" s="79">
        <v>23.144759726093763</v>
      </c>
      <c r="BA136" s="41">
        <v>63002.244388703984</v>
      </c>
      <c r="BB136" s="41">
        <v>16468.266196537254</v>
      </c>
      <c r="BC136" s="41">
        <v>0</v>
      </c>
      <c r="BD136" s="41">
        <v>0</v>
      </c>
      <c r="BE136" s="41">
        <v>79470.510585241238</v>
      </c>
      <c r="BF136" s="41">
        <v>4452.6608807509874</v>
      </c>
      <c r="BG136" s="41">
        <v>-7.2491894478972139</v>
      </c>
      <c r="BH136" s="79">
        <v>17.847869557907522</v>
      </c>
      <c r="BI136" s="41">
        <v>0.81137978895192819</v>
      </c>
      <c r="BJ136" s="41">
        <v>1.8749752820986549</v>
      </c>
      <c r="BK136" s="41">
        <v>0</v>
      </c>
      <c r="BL136" s="41">
        <v>4.8785510000553405</v>
      </c>
      <c r="BM136" s="41">
        <v>7.5649060711059235</v>
      </c>
      <c r="BN136" s="41">
        <v>63002.244388703984</v>
      </c>
      <c r="BO136" s="41">
        <v>0</v>
      </c>
      <c r="BP136" s="41">
        <v>16468.266196537254</v>
      </c>
      <c r="BQ136" s="41">
        <v>0</v>
      </c>
      <c r="BR136" s="41">
        <v>0</v>
      </c>
      <c r="BS136" s="41">
        <v>0</v>
      </c>
      <c r="BT136" s="41">
        <v>0</v>
      </c>
      <c r="BU136" s="41">
        <v>0</v>
      </c>
      <c r="BV136" s="41">
        <v>0</v>
      </c>
      <c r="BW136" s="41">
        <v>0</v>
      </c>
      <c r="BX136" s="41">
        <v>12538.90883314834</v>
      </c>
      <c r="BY136" s="41"/>
      <c r="BZ136" s="41">
        <v>0</v>
      </c>
      <c r="CA136" s="41">
        <v>0</v>
      </c>
      <c r="CB136" s="41">
        <v>79470.510585241238</v>
      </c>
      <c r="CC136" s="41">
        <v>12538.90883314834</v>
      </c>
      <c r="CD136" s="79">
        <v>6.3379127835390232</v>
      </c>
      <c r="CE136" s="41">
        <v>-2.3706384478418774</v>
      </c>
      <c r="CF136" s="41">
        <v>1158.6556509579086</v>
      </c>
      <c r="CG136" s="41">
        <v>0</v>
      </c>
      <c r="CH136" s="41">
        <v>1158.6556509579086</v>
      </c>
      <c r="CI136" s="41">
        <v>57.932187654268844</v>
      </c>
      <c r="CJ136" s="41">
        <v>0</v>
      </c>
      <c r="CK136" s="41">
        <v>57.932187654268844</v>
      </c>
      <c r="CL136" s="41"/>
      <c r="CM136" s="41">
        <v>0</v>
      </c>
      <c r="CN136" s="41"/>
      <c r="CO136" s="41">
        <v>0</v>
      </c>
      <c r="CP136" s="41">
        <v>0</v>
      </c>
      <c r="CQ136" s="41">
        <v>0</v>
      </c>
      <c r="CR136" s="41">
        <v>0</v>
      </c>
      <c r="CS136" s="41">
        <v>0</v>
      </c>
      <c r="CT136" s="41">
        <v>0</v>
      </c>
      <c r="CU136" s="41">
        <v>0</v>
      </c>
      <c r="CV136" s="41">
        <v>9999</v>
      </c>
      <c r="CW136" s="79">
        <v>9999</v>
      </c>
    </row>
    <row r="137" spans="1:101" s="21" customFormat="1">
      <c r="A137" s="21" t="s">
        <v>601</v>
      </c>
      <c r="B137" s="21" t="s">
        <v>654</v>
      </c>
      <c r="C137" s="41">
        <v>10</v>
      </c>
      <c r="D137" s="41">
        <v>0</v>
      </c>
      <c r="E137" s="41">
        <v>0</v>
      </c>
      <c r="F137" s="41">
        <v>0</v>
      </c>
      <c r="G137" s="41">
        <v>0</v>
      </c>
      <c r="H137" s="41">
        <v>0</v>
      </c>
      <c r="I137" s="41" t="s">
        <v>700</v>
      </c>
      <c r="J137" s="41"/>
      <c r="K137" s="41"/>
      <c r="L137" s="41">
        <v>0</v>
      </c>
      <c r="M137" s="41">
        <v>0</v>
      </c>
      <c r="N137" s="41">
        <v>0</v>
      </c>
      <c r="O137" s="41">
        <v>0</v>
      </c>
      <c r="P137" s="41">
        <v>0</v>
      </c>
      <c r="Q137" s="41">
        <v>0</v>
      </c>
      <c r="R137" s="41">
        <v>0</v>
      </c>
      <c r="S137" s="41">
        <v>0</v>
      </c>
      <c r="T137" s="41">
        <v>0</v>
      </c>
      <c r="U137" s="41">
        <v>0</v>
      </c>
      <c r="V137" s="41" t="s">
        <v>229</v>
      </c>
      <c r="W137" s="41" t="s">
        <v>229</v>
      </c>
      <c r="X137" s="41" t="s">
        <v>229</v>
      </c>
      <c r="Y137" s="41" t="s">
        <v>229</v>
      </c>
      <c r="Z137" s="41">
        <v>0</v>
      </c>
      <c r="AA137" s="41">
        <v>0</v>
      </c>
      <c r="AB137" s="41">
        <v>0</v>
      </c>
      <c r="AC137" s="41">
        <v>0</v>
      </c>
      <c r="AD137" s="41">
        <v>0</v>
      </c>
      <c r="AE137" s="41">
        <v>0</v>
      </c>
      <c r="AF137" s="41">
        <v>0</v>
      </c>
      <c r="AG137" s="41">
        <v>0</v>
      </c>
      <c r="AH137" s="41">
        <v>0</v>
      </c>
      <c r="AI137" s="41">
        <v>0</v>
      </c>
      <c r="AJ137" s="41">
        <v>0</v>
      </c>
      <c r="AK137" s="41">
        <v>0</v>
      </c>
      <c r="AL137" s="41">
        <v>0</v>
      </c>
      <c r="AM137" s="41">
        <v>0</v>
      </c>
      <c r="AN137" s="41">
        <v>0</v>
      </c>
      <c r="AO137" s="41">
        <v>0</v>
      </c>
      <c r="AP137" s="41">
        <v>0</v>
      </c>
      <c r="AQ137" s="41">
        <v>0</v>
      </c>
      <c r="AR137" s="41">
        <v>0</v>
      </c>
      <c r="AS137" s="79">
        <v>9999</v>
      </c>
      <c r="AT137" s="41">
        <v>0</v>
      </c>
      <c r="AU137" s="41">
        <v>0</v>
      </c>
      <c r="AV137" s="41">
        <v>0</v>
      </c>
      <c r="AW137" s="41">
        <v>0</v>
      </c>
      <c r="AX137" s="41">
        <v>0</v>
      </c>
      <c r="AY137" s="41">
        <v>0</v>
      </c>
      <c r="AZ137" s="79">
        <v>9999</v>
      </c>
      <c r="BA137" s="41">
        <v>0</v>
      </c>
      <c r="BB137" s="41">
        <v>0</v>
      </c>
      <c r="BC137" s="41">
        <v>0</v>
      </c>
      <c r="BD137" s="41">
        <v>0</v>
      </c>
      <c r="BE137" s="41">
        <v>0</v>
      </c>
      <c r="BF137" s="41">
        <v>0</v>
      </c>
      <c r="BG137" s="41">
        <v>9999</v>
      </c>
      <c r="BH137" s="79">
        <v>9999</v>
      </c>
      <c r="BI137" s="41">
        <v>9999</v>
      </c>
      <c r="BJ137" s="41">
        <v>9999</v>
      </c>
      <c r="BK137" s="41">
        <v>9999</v>
      </c>
      <c r="BL137" s="41">
        <v>9999</v>
      </c>
      <c r="BM137" s="41">
        <v>9999</v>
      </c>
      <c r="BN137" s="41">
        <v>0</v>
      </c>
      <c r="BO137" s="41">
        <v>0</v>
      </c>
      <c r="BP137" s="41">
        <v>0</v>
      </c>
      <c r="BQ137" s="41">
        <v>0</v>
      </c>
      <c r="BR137" s="41">
        <v>0</v>
      </c>
      <c r="BS137" s="41">
        <v>0</v>
      </c>
      <c r="BT137" s="41">
        <v>0</v>
      </c>
      <c r="BU137" s="41">
        <v>0</v>
      </c>
      <c r="BV137" s="41">
        <v>0</v>
      </c>
      <c r="BW137" s="41">
        <v>0</v>
      </c>
      <c r="BX137" s="41">
        <v>0</v>
      </c>
      <c r="BY137" s="41"/>
      <c r="BZ137" s="41">
        <v>0</v>
      </c>
      <c r="CA137" s="41">
        <v>0</v>
      </c>
      <c r="CB137" s="41">
        <v>0</v>
      </c>
      <c r="CC137" s="41">
        <v>0</v>
      </c>
      <c r="CD137" s="79">
        <v>9999</v>
      </c>
      <c r="CE137" s="41">
        <v>9999</v>
      </c>
      <c r="CF137" s="41">
        <v>0</v>
      </c>
      <c r="CG137" s="41">
        <v>0</v>
      </c>
      <c r="CH137" s="41">
        <v>0</v>
      </c>
      <c r="CI137" s="41">
        <v>0</v>
      </c>
      <c r="CJ137" s="41">
        <v>0</v>
      </c>
      <c r="CK137" s="41">
        <v>0</v>
      </c>
      <c r="CL137" s="41"/>
      <c r="CM137" s="41">
        <v>0</v>
      </c>
      <c r="CN137" s="41"/>
      <c r="CO137" s="41">
        <v>0</v>
      </c>
      <c r="CP137" s="41">
        <v>0</v>
      </c>
      <c r="CQ137" s="41">
        <v>0</v>
      </c>
      <c r="CR137" s="41">
        <v>0</v>
      </c>
      <c r="CS137" s="41">
        <v>0</v>
      </c>
      <c r="CT137" s="41">
        <v>0</v>
      </c>
      <c r="CU137" s="41">
        <v>0</v>
      </c>
      <c r="CV137" s="41">
        <v>9999</v>
      </c>
      <c r="CW137" s="79">
        <v>9999</v>
      </c>
    </row>
    <row r="138" spans="1:101" s="21" customFormat="1">
      <c r="A138" s="21" t="s">
        <v>602</v>
      </c>
      <c r="B138" s="21" t="s">
        <v>655</v>
      </c>
      <c r="C138" s="41">
        <v>10</v>
      </c>
      <c r="D138" s="41">
        <v>16414.710910714282</v>
      </c>
      <c r="E138" s="41">
        <v>0</v>
      </c>
      <c r="F138" s="41">
        <v>975.38854554149418</v>
      </c>
      <c r="G138" s="41">
        <v>0</v>
      </c>
      <c r="H138" s="41">
        <v>0</v>
      </c>
      <c r="I138" s="41" t="s">
        <v>700</v>
      </c>
      <c r="J138" s="41"/>
      <c r="K138" s="41"/>
      <c r="L138" s="41">
        <v>17639.157092212019</v>
      </c>
      <c r="M138" s="41">
        <v>3.0867592056379642</v>
      </c>
      <c r="N138" s="41">
        <v>3.0644803619290122</v>
      </c>
      <c r="O138" s="41">
        <v>0</v>
      </c>
      <c r="P138" s="41">
        <v>0</v>
      </c>
      <c r="Q138" s="41">
        <v>0</v>
      </c>
      <c r="R138" s="41">
        <v>194.50550571097833</v>
      </c>
      <c r="S138" s="41">
        <v>449.47263957765415</v>
      </c>
      <c r="T138" s="41">
        <v>0</v>
      </c>
      <c r="U138" s="41">
        <v>1169.495521484801</v>
      </c>
      <c r="V138" s="41" t="s">
        <v>229</v>
      </c>
      <c r="W138" s="41" t="s">
        <v>229</v>
      </c>
      <c r="X138" s="41" t="s">
        <v>229</v>
      </c>
      <c r="Y138" s="41" t="s">
        <v>229</v>
      </c>
      <c r="Z138" s="41">
        <v>0</v>
      </c>
      <c r="AA138" s="41">
        <v>0</v>
      </c>
      <c r="AB138" s="41">
        <v>0</v>
      </c>
      <c r="AC138" s="41">
        <v>0</v>
      </c>
      <c r="AD138" s="41">
        <v>0</v>
      </c>
      <c r="AE138" s="41">
        <v>0</v>
      </c>
      <c r="AF138" s="41">
        <v>0</v>
      </c>
      <c r="AG138" s="41">
        <v>0</v>
      </c>
      <c r="AH138" s="41">
        <v>194.50550571097833</v>
      </c>
      <c r="AI138" s="41">
        <v>449.47263957765415</v>
      </c>
      <c r="AJ138" s="41">
        <v>0</v>
      </c>
      <c r="AK138" s="41">
        <v>1169.495521484801</v>
      </c>
      <c r="AL138" s="41">
        <v>1813.4736667734335</v>
      </c>
      <c r="AM138" s="41">
        <v>9111.8703123907817</v>
      </c>
      <c r="AN138" s="41">
        <v>1090.7016887767816</v>
      </c>
      <c r="AO138" s="41">
        <v>0</v>
      </c>
      <c r="AP138" s="41">
        <v>0</v>
      </c>
      <c r="AQ138" s="41">
        <v>10202.572001167564</v>
      </c>
      <c r="AR138" s="41">
        <v>194.50550571097833</v>
      </c>
      <c r="AS138" s="79">
        <v>52.453898227065494</v>
      </c>
      <c r="AT138" s="41">
        <v>9111.8703123907817</v>
      </c>
      <c r="AU138" s="41">
        <v>1291.0659340871591</v>
      </c>
      <c r="AV138" s="41">
        <v>0</v>
      </c>
      <c r="AW138" s="41">
        <v>0</v>
      </c>
      <c r="AX138" s="41">
        <v>10402.936246477941</v>
      </c>
      <c r="AY138" s="41">
        <v>449.47263957765415</v>
      </c>
      <c r="AZ138" s="79">
        <v>23.144759726093749</v>
      </c>
      <c r="BA138" s="41">
        <v>9111.8703123907817</v>
      </c>
      <c r="BB138" s="41">
        <v>2381.7676228639407</v>
      </c>
      <c r="BC138" s="41">
        <v>0</v>
      </c>
      <c r="BD138" s="41">
        <v>0</v>
      </c>
      <c r="BE138" s="41">
        <v>11493.637935254723</v>
      </c>
      <c r="BF138" s="41">
        <v>643.9781452886325</v>
      </c>
      <c r="BG138" s="41">
        <v>-7.2491894478972148</v>
      </c>
      <c r="BH138" s="79">
        <v>17.847869557907508</v>
      </c>
      <c r="BI138" s="41">
        <v>0.8113797889519283</v>
      </c>
      <c r="BJ138" s="41">
        <v>1.8749752820986552</v>
      </c>
      <c r="BK138" s="41">
        <v>0</v>
      </c>
      <c r="BL138" s="41">
        <v>4.8785510000553414</v>
      </c>
      <c r="BM138" s="41">
        <v>7.5649060711059253</v>
      </c>
      <c r="BN138" s="41">
        <v>9111.8703123907817</v>
      </c>
      <c r="BO138" s="41">
        <v>0</v>
      </c>
      <c r="BP138" s="41">
        <v>2381.7676228639407</v>
      </c>
      <c r="BQ138" s="41">
        <v>0</v>
      </c>
      <c r="BR138" s="41">
        <v>0</v>
      </c>
      <c r="BS138" s="41">
        <v>0</v>
      </c>
      <c r="BT138" s="41">
        <v>0</v>
      </c>
      <c r="BU138" s="41">
        <v>0</v>
      </c>
      <c r="BV138" s="41">
        <v>0</v>
      </c>
      <c r="BW138" s="41">
        <v>0</v>
      </c>
      <c r="BX138" s="41">
        <v>1813.4736667734335</v>
      </c>
      <c r="BY138" s="41"/>
      <c r="BZ138" s="41">
        <v>0</v>
      </c>
      <c r="CA138" s="41">
        <v>0</v>
      </c>
      <c r="CB138" s="41">
        <v>11493.637935254723</v>
      </c>
      <c r="CC138" s="41">
        <v>1813.4736667734335</v>
      </c>
      <c r="CD138" s="79">
        <v>6.3379127835390188</v>
      </c>
      <c r="CE138" s="41">
        <v>-2.3706384478418716</v>
      </c>
      <c r="CF138" s="41">
        <v>167.57371313806877</v>
      </c>
      <c r="CG138" s="41">
        <v>0</v>
      </c>
      <c r="CH138" s="41">
        <v>167.57371313806877</v>
      </c>
      <c r="CI138" s="41">
        <v>8.3785996188007097</v>
      </c>
      <c r="CJ138" s="41">
        <v>0</v>
      </c>
      <c r="CK138" s="41">
        <v>8.3785996188007097</v>
      </c>
      <c r="CL138" s="41"/>
      <c r="CM138" s="41">
        <v>0</v>
      </c>
      <c r="CN138" s="41"/>
      <c r="CO138" s="41">
        <v>0</v>
      </c>
      <c r="CP138" s="41">
        <v>0</v>
      </c>
      <c r="CQ138" s="41">
        <v>0</v>
      </c>
      <c r="CR138" s="41">
        <v>0</v>
      </c>
      <c r="CS138" s="41">
        <v>0</v>
      </c>
      <c r="CT138" s="41">
        <v>0</v>
      </c>
      <c r="CU138" s="41">
        <v>0</v>
      </c>
      <c r="CV138" s="41">
        <v>9999</v>
      </c>
      <c r="CW138" s="79">
        <v>9999</v>
      </c>
    </row>
    <row r="139" spans="1:101" s="21" customFormat="1">
      <c r="A139" s="21" t="s">
        <v>603</v>
      </c>
      <c r="B139" s="21" t="s">
        <v>656</v>
      </c>
      <c r="C139" s="41">
        <v>10</v>
      </c>
      <c r="D139" s="41">
        <v>41718.717857142852</v>
      </c>
      <c r="E139" s="41">
        <v>0</v>
      </c>
      <c r="F139" s="41">
        <v>2478.9933708776985</v>
      </c>
      <c r="G139" s="41">
        <v>0</v>
      </c>
      <c r="H139" s="41">
        <v>0</v>
      </c>
      <c r="I139" s="41" t="s">
        <v>700</v>
      </c>
      <c r="J139" s="41"/>
      <c r="K139" s="41"/>
      <c r="L139" s="41">
        <v>44830.702287146873</v>
      </c>
      <c r="M139" s="41">
        <v>7.8451358110055791</v>
      </c>
      <c r="N139" s="41">
        <v>7.7885131388225153</v>
      </c>
      <c r="O139" s="41">
        <v>0</v>
      </c>
      <c r="P139" s="41">
        <v>0</v>
      </c>
      <c r="Q139" s="41">
        <v>0</v>
      </c>
      <c r="R139" s="41">
        <v>494.34439379134284</v>
      </c>
      <c r="S139" s="41">
        <v>1142.3547046939404</v>
      </c>
      <c r="T139" s="41">
        <v>0</v>
      </c>
      <c r="U139" s="41">
        <v>2972.3248835390841</v>
      </c>
      <c r="V139" s="41" t="s">
        <v>229</v>
      </c>
      <c r="W139" s="41" t="s">
        <v>229</v>
      </c>
      <c r="X139" s="41" t="s">
        <v>229</v>
      </c>
      <c r="Y139" s="41" t="s">
        <v>229</v>
      </c>
      <c r="Z139" s="41">
        <v>0</v>
      </c>
      <c r="AA139" s="41">
        <v>0</v>
      </c>
      <c r="AB139" s="41">
        <v>0</v>
      </c>
      <c r="AC139" s="41">
        <v>0</v>
      </c>
      <c r="AD139" s="41">
        <v>0</v>
      </c>
      <c r="AE139" s="41">
        <v>0</v>
      </c>
      <c r="AF139" s="41">
        <v>0</v>
      </c>
      <c r="AG139" s="41">
        <v>0</v>
      </c>
      <c r="AH139" s="41">
        <v>494.34439379134284</v>
      </c>
      <c r="AI139" s="41">
        <v>1142.3547046939404</v>
      </c>
      <c r="AJ139" s="41">
        <v>0</v>
      </c>
      <c r="AK139" s="41">
        <v>2972.3248835390841</v>
      </c>
      <c r="AL139" s="41">
        <v>4609.0239820243678</v>
      </c>
      <c r="AM139" s="41">
        <v>23158.223667855345</v>
      </c>
      <c r="AN139" s="41">
        <v>2772.0668531961219</v>
      </c>
      <c r="AO139" s="41">
        <v>0</v>
      </c>
      <c r="AP139" s="41">
        <v>0</v>
      </c>
      <c r="AQ139" s="41">
        <v>25930.290521051465</v>
      </c>
      <c r="AR139" s="41">
        <v>494.34439379134284</v>
      </c>
      <c r="AS139" s="79">
        <v>52.453898227065459</v>
      </c>
      <c r="AT139" s="41">
        <v>23158.223667855345</v>
      </c>
      <c r="AU139" s="41">
        <v>3281.3014942586638</v>
      </c>
      <c r="AV139" s="41">
        <v>0</v>
      </c>
      <c r="AW139" s="41">
        <v>0</v>
      </c>
      <c r="AX139" s="41">
        <v>26439.525162114009</v>
      </c>
      <c r="AY139" s="41">
        <v>1142.3547046939404</v>
      </c>
      <c r="AZ139" s="79">
        <v>23.144759726093731</v>
      </c>
      <c r="BA139" s="41">
        <v>23158.223667855345</v>
      </c>
      <c r="BB139" s="41">
        <v>6053.3683474547852</v>
      </c>
      <c r="BC139" s="41">
        <v>0</v>
      </c>
      <c r="BD139" s="41">
        <v>0</v>
      </c>
      <c r="BE139" s="41">
        <v>29211.592015310132</v>
      </c>
      <c r="BF139" s="41">
        <v>1636.6990984852832</v>
      </c>
      <c r="BG139" s="41">
        <v>-7.2491894478972183</v>
      </c>
      <c r="BH139" s="79">
        <v>17.847869557907497</v>
      </c>
      <c r="BI139" s="41">
        <v>0.81137978895192853</v>
      </c>
      <c r="BJ139" s="41">
        <v>1.8749752820986556</v>
      </c>
      <c r="BK139" s="41">
        <v>0</v>
      </c>
      <c r="BL139" s="41">
        <v>4.8785510000553423</v>
      </c>
      <c r="BM139" s="41">
        <v>7.5649060711059271</v>
      </c>
      <c r="BN139" s="41">
        <v>23158.223667855345</v>
      </c>
      <c r="BO139" s="41">
        <v>0</v>
      </c>
      <c r="BP139" s="41">
        <v>6053.3683474547852</v>
      </c>
      <c r="BQ139" s="41">
        <v>0</v>
      </c>
      <c r="BR139" s="41">
        <v>0</v>
      </c>
      <c r="BS139" s="41">
        <v>0</v>
      </c>
      <c r="BT139" s="41">
        <v>0</v>
      </c>
      <c r="BU139" s="41">
        <v>0</v>
      </c>
      <c r="BV139" s="41">
        <v>0</v>
      </c>
      <c r="BW139" s="41">
        <v>0</v>
      </c>
      <c r="BX139" s="41">
        <v>4609.0239820243678</v>
      </c>
      <c r="BY139" s="41"/>
      <c r="BZ139" s="41">
        <v>0</v>
      </c>
      <c r="CA139" s="41">
        <v>0</v>
      </c>
      <c r="CB139" s="41">
        <v>29211.592015310129</v>
      </c>
      <c r="CC139" s="41">
        <v>4609.0239820243678</v>
      </c>
      <c r="CD139" s="79">
        <v>6.3379127835390134</v>
      </c>
      <c r="CE139" s="41">
        <v>-2.3706384478418641</v>
      </c>
      <c r="CF139" s="41">
        <v>425.89604512119206</v>
      </c>
      <c r="CG139" s="41">
        <v>0</v>
      </c>
      <c r="CH139" s="41">
        <v>425.89604512119206</v>
      </c>
      <c r="CI139" s="41">
        <v>21.294583586394765</v>
      </c>
      <c r="CJ139" s="41">
        <v>0</v>
      </c>
      <c r="CK139" s="41">
        <v>21.294583586394765</v>
      </c>
      <c r="CL139" s="41"/>
      <c r="CM139" s="41">
        <v>0</v>
      </c>
      <c r="CN139" s="41"/>
      <c r="CO139" s="41">
        <v>0</v>
      </c>
      <c r="CP139" s="41">
        <v>0</v>
      </c>
      <c r="CQ139" s="41">
        <v>0</v>
      </c>
      <c r="CR139" s="41">
        <v>0</v>
      </c>
      <c r="CS139" s="41">
        <v>0</v>
      </c>
      <c r="CT139" s="41">
        <v>0</v>
      </c>
      <c r="CU139" s="41">
        <v>0</v>
      </c>
      <c r="CV139" s="41">
        <v>9999</v>
      </c>
      <c r="CW139" s="79">
        <v>9999</v>
      </c>
    </row>
    <row r="140" spans="1:101" s="21" customFormat="1">
      <c r="A140" s="21" t="s">
        <v>604</v>
      </c>
      <c r="B140" s="21" t="s">
        <v>657</v>
      </c>
      <c r="C140" s="41">
        <v>10</v>
      </c>
      <c r="D140" s="41">
        <v>7637.7344999999996</v>
      </c>
      <c r="E140" s="41">
        <v>0</v>
      </c>
      <c r="F140" s="41">
        <v>453.84647866837861</v>
      </c>
      <c r="G140" s="41">
        <v>0</v>
      </c>
      <c r="H140" s="41">
        <v>0</v>
      </c>
      <c r="I140" s="41" t="s">
        <v>700</v>
      </c>
      <c r="J140" s="41"/>
      <c r="K140" s="41"/>
      <c r="L140" s="41">
        <v>8207.4670341084275</v>
      </c>
      <c r="M140" s="41">
        <v>1.436263325399483</v>
      </c>
      <c r="N140" s="41">
        <v>1.4258970207998143</v>
      </c>
      <c r="O140" s="41">
        <v>0</v>
      </c>
      <c r="P140" s="41">
        <v>0</v>
      </c>
      <c r="Q140" s="41">
        <v>0</v>
      </c>
      <c r="R140" s="41">
        <v>90.503050555645842</v>
      </c>
      <c r="S140" s="41">
        <v>209.13878439781371</v>
      </c>
      <c r="T140" s="41">
        <v>0</v>
      </c>
      <c r="U140" s="41">
        <v>544.16409406330922</v>
      </c>
      <c r="V140" s="41" t="s">
        <v>229</v>
      </c>
      <c r="W140" s="41" t="s">
        <v>229</v>
      </c>
      <c r="X140" s="41" t="s">
        <v>229</v>
      </c>
      <c r="Y140" s="41" t="s">
        <v>229</v>
      </c>
      <c r="Z140" s="41">
        <v>0</v>
      </c>
      <c r="AA140" s="41">
        <v>0</v>
      </c>
      <c r="AB140" s="41">
        <v>0</v>
      </c>
      <c r="AC140" s="41">
        <v>0</v>
      </c>
      <c r="AD140" s="41">
        <v>0</v>
      </c>
      <c r="AE140" s="41">
        <v>0</v>
      </c>
      <c r="AF140" s="41">
        <v>0</v>
      </c>
      <c r="AG140" s="41">
        <v>0</v>
      </c>
      <c r="AH140" s="41">
        <v>90.503050555645842</v>
      </c>
      <c r="AI140" s="41">
        <v>209.13878439781371</v>
      </c>
      <c r="AJ140" s="41">
        <v>0</v>
      </c>
      <c r="AK140" s="41">
        <v>544.16409406330922</v>
      </c>
      <c r="AL140" s="41">
        <v>843.8059290167688</v>
      </c>
      <c r="AM140" s="41">
        <v>4239.7363330381386</v>
      </c>
      <c r="AN140" s="41">
        <v>507.50147004667463</v>
      </c>
      <c r="AO140" s="41">
        <v>0</v>
      </c>
      <c r="AP140" s="41">
        <v>0</v>
      </c>
      <c r="AQ140" s="41">
        <v>4747.2378030848131</v>
      </c>
      <c r="AR140" s="41">
        <v>90.503050555645842</v>
      </c>
      <c r="AS140" s="79">
        <v>52.453898227065523</v>
      </c>
      <c r="AT140" s="41">
        <v>4239.7363330381386</v>
      </c>
      <c r="AU140" s="41">
        <v>600.73058125658611</v>
      </c>
      <c r="AV140" s="41">
        <v>0</v>
      </c>
      <c r="AW140" s="41">
        <v>0</v>
      </c>
      <c r="AX140" s="41">
        <v>4840.466914294725</v>
      </c>
      <c r="AY140" s="41">
        <v>209.13878439781371</v>
      </c>
      <c r="AZ140" s="79">
        <v>23.14475972609376</v>
      </c>
      <c r="BA140" s="41">
        <v>4239.7363330381386</v>
      </c>
      <c r="BB140" s="41">
        <v>1108.2320513032607</v>
      </c>
      <c r="BC140" s="41">
        <v>0</v>
      </c>
      <c r="BD140" s="41">
        <v>0</v>
      </c>
      <c r="BE140" s="41">
        <v>5347.9683843413995</v>
      </c>
      <c r="BF140" s="41">
        <v>299.64183495345958</v>
      </c>
      <c r="BG140" s="41">
        <v>-7.2491894478972139</v>
      </c>
      <c r="BH140" s="79">
        <v>17.847869557907515</v>
      </c>
      <c r="BI140" s="41">
        <v>0.81137978895192842</v>
      </c>
      <c r="BJ140" s="41">
        <v>1.8749752820986556</v>
      </c>
      <c r="BK140" s="41">
        <v>0</v>
      </c>
      <c r="BL140" s="41">
        <v>4.8785510000553423</v>
      </c>
      <c r="BM140" s="41">
        <v>7.5649060711059262</v>
      </c>
      <c r="BN140" s="41">
        <v>4239.7363330381386</v>
      </c>
      <c r="BO140" s="41">
        <v>0</v>
      </c>
      <c r="BP140" s="41">
        <v>1108.2320513032607</v>
      </c>
      <c r="BQ140" s="41">
        <v>0</v>
      </c>
      <c r="BR140" s="41">
        <v>0</v>
      </c>
      <c r="BS140" s="41">
        <v>0</v>
      </c>
      <c r="BT140" s="41">
        <v>0</v>
      </c>
      <c r="BU140" s="41">
        <v>0</v>
      </c>
      <c r="BV140" s="41">
        <v>0</v>
      </c>
      <c r="BW140" s="41">
        <v>0</v>
      </c>
      <c r="BX140" s="41">
        <v>843.8059290167688</v>
      </c>
      <c r="BY140" s="41"/>
      <c r="BZ140" s="41">
        <v>0</v>
      </c>
      <c r="CA140" s="41">
        <v>0</v>
      </c>
      <c r="CB140" s="41">
        <v>5347.9683843413995</v>
      </c>
      <c r="CC140" s="41">
        <v>843.8059290167688</v>
      </c>
      <c r="CD140" s="79">
        <v>6.3379127835390223</v>
      </c>
      <c r="CE140" s="41">
        <v>-2.3706384478418761</v>
      </c>
      <c r="CF140" s="41">
        <v>77.971737491418182</v>
      </c>
      <c r="CG140" s="41">
        <v>0</v>
      </c>
      <c r="CH140" s="41">
        <v>77.971737491418182</v>
      </c>
      <c r="CI140" s="41">
        <v>3.8985468412015036</v>
      </c>
      <c r="CJ140" s="41">
        <v>0</v>
      </c>
      <c r="CK140" s="41">
        <v>3.8985468412015036</v>
      </c>
      <c r="CL140" s="41"/>
      <c r="CM140" s="41">
        <v>0</v>
      </c>
      <c r="CN140" s="41"/>
      <c r="CO140" s="41">
        <v>0</v>
      </c>
      <c r="CP140" s="41">
        <v>0</v>
      </c>
      <c r="CQ140" s="41">
        <v>0</v>
      </c>
      <c r="CR140" s="41">
        <v>0</v>
      </c>
      <c r="CS140" s="41">
        <v>0</v>
      </c>
      <c r="CT140" s="41">
        <v>0</v>
      </c>
      <c r="CU140" s="41">
        <v>0</v>
      </c>
      <c r="CV140" s="41">
        <v>9999</v>
      </c>
      <c r="CW140" s="79">
        <v>9999</v>
      </c>
    </row>
    <row r="141" spans="1:101" s="21" customFormat="1">
      <c r="A141" s="21" t="s">
        <v>605</v>
      </c>
      <c r="B141" s="21" t="s">
        <v>658</v>
      </c>
      <c r="C141" s="41">
        <v>10</v>
      </c>
      <c r="D141" s="41">
        <v>7637.7344999999996</v>
      </c>
      <c r="E141" s="41">
        <v>0</v>
      </c>
      <c r="F141" s="41">
        <v>453.84647866837861</v>
      </c>
      <c r="G141" s="41">
        <v>0</v>
      </c>
      <c r="H141" s="41">
        <v>0</v>
      </c>
      <c r="I141" s="41" t="s">
        <v>700</v>
      </c>
      <c r="J141" s="41"/>
      <c r="K141" s="41"/>
      <c r="L141" s="41">
        <v>8207.4670341084275</v>
      </c>
      <c r="M141" s="41">
        <v>1.436263325399483</v>
      </c>
      <c r="N141" s="41">
        <v>1.4258970207998143</v>
      </c>
      <c r="O141" s="41">
        <v>0</v>
      </c>
      <c r="P141" s="41">
        <v>0</v>
      </c>
      <c r="Q141" s="41">
        <v>0</v>
      </c>
      <c r="R141" s="41">
        <v>90.503050555645842</v>
      </c>
      <c r="S141" s="41">
        <v>209.13878439781371</v>
      </c>
      <c r="T141" s="41">
        <v>0</v>
      </c>
      <c r="U141" s="41">
        <v>544.16409406330922</v>
      </c>
      <c r="V141" s="41" t="s">
        <v>229</v>
      </c>
      <c r="W141" s="41" t="s">
        <v>229</v>
      </c>
      <c r="X141" s="41" t="s">
        <v>229</v>
      </c>
      <c r="Y141" s="41" t="s">
        <v>229</v>
      </c>
      <c r="Z141" s="41">
        <v>0</v>
      </c>
      <c r="AA141" s="41">
        <v>0</v>
      </c>
      <c r="AB141" s="41">
        <v>0</v>
      </c>
      <c r="AC141" s="41">
        <v>0</v>
      </c>
      <c r="AD141" s="41">
        <v>0</v>
      </c>
      <c r="AE141" s="41">
        <v>0</v>
      </c>
      <c r="AF141" s="41">
        <v>0</v>
      </c>
      <c r="AG141" s="41">
        <v>0</v>
      </c>
      <c r="AH141" s="41">
        <v>90.503050555645842</v>
      </c>
      <c r="AI141" s="41">
        <v>209.13878439781371</v>
      </c>
      <c r="AJ141" s="41">
        <v>0</v>
      </c>
      <c r="AK141" s="41">
        <v>544.16409406330922</v>
      </c>
      <c r="AL141" s="41">
        <v>843.8059290167688</v>
      </c>
      <c r="AM141" s="41">
        <v>4239.7363330381386</v>
      </c>
      <c r="AN141" s="41">
        <v>507.50147004667463</v>
      </c>
      <c r="AO141" s="41">
        <v>0</v>
      </c>
      <c r="AP141" s="41">
        <v>0</v>
      </c>
      <c r="AQ141" s="41">
        <v>4747.2378030848131</v>
      </c>
      <c r="AR141" s="41">
        <v>90.503050555645842</v>
      </c>
      <c r="AS141" s="79">
        <v>52.453898227065523</v>
      </c>
      <c r="AT141" s="41">
        <v>4239.7363330381386</v>
      </c>
      <c r="AU141" s="41">
        <v>600.73058125658611</v>
      </c>
      <c r="AV141" s="41">
        <v>0</v>
      </c>
      <c r="AW141" s="41">
        <v>0</v>
      </c>
      <c r="AX141" s="41">
        <v>4840.466914294725</v>
      </c>
      <c r="AY141" s="41">
        <v>209.13878439781371</v>
      </c>
      <c r="AZ141" s="79">
        <v>23.14475972609376</v>
      </c>
      <c r="BA141" s="41">
        <v>4239.7363330381386</v>
      </c>
      <c r="BB141" s="41">
        <v>1108.2320513032607</v>
      </c>
      <c r="BC141" s="41">
        <v>0</v>
      </c>
      <c r="BD141" s="41">
        <v>0</v>
      </c>
      <c r="BE141" s="41">
        <v>5347.9683843413995</v>
      </c>
      <c r="BF141" s="41">
        <v>299.64183495345958</v>
      </c>
      <c r="BG141" s="41">
        <v>-7.2491894478972139</v>
      </c>
      <c r="BH141" s="79">
        <v>17.847869557907515</v>
      </c>
      <c r="BI141" s="41">
        <v>0.81137978895192842</v>
      </c>
      <c r="BJ141" s="41">
        <v>1.8749752820986556</v>
      </c>
      <c r="BK141" s="41">
        <v>0</v>
      </c>
      <c r="BL141" s="41">
        <v>4.8785510000553423</v>
      </c>
      <c r="BM141" s="41">
        <v>7.5649060711059262</v>
      </c>
      <c r="BN141" s="41">
        <v>4239.7363330381386</v>
      </c>
      <c r="BO141" s="41">
        <v>0</v>
      </c>
      <c r="BP141" s="41">
        <v>1108.2320513032607</v>
      </c>
      <c r="BQ141" s="41">
        <v>0</v>
      </c>
      <c r="BR141" s="41">
        <v>0</v>
      </c>
      <c r="BS141" s="41">
        <v>0</v>
      </c>
      <c r="BT141" s="41">
        <v>0</v>
      </c>
      <c r="BU141" s="41">
        <v>0</v>
      </c>
      <c r="BV141" s="41">
        <v>0</v>
      </c>
      <c r="BW141" s="41">
        <v>0</v>
      </c>
      <c r="BX141" s="41">
        <v>843.8059290167688</v>
      </c>
      <c r="BY141" s="41"/>
      <c r="BZ141" s="41">
        <v>0</v>
      </c>
      <c r="CA141" s="41">
        <v>0</v>
      </c>
      <c r="CB141" s="41">
        <v>5347.9683843413995</v>
      </c>
      <c r="CC141" s="41">
        <v>843.8059290167688</v>
      </c>
      <c r="CD141" s="79">
        <v>6.3379127835390223</v>
      </c>
      <c r="CE141" s="41">
        <v>-2.3706384478418761</v>
      </c>
      <c r="CF141" s="41">
        <v>77.971737491418182</v>
      </c>
      <c r="CG141" s="41">
        <v>0</v>
      </c>
      <c r="CH141" s="41">
        <v>77.971737491418182</v>
      </c>
      <c r="CI141" s="41">
        <v>3.8985468412015036</v>
      </c>
      <c r="CJ141" s="41">
        <v>0</v>
      </c>
      <c r="CK141" s="41">
        <v>3.8985468412015036</v>
      </c>
      <c r="CL141" s="41"/>
      <c r="CM141" s="41">
        <v>0</v>
      </c>
      <c r="CN141" s="41"/>
      <c r="CO141" s="41">
        <v>0</v>
      </c>
      <c r="CP141" s="41">
        <v>0</v>
      </c>
      <c r="CQ141" s="41">
        <v>0</v>
      </c>
      <c r="CR141" s="41">
        <v>0</v>
      </c>
      <c r="CS141" s="41">
        <v>0</v>
      </c>
      <c r="CT141" s="41">
        <v>0</v>
      </c>
      <c r="CU141" s="41">
        <v>0</v>
      </c>
      <c r="CV141" s="41">
        <v>9999</v>
      </c>
      <c r="CW141" s="79">
        <v>9999</v>
      </c>
    </row>
    <row r="142" spans="1:101" s="21" customFormat="1">
      <c r="A142" s="21" t="s">
        <v>606</v>
      </c>
      <c r="B142" s="21" t="s">
        <v>659</v>
      </c>
      <c r="C142" s="41">
        <v>10</v>
      </c>
      <c r="D142" s="41">
        <v>286952.93805803568</v>
      </c>
      <c r="E142" s="41">
        <v>0</v>
      </c>
      <c r="F142" s="41">
        <v>7502.5304181130341</v>
      </c>
      <c r="G142" s="41">
        <v>0</v>
      </c>
      <c r="H142" s="41">
        <v>0</v>
      </c>
      <c r="I142" s="41" t="s">
        <v>700</v>
      </c>
      <c r="J142" s="41"/>
      <c r="K142" s="41"/>
      <c r="L142" s="41">
        <v>308358.03201222635</v>
      </c>
      <c r="M142" s="41">
        <v>53.961024836407475</v>
      </c>
      <c r="N142" s="41">
        <v>53.571558357613341</v>
      </c>
      <c r="O142" s="41">
        <v>0</v>
      </c>
      <c r="P142" s="41">
        <v>0</v>
      </c>
      <c r="Q142" s="41">
        <v>0</v>
      </c>
      <c r="R142" s="41">
        <v>1496.1047879406265</v>
      </c>
      <c r="S142" s="41">
        <v>3457.2706086770936</v>
      </c>
      <c r="T142" s="41">
        <v>0</v>
      </c>
      <c r="U142" s="41">
        <v>8995.5697797492958</v>
      </c>
      <c r="V142" s="41" t="s">
        <v>229</v>
      </c>
      <c r="W142" s="41" t="s">
        <v>229</v>
      </c>
      <c r="X142" s="41" t="s">
        <v>229</v>
      </c>
      <c r="Y142" s="41" t="s">
        <v>229</v>
      </c>
      <c r="Z142" s="41">
        <v>0</v>
      </c>
      <c r="AA142" s="41">
        <v>0</v>
      </c>
      <c r="AB142" s="41">
        <v>0</v>
      </c>
      <c r="AC142" s="41">
        <v>0</v>
      </c>
      <c r="AD142" s="41">
        <v>0</v>
      </c>
      <c r="AE142" s="41">
        <v>0</v>
      </c>
      <c r="AF142" s="41">
        <v>0</v>
      </c>
      <c r="AG142" s="41">
        <v>0</v>
      </c>
      <c r="AH142" s="41">
        <v>1496.1047879406265</v>
      </c>
      <c r="AI142" s="41">
        <v>3457.2706086770936</v>
      </c>
      <c r="AJ142" s="41">
        <v>0</v>
      </c>
      <c r="AK142" s="41">
        <v>8995.5697797492958</v>
      </c>
      <c r="AL142" s="41">
        <v>13948.945176367015</v>
      </c>
      <c r="AM142" s="41">
        <v>159288.69972590622</v>
      </c>
      <c r="AN142" s="41">
        <v>19067.046373327787</v>
      </c>
      <c r="AO142" s="41">
        <v>0</v>
      </c>
      <c r="AP142" s="41">
        <v>0</v>
      </c>
      <c r="AQ142" s="41">
        <v>178355.74609923401</v>
      </c>
      <c r="AR142" s="41">
        <v>1496.1047879406265</v>
      </c>
      <c r="AS142" s="79">
        <v>119.21340506151239</v>
      </c>
      <c r="AT142" s="41">
        <v>159288.69972590622</v>
      </c>
      <c r="AU142" s="41">
        <v>22569.703787541832</v>
      </c>
      <c r="AV142" s="41">
        <v>0</v>
      </c>
      <c r="AW142" s="41">
        <v>0</v>
      </c>
      <c r="AX142" s="41">
        <v>181858.40351344805</v>
      </c>
      <c r="AY142" s="41">
        <v>3457.2706086770936</v>
      </c>
      <c r="AZ142" s="79">
        <v>52.601726650213017</v>
      </c>
      <c r="BA142" s="41">
        <v>159288.69972590622</v>
      </c>
      <c r="BB142" s="41">
        <v>41636.750160869618</v>
      </c>
      <c r="BC142" s="41">
        <v>0</v>
      </c>
      <c r="BD142" s="41">
        <v>0</v>
      </c>
      <c r="BE142" s="41">
        <v>200925.44988677584</v>
      </c>
      <c r="BF142" s="41">
        <v>4953.3753966177201</v>
      </c>
      <c r="BG142" s="41">
        <v>-8.7535482876855415</v>
      </c>
      <c r="BH142" s="79">
        <v>40.563339904335216</v>
      </c>
      <c r="BI142" s="41">
        <v>0.35700710713884853</v>
      </c>
      <c r="BJ142" s="41">
        <v>0.82498912412340841</v>
      </c>
      <c r="BK142" s="41">
        <v>0</v>
      </c>
      <c r="BL142" s="41">
        <v>2.1465624400243506</v>
      </c>
      <c r="BM142" s="41">
        <v>3.3285586712866073</v>
      </c>
      <c r="BN142" s="41">
        <v>159288.69972590622</v>
      </c>
      <c r="BO142" s="41">
        <v>0</v>
      </c>
      <c r="BP142" s="41">
        <v>41636.750160869618</v>
      </c>
      <c r="BQ142" s="41">
        <v>0</v>
      </c>
      <c r="BR142" s="41">
        <v>0</v>
      </c>
      <c r="BS142" s="41">
        <v>0</v>
      </c>
      <c r="BT142" s="41">
        <v>0</v>
      </c>
      <c r="BU142" s="41">
        <v>0</v>
      </c>
      <c r="BV142" s="41">
        <v>0</v>
      </c>
      <c r="BW142" s="41">
        <v>0</v>
      </c>
      <c r="BX142" s="41">
        <v>13948.945176367015</v>
      </c>
      <c r="BY142" s="41"/>
      <c r="BZ142" s="41">
        <v>0</v>
      </c>
      <c r="CA142" s="41">
        <v>0</v>
      </c>
      <c r="CB142" s="41">
        <v>200925.44988677584</v>
      </c>
      <c r="CC142" s="41">
        <v>13948.945176367015</v>
      </c>
      <c r="CD142" s="79">
        <v>14.404347235315941</v>
      </c>
      <c r="CE142" s="41">
        <v>-6.6069858476611918</v>
      </c>
      <c r="CF142" s="41">
        <v>2929.4313855309215</v>
      </c>
      <c r="CG142" s="41">
        <v>0</v>
      </c>
      <c r="CH142" s="41">
        <v>2929.4313855309215</v>
      </c>
      <c r="CI142" s="41">
        <v>146.47006520580754</v>
      </c>
      <c r="CJ142" s="41">
        <v>0</v>
      </c>
      <c r="CK142" s="41">
        <v>146.47006520580754</v>
      </c>
      <c r="CL142" s="41"/>
      <c r="CM142" s="41">
        <v>0</v>
      </c>
      <c r="CN142" s="41"/>
      <c r="CO142" s="41">
        <v>0</v>
      </c>
      <c r="CP142" s="41">
        <v>0</v>
      </c>
      <c r="CQ142" s="41">
        <v>0</v>
      </c>
      <c r="CR142" s="41">
        <v>0</v>
      </c>
      <c r="CS142" s="41">
        <v>0</v>
      </c>
      <c r="CT142" s="41">
        <v>0</v>
      </c>
      <c r="CU142" s="41">
        <v>0</v>
      </c>
      <c r="CV142" s="41">
        <v>9999</v>
      </c>
      <c r="CW142" s="79">
        <v>9999</v>
      </c>
    </row>
    <row r="143" spans="1:101" s="21" customFormat="1">
      <c r="A143" s="21" t="s">
        <v>607</v>
      </c>
      <c r="B143" s="21" t="s">
        <v>660</v>
      </c>
      <c r="C143" s="41">
        <v>10</v>
      </c>
      <c r="D143" s="41">
        <v>684283.24682142853</v>
      </c>
      <c r="E143" s="41">
        <v>0</v>
      </c>
      <c r="F143" s="41">
        <v>40661.212036327051</v>
      </c>
      <c r="G143" s="41">
        <v>0</v>
      </c>
      <c r="H143" s="41">
        <v>0</v>
      </c>
      <c r="I143" s="41" t="s">
        <v>700</v>
      </c>
      <c r="J143" s="41"/>
      <c r="K143" s="41"/>
      <c r="L143" s="41">
        <v>735326.97297602531</v>
      </c>
      <c r="M143" s="41">
        <v>128.67833146005538</v>
      </c>
      <c r="N143" s="41">
        <v>127.74958896854808</v>
      </c>
      <c r="O143" s="41">
        <v>0</v>
      </c>
      <c r="P143" s="41">
        <v>0</v>
      </c>
      <c r="Q143" s="41">
        <v>0</v>
      </c>
      <c r="R143" s="41">
        <v>8108.388852932927</v>
      </c>
      <c r="S143" s="41">
        <v>18737.253360145303</v>
      </c>
      <c r="T143" s="41">
        <v>0</v>
      </c>
      <c r="U143" s="41">
        <v>48752.987301310684</v>
      </c>
      <c r="V143" s="41" t="s">
        <v>229</v>
      </c>
      <c r="W143" s="41" t="s">
        <v>229</v>
      </c>
      <c r="X143" s="41" t="s">
        <v>229</v>
      </c>
      <c r="Y143" s="41" t="s">
        <v>229</v>
      </c>
      <c r="Z143" s="41">
        <v>0</v>
      </c>
      <c r="AA143" s="41">
        <v>0</v>
      </c>
      <c r="AB143" s="41">
        <v>0</v>
      </c>
      <c r="AC143" s="41">
        <v>0</v>
      </c>
      <c r="AD143" s="41">
        <v>0</v>
      </c>
      <c r="AE143" s="41">
        <v>0</v>
      </c>
      <c r="AF143" s="41">
        <v>0</v>
      </c>
      <c r="AG143" s="41">
        <v>0</v>
      </c>
      <c r="AH143" s="41">
        <v>8108.388852932927</v>
      </c>
      <c r="AI143" s="41">
        <v>18737.253360145303</v>
      </c>
      <c r="AJ143" s="41">
        <v>0</v>
      </c>
      <c r="AK143" s="41">
        <v>48752.987301310684</v>
      </c>
      <c r="AL143" s="41">
        <v>75598.629514388915</v>
      </c>
      <c r="AM143" s="41">
        <v>379848.31020744599</v>
      </c>
      <c r="AN143" s="41">
        <v>45468.293469769931</v>
      </c>
      <c r="AO143" s="41">
        <v>0</v>
      </c>
      <c r="AP143" s="41">
        <v>0</v>
      </c>
      <c r="AQ143" s="41">
        <v>425316.60367721593</v>
      </c>
      <c r="AR143" s="41">
        <v>8108.388852932927</v>
      </c>
      <c r="AS143" s="79">
        <v>52.453898227065473</v>
      </c>
      <c r="AT143" s="41">
        <v>379848.31020744599</v>
      </c>
      <c r="AU143" s="41">
        <v>53820.916740059612</v>
      </c>
      <c r="AV143" s="41">
        <v>0</v>
      </c>
      <c r="AW143" s="41">
        <v>0</v>
      </c>
      <c r="AX143" s="41">
        <v>433669.22694750561</v>
      </c>
      <c r="AY143" s="41">
        <v>18737.253360145303</v>
      </c>
      <c r="AZ143" s="79">
        <v>23.144759726093739</v>
      </c>
      <c r="BA143" s="41">
        <v>379848.31020744599</v>
      </c>
      <c r="BB143" s="41">
        <v>99289.210209829544</v>
      </c>
      <c r="BC143" s="41">
        <v>0</v>
      </c>
      <c r="BD143" s="41">
        <v>0</v>
      </c>
      <c r="BE143" s="41">
        <v>479137.52041727555</v>
      </c>
      <c r="BF143" s="41">
        <v>26845.64221307823</v>
      </c>
      <c r="BG143" s="41">
        <v>-7.2491894478972148</v>
      </c>
      <c r="BH143" s="79">
        <v>17.847869557907504</v>
      </c>
      <c r="BI143" s="41">
        <v>0.81137978895192842</v>
      </c>
      <c r="BJ143" s="41">
        <v>1.8749752820986556</v>
      </c>
      <c r="BK143" s="41">
        <v>0</v>
      </c>
      <c r="BL143" s="41">
        <v>4.8785510000553405</v>
      </c>
      <c r="BM143" s="41">
        <v>7.5649060711059253</v>
      </c>
      <c r="BN143" s="41">
        <v>379848.31020744599</v>
      </c>
      <c r="BO143" s="41">
        <v>0</v>
      </c>
      <c r="BP143" s="41">
        <v>99289.210209829544</v>
      </c>
      <c r="BQ143" s="41">
        <v>0</v>
      </c>
      <c r="BR143" s="41">
        <v>0</v>
      </c>
      <c r="BS143" s="41">
        <v>0</v>
      </c>
      <c r="BT143" s="41">
        <v>0</v>
      </c>
      <c r="BU143" s="41">
        <v>0</v>
      </c>
      <c r="BV143" s="41">
        <v>0</v>
      </c>
      <c r="BW143" s="41">
        <v>0</v>
      </c>
      <c r="BX143" s="41">
        <v>75598.629514388915</v>
      </c>
      <c r="BY143" s="41"/>
      <c r="BZ143" s="41">
        <v>0</v>
      </c>
      <c r="CA143" s="41">
        <v>0</v>
      </c>
      <c r="CB143" s="41">
        <v>479137.52041727555</v>
      </c>
      <c r="CC143" s="41">
        <v>75598.629514388915</v>
      </c>
      <c r="CD143" s="79">
        <v>6.337912783539017</v>
      </c>
      <c r="CE143" s="41">
        <v>-2.3706384478418729</v>
      </c>
      <c r="CF143" s="41">
        <v>6985.6779770147441</v>
      </c>
      <c r="CG143" s="41">
        <v>0</v>
      </c>
      <c r="CH143" s="41">
        <v>6985.6779770147441</v>
      </c>
      <c r="CI143" s="41">
        <v>349.28031216361194</v>
      </c>
      <c r="CJ143" s="41">
        <v>0</v>
      </c>
      <c r="CK143" s="41">
        <v>349.28031216361194</v>
      </c>
      <c r="CL143" s="41"/>
      <c r="CM143" s="41">
        <v>0</v>
      </c>
      <c r="CN143" s="41"/>
      <c r="CO143" s="41">
        <v>0</v>
      </c>
      <c r="CP143" s="41">
        <v>0</v>
      </c>
      <c r="CQ143" s="41">
        <v>0</v>
      </c>
      <c r="CR143" s="41">
        <v>0</v>
      </c>
      <c r="CS143" s="41">
        <v>0</v>
      </c>
      <c r="CT143" s="41">
        <v>0</v>
      </c>
      <c r="CU143" s="41">
        <v>0</v>
      </c>
      <c r="CV143" s="41">
        <v>9999</v>
      </c>
      <c r="CW143" s="79">
        <v>9999</v>
      </c>
    </row>
    <row r="144" spans="1:101" s="21" customFormat="1">
      <c r="A144" s="21" t="s">
        <v>589</v>
      </c>
      <c r="B144" s="21" t="s">
        <v>661</v>
      </c>
      <c r="C144" s="41">
        <v>10</v>
      </c>
      <c r="D144" s="41">
        <v>1630768.6353749998</v>
      </c>
      <c r="E144" s="41">
        <v>0</v>
      </c>
      <c r="F144" s="41">
        <v>299768.70611984993</v>
      </c>
      <c r="G144" s="41">
        <v>0</v>
      </c>
      <c r="H144" s="41">
        <v>0</v>
      </c>
      <c r="I144" s="41" t="s">
        <v>700</v>
      </c>
      <c r="J144" s="41"/>
      <c r="K144" s="41"/>
      <c r="L144" s="41">
        <v>1752414.9098267686</v>
      </c>
      <c r="M144" s="41">
        <v>306.66334149228078</v>
      </c>
      <c r="N144" s="41">
        <v>304.44998301459566</v>
      </c>
      <c r="O144" s="41">
        <v>0</v>
      </c>
      <c r="P144" s="41">
        <v>0</v>
      </c>
      <c r="Q144" s="41">
        <v>0</v>
      </c>
      <c r="R144" s="41">
        <v>59777.884461209949</v>
      </c>
      <c r="S144" s="41">
        <v>138137.59882495477</v>
      </c>
      <c r="T144" s="41">
        <v>0</v>
      </c>
      <c r="U144" s="41">
        <v>359424.10938794841</v>
      </c>
      <c r="V144" s="41" t="s">
        <v>229</v>
      </c>
      <c r="W144" s="41" t="s">
        <v>229</v>
      </c>
      <c r="X144" s="41" t="s">
        <v>229</v>
      </c>
      <c r="Y144" s="41" t="s">
        <v>229</v>
      </c>
      <c r="Z144" s="41">
        <v>0</v>
      </c>
      <c r="AA144" s="41">
        <v>0</v>
      </c>
      <c r="AB144" s="41">
        <v>0</v>
      </c>
      <c r="AC144" s="41">
        <v>0</v>
      </c>
      <c r="AD144" s="41">
        <v>0</v>
      </c>
      <c r="AE144" s="41">
        <v>0</v>
      </c>
      <c r="AF144" s="41">
        <v>0</v>
      </c>
      <c r="AG144" s="41">
        <v>0</v>
      </c>
      <c r="AH144" s="41">
        <v>59777.884461209949</v>
      </c>
      <c r="AI144" s="41">
        <v>138137.59882495477</v>
      </c>
      <c r="AJ144" s="41">
        <v>0</v>
      </c>
      <c r="AK144" s="41">
        <v>359424.10938794841</v>
      </c>
      <c r="AL144" s="41">
        <v>557339.59267411311</v>
      </c>
      <c r="AM144" s="41">
        <v>905246.05616736365</v>
      </c>
      <c r="AN144" s="41">
        <v>108359.02711187748</v>
      </c>
      <c r="AO144" s="41">
        <v>0</v>
      </c>
      <c r="AP144" s="41">
        <v>0</v>
      </c>
      <c r="AQ144" s="41">
        <v>1013605.0832792411</v>
      </c>
      <c r="AR144" s="41">
        <v>59777.884461209949</v>
      </c>
      <c r="AS144" s="79">
        <v>16.956188604114494</v>
      </c>
      <c r="AT144" s="41">
        <v>905246.05616736365</v>
      </c>
      <c r="AU144" s="41">
        <v>128264.81337153492</v>
      </c>
      <c r="AV144" s="41">
        <v>0</v>
      </c>
      <c r="AW144" s="41">
        <v>0</v>
      </c>
      <c r="AX144" s="41">
        <v>1033510.8695388986</v>
      </c>
      <c r="AY144" s="41">
        <v>138137.59882495477</v>
      </c>
      <c r="AZ144" s="79">
        <v>7.4817492002922616</v>
      </c>
      <c r="BA144" s="41">
        <v>905246.05616736365</v>
      </c>
      <c r="BB144" s="41">
        <v>236623.84048341241</v>
      </c>
      <c r="BC144" s="41">
        <v>0</v>
      </c>
      <c r="BD144" s="41">
        <v>0</v>
      </c>
      <c r="BE144" s="41">
        <v>1141869.896650776</v>
      </c>
      <c r="BF144" s="41">
        <v>197915.4832861647</v>
      </c>
      <c r="BG144" s="41">
        <v>-1.6253163899414766</v>
      </c>
      <c r="BH144" s="79">
        <v>5.7694823956736814</v>
      </c>
      <c r="BI144" s="41">
        <v>2.5099999691472514</v>
      </c>
      <c r="BJ144" s="41">
        <v>5.8002281598590697</v>
      </c>
      <c r="BK144" s="41">
        <v>0</v>
      </c>
      <c r="BL144" s="41">
        <v>15.091777027672157</v>
      </c>
      <c r="BM144" s="41">
        <v>23.402005156678477</v>
      </c>
      <c r="BN144" s="41">
        <v>905246.05616736365</v>
      </c>
      <c r="BO144" s="41">
        <v>0</v>
      </c>
      <c r="BP144" s="41">
        <v>236623.84048341241</v>
      </c>
      <c r="BQ144" s="41">
        <v>0</v>
      </c>
      <c r="BR144" s="41">
        <v>0</v>
      </c>
      <c r="BS144" s="41">
        <v>0</v>
      </c>
      <c r="BT144" s="41">
        <v>0</v>
      </c>
      <c r="BU144" s="41">
        <v>0</v>
      </c>
      <c r="BV144" s="41">
        <v>0</v>
      </c>
      <c r="BW144" s="41">
        <v>0</v>
      </c>
      <c r="BX144" s="41">
        <v>557339.59267411311</v>
      </c>
      <c r="BY144" s="41"/>
      <c r="BZ144" s="41">
        <v>0</v>
      </c>
      <c r="CA144" s="41">
        <v>0</v>
      </c>
      <c r="CB144" s="41">
        <v>1141869.896650776</v>
      </c>
      <c r="CC144" s="41">
        <v>557339.59267411311</v>
      </c>
      <c r="CD144" s="79">
        <v>2.0487866135116812</v>
      </c>
      <c r="CE144" s="41">
        <v>13.466460637730679</v>
      </c>
      <c r="CF144" s="41">
        <v>16648.112597616193</v>
      </c>
      <c r="CG144" s="41">
        <v>0</v>
      </c>
      <c r="CH144" s="41">
        <v>16648.112597616193</v>
      </c>
      <c r="CI144" s="41">
        <v>832.39708216771498</v>
      </c>
      <c r="CJ144" s="41">
        <v>0</v>
      </c>
      <c r="CK144" s="41">
        <v>832.39708216771498</v>
      </c>
      <c r="CL144" s="41"/>
      <c r="CM144" s="41">
        <v>0</v>
      </c>
      <c r="CN144" s="41"/>
      <c r="CO144" s="41">
        <v>0</v>
      </c>
      <c r="CP144" s="41">
        <v>0</v>
      </c>
      <c r="CQ144" s="41">
        <v>0</v>
      </c>
      <c r="CR144" s="41">
        <v>0</v>
      </c>
      <c r="CS144" s="41">
        <v>0</v>
      </c>
      <c r="CT144" s="41">
        <v>0</v>
      </c>
      <c r="CU144" s="41">
        <v>0</v>
      </c>
      <c r="CV144" s="41">
        <v>9999</v>
      </c>
      <c r="CW144" s="79">
        <v>9999</v>
      </c>
    </row>
    <row r="145" spans="1:101" s="21" customFormat="1">
      <c r="A145" s="21" t="s">
        <v>591</v>
      </c>
      <c r="B145" s="21" t="s">
        <v>662</v>
      </c>
      <c r="C145" s="41">
        <v>10</v>
      </c>
      <c r="D145" s="41">
        <v>0</v>
      </c>
      <c r="E145" s="41">
        <v>0</v>
      </c>
      <c r="F145" s="41">
        <v>0</v>
      </c>
      <c r="G145" s="41">
        <v>0</v>
      </c>
      <c r="H145" s="41">
        <v>0</v>
      </c>
      <c r="I145" s="41" t="s">
        <v>700</v>
      </c>
      <c r="J145" s="41"/>
      <c r="K145" s="41"/>
      <c r="L145" s="41">
        <v>0</v>
      </c>
      <c r="M145" s="41">
        <v>0</v>
      </c>
      <c r="N145" s="41">
        <v>0</v>
      </c>
      <c r="O145" s="41">
        <v>0</v>
      </c>
      <c r="P145" s="41">
        <v>0</v>
      </c>
      <c r="Q145" s="41">
        <v>0</v>
      </c>
      <c r="R145" s="41">
        <v>0</v>
      </c>
      <c r="S145" s="41">
        <v>0</v>
      </c>
      <c r="T145" s="41">
        <v>0</v>
      </c>
      <c r="U145" s="41">
        <v>0</v>
      </c>
      <c r="V145" s="41" t="s">
        <v>229</v>
      </c>
      <c r="W145" s="41" t="s">
        <v>229</v>
      </c>
      <c r="X145" s="41" t="s">
        <v>229</v>
      </c>
      <c r="Y145" s="41" t="s">
        <v>229</v>
      </c>
      <c r="Z145" s="41">
        <v>0</v>
      </c>
      <c r="AA145" s="41">
        <v>0</v>
      </c>
      <c r="AB145" s="41">
        <v>0</v>
      </c>
      <c r="AC145" s="41">
        <v>0</v>
      </c>
      <c r="AD145" s="41">
        <v>0</v>
      </c>
      <c r="AE145" s="41">
        <v>0</v>
      </c>
      <c r="AF145" s="41">
        <v>0</v>
      </c>
      <c r="AG145" s="41">
        <v>0</v>
      </c>
      <c r="AH145" s="41">
        <v>0</v>
      </c>
      <c r="AI145" s="41">
        <v>0</v>
      </c>
      <c r="AJ145" s="41">
        <v>0</v>
      </c>
      <c r="AK145" s="41">
        <v>0</v>
      </c>
      <c r="AL145" s="41">
        <v>0</v>
      </c>
      <c r="AM145" s="41">
        <v>0</v>
      </c>
      <c r="AN145" s="41">
        <v>0</v>
      </c>
      <c r="AO145" s="41">
        <v>0</v>
      </c>
      <c r="AP145" s="41">
        <v>0</v>
      </c>
      <c r="AQ145" s="41">
        <v>0</v>
      </c>
      <c r="AR145" s="41">
        <v>0</v>
      </c>
      <c r="AS145" s="79">
        <v>9999</v>
      </c>
      <c r="AT145" s="41">
        <v>0</v>
      </c>
      <c r="AU145" s="41">
        <v>0</v>
      </c>
      <c r="AV145" s="41">
        <v>0</v>
      </c>
      <c r="AW145" s="41">
        <v>0</v>
      </c>
      <c r="AX145" s="41">
        <v>0</v>
      </c>
      <c r="AY145" s="41">
        <v>0</v>
      </c>
      <c r="AZ145" s="79">
        <v>9999</v>
      </c>
      <c r="BA145" s="41">
        <v>0</v>
      </c>
      <c r="BB145" s="41">
        <v>0</v>
      </c>
      <c r="BC145" s="41">
        <v>0</v>
      </c>
      <c r="BD145" s="41">
        <v>0</v>
      </c>
      <c r="BE145" s="41">
        <v>0</v>
      </c>
      <c r="BF145" s="41">
        <v>0</v>
      </c>
      <c r="BG145" s="41">
        <v>9999</v>
      </c>
      <c r="BH145" s="79">
        <v>9999</v>
      </c>
      <c r="BI145" s="41">
        <v>9999</v>
      </c>
      <c r="BJ145" s="41">
        <v>9999</v>
      </c>
      <c r="BK145" s="41">
        <v>9999</v>
      </c>
      <c r="BL145" s="41">
        <v>9999</v>
      </c>
      <c r="BM145" s="41">
        <v>9999</v>
      </c>
      <c r="BN145" s="41">
        <v>0</v>
      </c>
      <c r="BO145" s="41">
        <v>0</v>
      </c>
      <c r="BP145" s="41">
        <v>0</v>
      </c>
      <c r="BQ145" s="41">
        <v>0</v>
      </c>
      <c r="BR145" s="41">
        <v>0</v>
      </c>
      <c r="BS145" s="41">
        <v>0</v>
      </c>
      <c r="BT145" s="41">
        <v>0</v>
      </c>
      <c r="BU145" s="41">
        <v>0</v>
      </c>
      <c r="BV145" s="41">
        <v>0</v>
      </c>
      <c r="BW145" s="41">
        <v>0</v>
      </c>
      <c r="BX145" s="41">
        <v>0</v>
      </c>
      <c r="BY145" s="41"/>
      <c r="BZ145" s="41">
        <v>0</v>
      </c>
      <c r="CA145" s="41">
        <v>0</v>
      </c>
      <c r="CB145" s="41">
        <v>0</v>
      </c>
      <c r="CC145" s="41">
        <v>0</v>
      </c>
      <c r="CD145" s="79">
        <v>9999</v>
      </c>
      <c r="CE145" s="41">
        <v>9999</v>
      </c>
      <c r="CF145" s="41">
        <v>0</v>
      </c>
      <c r="CG145" s="41">
        <v>0</v>
      </c>
      <c r="CH145" s="41">
        <v>0</v>
      </c>
      <c r="CI145" s="41">
        <v>0</v>
      </c>
      <c r="CJ145" s="41">
        <v>0</v>
      </c>
      <c r="CK145" s="41">
        <v>0</v>
      </c>
      <c r="CL145" s="41"/>
      <c r="CM145" s="41">
        <v>0</v>
      </c>
      <c r="CN145" s="41"/>
      <c r="CO145" s="41">
        <v>0</v>
      </c>
      <c r="CP145" s="41">
        <v>0</v>
      </c>
      <c r="CQ145" s="41">
        <v>0</v>
      </c>
      <c r="CR145" s="41">
        <v>0</v>
      </c>
      <c r="CS145" s="41">
        <v>0</v>
      </c>
      <c r="CT145" s="41">
        <v>0</v>
      </c>
      <c r="CU145" s="41">
        <v>0</v>
      </c>
      <c r="CV145" s="41">
        <v>9999</v>
      </c>
      <c r="CW145" s="79">
        <v>9999</v>
      </c>
    </row>
    <row r="146" spans="1:101" s="21" customFormat="1">
      <c r="A146" s="21" t="s">
        <v>592</v>
      </c>
      <c r="B146" s="21" t="s">
        <v>663</v>
      </c>
      <c r="C146" s="41">
        <v>10</v>
      </c>
      <c r="D146" s="41">
        <v>0</v>
      </c>
      <c r="E146" s="41">
        <v>0</v>
      </c>
      <c r="F146" s="41">
        <v>0</v>
      </c>
      <c r="G146" s="41">
        <v>0</v>
      </c>
      <c r="H146" s="41">
        <v>0</v>
      </c>
      <c r="I146" s="41" t="s">
        <v>700</v>
      </c>
      <c r="J146" s="41"/>
      <c r="K146" s="41"/>
      <c r="L146" s="41">
        <v>0</v>
      </c>
      <c r="M146" s="41">
        <v>0</v>
      </c>
      <c r="N146" s="41">
        <v>0</v>
      </c>
      <c r="O146" s="41">
        <v>0</v>
      </c>
      <c r="P146" s="41">
        <v>0</v>
      </c>
      <c r="Q146" s="41">
        <v>0</v>
      </c>
      <c r="R146" s="41">
        <v>0</v>
      </c>
      <c r="S146" s="41">
        <v>0</v>
      </c>
      <c r="T146" s="41">
        <v>0</v>
      </c>
      <c r="U146" s="41">
        <v>0</v>
      </c>
      <c r="V146" s="41" t="s">
        <v>229</v>
      </c>
      <c r="W146" s="41" t="s">
        <v>229</v>
      </c>
      <c r="X146" s="41" t="s">
        <v>229</v>
      </c>
      <c r="Y146" s="41" t="s">
        <v>229</v>
      </c>
      <c r="Z146" s="41">
        <v>0</v>
      </c>
      <c r="AA146" s="41">
        <v>0</v>
      </c>
      <c r="AB146" s="41">
        <v>0</v>
      </c>
      <c r="AC146" s="41">
        <v>0</v>
      </c>
      <c r="AD146" s="41">
        <v>0</v>
      </c>
      <c r="AE146" s="41">
        <v>0</v>
      </c>
      <c r="AF146" s="41">
        <v>0</v>
      </c>
      <c r="AG146" s="41">
        <v>0</v>
      </c>
      <c r="AH146" s="41">
        <v>0</v>
      </c>
      <c r="AI146" s="41">
        <v>0</v>
      </c>
      <c r="AJ146" s="41">
        <v>0</v>
      </c>
      <c r="AK146" s="41">
        <v>0</v>
      </c>
      <c r="AL146" s="41">
        <v>0</v>
      </c>
      <c r="AM146" s="41">
        <v>0</v>
      </c>
      <c r="AN146" s="41">
        <v>0</v>
      </c>
      <c r="AO146" s="41">
        <v>0</v>
      </c>
      <c r="AP146" s="41">
        <v>0</v>
      </c>
      <c r="AQ146" s="41">
        <v>0</v>
      </c>
      <c r="AR146" s="41">
        <v>0</v>
      </c>
      <c r="AS146" s="79">
        <v>9999</v>
      </c>
      <c r="AT146" s="41">
        <v>0</v>
      </c>
      <c r="AU146" s="41">
        <v>0</v>
      </c>
      <c r="AV146" s="41">
        <v>0</v>
      </c>
      <c r="AW146" s="41">
        <v>0</v>
      </c>
      <c r="AX146" s="41">
        <v>0</v>
      </c>
      <c r="AY146" s="41">
        <v>0</v>
      </c>
      <c r="AZ146" s="79">
        <v>9999</v>
      </c>
      <c r="BA146" s="41">
        <v>0</v>
      </c>
      <c r="BB146" s="41">
        <v>0</v>
      </c>
      <c r="BC146" s="41">
        <v>0</v>
      </c>
      <c r="BD146" s="41">
        <v>0</v>
      </c>
      <c r="BE146" s="41">
        <v>0</v>
      </c>
      <c r="BF146" s="41">
        <v>0</v>
      </c>
      <c r="BG146" s="41">
        <v>9999</v>
      </c>
      <c r="BH146" s="79">
        <v>9999</v>
      </c>
      <c r="BI146" s="41">
        <v>9999</v>
      </c>
      <c r="BJ146" s="41">
        <v>9999</v>
      </c>
      <c r="BK146" s="41">
        <v>9999</v>
      </c>
      <c r="BL146" s="41">
        <v>9999</v>
      </c>
      <c r="BM146" s="41">
        <v>9999</v>
      </c>
      <c r="BN146" s="41">
        <v>0</v>
      </c>
      <c r="BO146" s="41">
        <v>0</v>
      </c>
      <c r="BP146" s="41">
        <v>0</v>
      </c>
      <c r="BQ146" s="41">
        <v>0</v>
      </c>
      <c r="BR146" s="41">
        <v>0</v>
      </c>
      <c r="BS146" s="41">
        <v>0</v>
      </c>
      <c r="BT146" s="41">
        <v>0</v>
      </c>
      <c r="BU146" s="41">
        <v>0</v>
      </c>
      <c r="BV146" s="41">
        <v>0</v>
      </c>
      <c r="BW146" s="41">
        <v>0</v>
      </c>
      <c r="BX146" s="41">
        <v>0</v>
      </c>
      <c r="BY146" s="41"/>
      <c r="BZ146" s="41">
        <v>0</v>
      </c>
      <c r="CA146" s="41">
        <v>0</v>
      </c>
      <c r="CB146" s="41">
        <v>0</v>
      </c>
      <c r="CC146" s="41">
        <v>0</v>
      </c>
      <c r="CD146" s="79">
        <v>9999</v>
      </c>
      <c r="CE146" s="41">
        <v>9999</v>
      </c>
      <c r="CF146" s="41">
        <v>0</v>
      </c>
      <c r="CG146" s="41">
        <v>0</v>
      </c>
      <c r="CH146" s="41">
        <v>0</v>
      </c>
      <c r="CI146" s="41">
        <v>0</v>
      </c>
      <c r="CJ146" s="41">
        <v>0</v>
      </c>
      <c r="CK146" s="41">
        <v>0</v>
      </c>
      <c r="CL146" s="41"/>
      <c r="CM146" s="41">
        <v>0</v>
      </c>
      <c r="CN146" s="41"/>
      <c r="CO146" s="41">
        <v>0</v>
      </c>
      <c r="CP146" s="41">
        <v>0</v>
      </c>
      <c r="CQ146" s="41">
        <v>0</v>
      </c>
      <c r="CR146" s="41">
        <v>0</v>
      </c>
      <c r="CS146" s="41">
        <v>0</v>
      </c>
      <c r="CT146" s="41">
        <v>0</v>
      </c>
      <c r="CU146" s="41">
        <v>0</v>
      </c>
      <c r="CV146" s="41">
        <v>9999</v>
      </c>
      <c r="CW146" s="79">
        <v>9999</v>
      </c>
    </row>
    <row r="147" spans="1:101" s="21" customFormat="1">
      <c r="A147" s="21" t="s">
        <v>593</v>
      </c>
      <c r="B147" s="21" t="s">
        <v>664</v>
      </c>
      <c r="C147" s="41">
        <v>10</v>
      </c>
      <c r="D147" s="41">
        <v>3478538.7862499999</v>
      </c>
      <c r="E147" s="41">
        <v>0</v>
      </c>
      <c r="F147" s="41">
        <v>639426.73934373935</v>
      </c>
      <c r="G147" s="41">
        <v>0</v>
      </c>
      <c r="H147" s="41">
        <v>0</v>
      </c>
      <c r="I147" s="41" t="s">
        <v>700</v>
      </c>
      <c r="J147" s="41"/>
      <c r="K147" s="41"/>
      <c r="L147" s="41">
        <v>3738018.4418579121</v>
      </c>
      <c r="M147" s="41">
        <v>654.13345864149983</v>
      </c>
      <c r="N147" s="41">
        <v>649.41221667897435</v>
      </c>
      <c r="O147" s="41">
        <v>0</v>
      </c>
      <c r="P147" s="41">
        <v>0</v>
      </c>
      <c r="Q147" s="41">
        <v>0</v>
      </c>
      <c r="R147" s="41">
        <v>127510.23360862813</v>
      </c>
      <c r="S147" s="41">
        <v>294656.75567248766</v>
      </c>
      <c r="T147" s="41">
        <v>0</v>
      </c>
      <c r="U147" s="41">
        <v>766675.71235930594</v>
      </c>
      <c r="V147" s="41" t="s">
        <v>229</v>
      </c>
      <c r="W147" s="41" t="s">
        <v>229</v>
      </c>
      <c r="X147" s="41" t="s">
        <v>229</v>
      </c>
      <c r="Y147" s="41" t="s">
        <v>229</v>
      </c>
      <c r="Z147" s="41">
        <v>0</v>
      </c>
      <c r="AA147" s="41">
        <v>0</v>
      </c>
      <c r="AB147" s="41">
        <v>0</v>
      </c>
      <c r="AC147" s="41">
        <v>0</v>
      </c>
      <c r="AD147" s="41">
        <v>0</v>
      </c>
      <c r="AE147" s="41">
        <v>0</v>
      </c>
      <c r="AF147" s="41">
        <v>0</v>
      </c>
      <c r="AG147" s="41">
        <v>0</v>
      </c>
      <c r="AH147" s="41">
        <v>127510.23360862813</v>
      </c>
      <c r="AI147" s="41">
        <v>294656.75567248766</v>
      </c>
      <c r="AJ147" s="41">
        <v>0</v>
      </c>
      <c r="AK147" s="41">
        <v>766675.71235930594</v>
      </c>
      <c r="AL147" s="41">
        <v>1188842.7016404218</v>
      </c>
      <c r="AM147" s="41">
        <v>1930950.5034439887</v>
      </c>
      <c r="AN147" s="41">
        <v>231137.0665786106</v>
      </c>
      <c r="AO147" s="41">
        <v>0</v>
      </c>
      <c r="AP147" s="41">
        <v>0</v>
      </c>
      <c r="AQ147" s="41">
        <v>2162087.5700225993</v>
      </c>
      <c r="AR147" s="41">
        <v>127510.23360862813</v>
      </c>
      <c r="AS147" s="79">
        <v>16.956188604114509</v>
      </c>
      <c r="AT147" s="41">
        <v>1930950.5034439887</v>
      </c>
      <c r="AU147" s="41">
        <v>273597.44266935997</v>
      </c>
      <c r="AV147" s="41">
        <v>0</v>
      </c>
      <c r="AW147" s="41">
        <v>0</v>
      </c>
      <c r="AX147" s="41">
        <v>2204547.9461133489</v>
      </c>
      <c r="AY147" s="41">
        <v>294656.75567248766</v>
      </c>
      <c r="AZ147" s="79">
        <v>7.4817492002922688</v>
      </c>
      <c r="BA147" s="41">
        <v>1930950.5034439887</v>
      </c>
      <c r="BB147" s="41">
        <v>504734.50924797053</v>
      </c>
      <c r="BC147" s="41">
        <v>0</v>
      </c>
      <c r="BD147" s="41">
        <v>0</v>
      </c>
      <c r="BE147" s="41">
        <v>2435685.0126919597</v>
      </c>
      <c r="BF147" s="41">
        <v>422166.98928111582</v>
      </c>
      <c r="BG147" s="41">
        <v>-1.62531638994149</v>
      </c>
      <c r="BH147" s="79">
        <v>5.7694823956736867</v>
      </c>
      <c r="BI147" s="41">
        <v>2.5099999691472505</v>
      </c>
      <c r="BJ147" s="41">
        <v>5.8002281598590679</v>
      </c>
      <c r="BK147" s="41">
        <v>0</v>
      </c>
      <c r="BL147" s="41">
        <v>15.091777027672158</v>
      </c>
      <c r="BM147" s="41">
        <v>23.402005156678477</v>
      </c>
      <c r="BN147" s="41">
        <v>1930950.5034439887</v>
      </c>
      <c r="BO147" s="41">
        <v>0</v>
      </c>
      <c r="BP147" s="41">
        <v>504734.50924797053</v>
      </c>
      <c r="BQ147" s="41">
        <v>0</v>
      </c>
      <c r="BR147" s="41">
        <v>0</v>
      </c>
      <c r="BS147" s="41">
        <v>0</v>
      </c>
      <c r="BT147" s="41">
        <v>0</v>
      </c>
      <c r="BU147" s="41">
        <v>0</v>
      </c>
      <c r="BV147" s="41">
        <v>0</v>
      </c>
      <c r="BW147" s="41">
        <v>0</v>
      </c>
      <c r="BX147" s="41">
        <v>1188842.7016404218</v>
      </c>
      <c r="BY147" s="41"/>
      <c r="BZ147" s="41">
        <v>0</v>
      </c>
      <c r="CA147" s="41">
        <v>0</v>
      </c>
      <c r="CB147" s="41">
        <v>2435685.0126919593</v>
      </c>
      <c r="CC147" s="41">
        <v>1188842.7016404218</v>
      </c>
      <c r="CD147" s="79">
        <v>2.0487866135116826</v>
      </c>
      <c r="CE147" s="41">
        <v>13.466460637730675</v>
      </c>
      <c r="CF147" s="41">
        <v>35511.539854547387</v>
      </c>
      <c r="CG147" s="41">
        <v>0</v>
      </c>
      <c r="CH147" s="41">
        <v>35511.539854547387</v>
      </c>
      <c r="CI147" s="41">
        <v>1775.5587598825091</v>
      </c>
      <c r="CJ147" s="41">
        <v>0</v>
      </c>
      <c r="CK147" s="41">
        <v>1775.5587598825091</v>
      </c>
      <c r="CL147" s="41"/>
      <c r="CM147" s="41">
        <v>0</v>
      </c>
      <c r="CN147" s="41"/>
      <c r="CO147" s="41">
        <v>0</v>
      </c>
      <c r="CP147" s="41">
        <v>0</v>
      </c>
      <c r="CQ147" s="41">
        <v>0</v>
      </c>
      <c r="CR147" s="41">
        <v>0</v>
      </c>
      <c r="CS147" s="41">
        <v>0</v>
      </c>
      <c r="CT147" s="41">
        <v>0</v>
      </c>
      <c r="CU147" s="41">
        <v>0</v>
      </c>
      <c r="CV147" s="41">
        <v>9999</v>
      </c>
      <c r="CW147" s="79">
        <v>9999</v>
      </c>
    </row>
    <row r="148" spans="1:101" s="21" customFormat="1">
      <c r="A148" s="21" t="s">
        <v>594</v>
      </c>
      <c r="B148" s="21" t="s">
        <v>665</v>
      </c>
      <c r="C148" s="41">
        <v>10</v>
      </c>
      <c r="D148" s="41">
        <v>0</v>
      </c>
      <c r="E148" s="41">
        <v>0</v>
      </c>
      <c r="F148" s="41">
        <v>0</v>
      </c>
      <c r="G148" s="41">
        <v>0</v>
      </c>
      <c r="H148" s="41">
        <v>0</v>
      </c>
      <c r="I148" s="41" t="s">
        <v>700</v>
      </c>
      <c r="J148" s="41"/>
      <c r="K148" s="41"/>
      <c r="L148" s="41">
        <v>0</v>
      </c>
      <c r="M148" s="41">
        <v>0</v>
      </c>
      <c r="N148" s="41">
        <v>0</v>
      </c>
      <c r="O148" s="41">
        <v>0</v>
      </c>
      <c r="P148" s="41">
        <v>0</v>
      </c>
      <c r="Q148" s="41">
        <v>0</v>
      </c>
      <c r="R148" s="41">
        <v>0</v>
      </c>
      <c r="S148" s="41">
        <v>0</v>
      </c>
      <c r="T148" s="41">
        <v>0</v>
      </c>
      <c r="U148" s="41">
        <v>0</v>
      </c>
      <c r="V148" s="41" t="s">
        <v>229</v>
      </c>
      <c r="W148" s="41" t="s">
        <v>229</v>
      </c>
      <c r="X148" s="41" t="s">
        <v>229</v>
      </c>
      <c r="Y148" s="41" t="s">
        <v>229</v>
      </c>
      <c r="Z148" s="41">
        <v>0</v>
      </c>
      <c r="AA148" s="41">
        <v>0</v>
      </c>
      <c r="AB148" s="41">
        <v>0</v>
      </c>
      <c r="AC148" s="41">
        <v>0</v>
      </c>
      <c r="AD148" s="41">
        <v>0</v>
      </c>
      <c r="AE148" s="41">
        <v>0</v>
      </c>
      <c r="AF148" s="41">
        <v>0</v>
      </c>
      <c r="AG148" s="41">
        <v>0</v>
      </c>
      <c r="AH148" s="41">
        <v>0</v>
      </c>
      <c r="AI148" s="41">
        <v>0</v>
      </c>
      <c r="AJ148" s="41">
        <v>0</v>
      </c>
      <c r="AK148" s="41">
        <v>0</v>
      </c>
      <c r="AL148" s="41">
        <v>0</v>
      </c>
      <c r="AM148" s="41">
        <v>0</v>
      </c>
      <c r="AN148" s="41">
        <v>0</v>
      </c>
      <c r="AO148" s="41">
        <v>0</v>
      </c>
      <c r="AP148" s="41">
        <v>0</v>
      </c>
      <c r="AQ148" s="41">
        <v>0</v>
      </c>
      <c r="AR148" s="41">
        <v>0</v>
      </c>
      <c r="AS148" s="79">
        <v>9999</v>
      </c>
      <c r="AT148" s="41">
        <v>0</v>
      </c>
      <c r="AU148" s="41">
        <v>0</v>
      </c>
      <c r="AV148" s="41">
        <v>0</v>
      </c>
      <c r="AW148" s="41">
        <v>0</v>
      </c>
      <c r="AX148" s="41">
        <v>0</v>
      </c>
      <c r="AY148" s="41">
        <v>0</v>
      </c>
      <c r="AZ148" s="79">
        <v>9999</v>
      </c>
      <c r="BA148" s="41">
        <v>0</v>
      </c>
      <c r="BB148" s="41">
        <v>0</v>
      </c>
      <c r="BC148" s="41">
        <v>0</v>
      </c>
      <c r="BD148" s="41">
        <v>0</v>
      </c>
      <c r="BE148" s="41">
        <v>0</v>
      </c>
      <c r="BF148" s="41">
        <v>0</v>
      </c>
      <c r="BG148" s="41">
        <v>9999</v>
      </c>
      <c r="BH148" s="79">
        <v>9999</v>
      </c>
      <c r="BI148" s="41">
        <v>9999</v>
      </c>
      <c r="BJ148" s="41">
        <v>9999</v>
      </c>
      <c r="BK148" s="41">
        <v>9999</v>
      </c>
      <c r="BL148" s="41">
        <v>9999</v>
      </c>
      <c r="BM148" s="41">
        <v>9999</v>
      </c>
      <c r="BN148" s="41">
        <v>0</v>
      </c>
      <c r="BO148" s="41">
        <v>0</v>
      </c>
      <c r="BP148" s="41">
        <v>0</v>
      </c>
      <c r="BQ148" s="41">
        <v>0</v>
      </c>
      <c r="BR148" s="41">
        <v>0</v>
      </c>
      <c r="BS148" s="41">
        <v>0</v>
      </c>
      <c r="BT148" s="41">
        <v>0</v>
      </c>
      <c r="BU148" s="41">
        <v>0</v>
      </c>
      <c r="BV148" s="41">
        <v>0</v>
      </c>
      <c r="BW148" s="41">
        <v>0</v>
      </c>
      <c r="BX148" s="41">
        <v>0</v>
      </c>
      <c r="BY148" s="41"/>
      <c r="BZ148" s="41">
        <v>0</v>
      </c>
      <c r="CA148" s="41">
        <v>0</v>
      </c>
      <c r="CB148" s="41">
        <v>0</v>
      </c>
      <c r="CC148" s="41">
        <v>0</v>
      </c>
      <c r="CD148" s="79">
        <v>9999</v>
      </c>
      <c r="CE148" s="41">
        <v>9999</v>
      </c>
      <c r="CF148" s="41">
        <v>0</v>
      </c>
      <c r="CG148" s="41">
        <v>0</v>
      </c>
      <c r="CH148" s="41">
        <v>0</v>
      </c>
      <c r="CI148" s="41">
        <v>0</v>
      </c>
      <c r="CJ148" s="41">
        <v>0</v>
      </c>
      <c r="CK148" s="41">
        <v>0</v>
      </c>
      <c r="CL148" s="41"/>
      <c r="CM148" s="41">
        <v>0</v>
      </c>
      <c r="CN148" s="41"/>
      <c r="CO148" s="41">
        <v>0</v>
      </c>
      <c r="CP148" s="41">
        <v>0</v>
      </c>
      <c r="CQ148" s="41">
        <v>0</v>
      </c>
      <c r="CR148" s="41">
        <v>0</v>
      </c>
      <c r="CS148" s="41">
        <v>0</v>
      </c>
      <c r="CT148" s="41">
        <v>0</v>
      </c>
      <c r="CU148" s="41">
        <v>0</v>
      </c>
      <c r="CV148" s="41">
        <v>9999</v>
      </c>
      <c r="CW148" s="79">
        <v>9999</v>
      </c>
    </row>
    <row r="149" spans="1:101" s="21" customFormat="1">
      <c r="A149" s="21" t="s">
        <v>595</v>
      </c>
      <c r="B149" s="21" t="s">
        <v>666</v>
      </c>
      <c r="C149" s="41">
        <v>10</v>
      </c>
      <c r="D149" s="41">
        <v>0</v>
      </c>
      <c r="E149" s="41">
        <v>0</v>
      </c>
      <c r="F149" s="41">
        <v>0</v>
      </c>
      <c r="G149" s="41">
        <v>0</v>
      </c>
      <c r="H149" s="41">
        <v>0</v>
      </c>
      <c r="I149" s="41" t="s">
        <v>700</v>
      </c>
      <c r="J149" s="41"/>
      <c r="K149" s="41"/>
      <c r="L149" s="41">
        <v>0</v>
      </c>
      <c r="M149" s="41">
        <v>0</v>
      </c>
      <c r="N149" s="41">
        <v>0</v>
      </c>
      <c r="O149" s="41">
        <v>0</v>
      </c>
      <c r="P149" s="41">
        <v>0</v>
      </c>
      <c r="Q149" s="41">
        <v>0</v>
      </c>
      <c r="R149" s="41">
        <v>0</v>
      </c>
      <c r="S149" s="41">
        <v>0</v>
      </c>
      <c r="T149" s="41">
        <v>0</v>
      </c>
      <c r="U149" s="41">
        <v>0</v>
      </c>
      <c r="V149" s="41" t="s">
        <v>229</v>
      </c>
      <c r="W149" s="41" t="s">
        <v>229</v>
      </c>
      <c r="X149" s="41" t="s">
        <v>229</v>
      </c>
      <c r="Y149" s="41" t="s">
        <v>229</v>
      </c>
      <c r="Z149" s="41">
        <v>0</v>
      </c>
      <c r="AA149" s="41">
        <v>0</v>
      </c>
      <c r="AB149" s="41">
        <v>0</v>
      </c>
      <c r="AC149" s="41">
        <v>0</v>
      </c>
      <c r="AD149" s="41">
        <v>0</v>
      </c>
      <c r="AE149" s="41">
        <v>0</v>
      </c>
      <c r="AF149" s="41">
        <v>0</v>
      </c>
      <c r="AG149" s="41">
        <v>0</v>
      </c>
      <c r="AH149" s="41">
        <v>0</v>
      </c>
      <c r="AI149" s="41">
        <v>0</v>
      </c>
      <c r="AJ149" s="41">
        <v>0</v>
      </c>
      <c r="AK149" s="41">
        <v>0</v>
      </c>
      <c r="AL149" s="41">
        <v>0</v>
      </c>
      <c r="AM149" s="41">
        <v>0</v>
      </c>
      <c r="AN149" s="41">
        <v>0</v>
      </c>
      <c r="AO149" s="41">
        <v>0</v>
      </c>
      <c r="AP149" s="41">
        <v>0</v>
      </c>
      <c r="AQ149" s="41">
        <v>0</v>
      </c>
      <c r="AR149" s="41">
        <v>0</v>
      </c>
      <c r="AS149" s="79">
        <v>9999</v>
      </c>
      <c r="AT149" s="41">
        <v>0</v>
      </c>
      <c r="AU149" s="41">
        <v>0</v>
      </c>
      <c r="AV149" s="41">
        <v>0</v>
      </c>
      <c r="AW149" s="41">
        <v>0</v>
      </c>
      <c r="AX149" s="41">
        <v>0</v>
      </c>
      <c r="AY149" s="41">
        <v>0</v>
      </c>
      <c r="AZ149" s="79">
        <v>9999</v>
      </c>
      <c r="BA149" s="41">
        <v>0</v>
      </c>
      <c r="BB149" s="41">
        <v>0</v>
      </c>
      <c r="BC149" s="41">
        <v>0</v>
      </c>
      <c r="BD149" s="41">
        <v>0</v>
      </c>
      <c r="BE149" s="41">
        <v>0</v>
      </c>
      <c r="BF149" s="41">
        <v>0</v>
      </c>
      <c r="BG149" s="41">
        <v>9999</v>
      </c>
      <c r="BH149" s="79">
        <v>9999</v>
      </c>
      <c r="BI149" s="41">
        <v>9999</v>
      </c>
      <c r="BJ149" s="41">
        <v>9999</v>
      </c>
      <c r="BK149" s="41">
        <v>9999</v>
      </c>
      <c r="BL149" s="41">
        <v>9999</v>
      </c>
      <c r="BM149" s="41">
        <v>9999</v>
      </c>
      <c r="BN149" s="41">
        <v>0</v>
      </c>
      <c r="BO149" s="41">
        <v>0</v>
      </c>
      <c r="BP149" s="41">
        <v>0</v>
      </c>
      <c r="BQ149" s="41">
        <v>0</v>
      </c>
      <c r="BR149" s="41">
        <v>0</v>
      </c>
      <c r="BS149" s="41">
        <v>0</v>
      </c>
      <c r="BT149" s="41">
        <v>0</v>
      </c>
      <c r="BU149" s="41">
        <v>0</v>
      </c>
      <c r="BV149" s="41">
        <v>0</v>
      </c>
      <c r="BW149" s="41">
        <v>0</v>
      </c>
      <c r="BX149" s="41">
        <v>0</v>
      </c>
      <c r="BY149" s="41"/>
      <c r="BZ149" s="41">
        <v>0</v>
      </c>
      <c r="CA149" s="41">
        <v>0</v>
      </c>
      <c r="CB149" s="41">
        <v>0</v>
      </c>
      <c r="CC149" s="41">
        <v>0</v>
      </c>
      <c r="CD149" s="79">
        <v>9999</v>
      </c>
      <c r="CE149" s="41">
        <v>9999</v>
      </c>
      <c r="CF149" s="41">
        <v>0</v>
      </c>
      <c r="CG149" s="41">
        <v>0</v>
      </c>
      <c r="CH149" s="41">
        <v>0</v>
      </c>
      <c r="CI149" s="41">
        <v>0</v>
      </c>
      <c r="CJ149" s="41">
        <v>0</v>
      </c>
      <c r="CK149" s="41">
        <v>0</v>
      </c>
      <c r="CL149" s="41"/>
      <c r="CM149" s="41">
        <v>0</v>
      </c>
      <c r="CN149" s="41"/>
      <c r="CO149" s="41">
        <v>0</v>
      </c>
      <c r="CP149" s="41">
        <v>0</v>
      </c>
      <c r="CQ149" s="41">
        <v>0</v>
      </c>
      <c r="CR149" s="41">
        <v>0</v>
      </c>
      <c r="CS149" s="41">
        <v>0</v>
      </c>
      <c r="CT149" s="41">
        <v>0</v>
      </c>
      <c r="CU149" s="41">
        <v>0</v>
      </c>
      <c r="CV149" s="41">
        <v>9999</v>
      </c>
      <c r="CW149" s="79">
        <v>9999</v>
      </c>
    </row>
    <row r="150" spans="1:101" s="21" customFormat="1">
      <c r="A150" s="21" t="s">
        <v>596</v>
      </c>
      <c r="B150" s="21" t="s">
        <v>667</v>
      </c>
      <c r="C150" s="41">
        <v>10</v>
      </c>
      <c r="D150" s="41">
        <v>0</v>
      </c>
      <c r="E150" s="41">
        <v>0</v>
      </c>
      <c r="F150" s="41">
        <v>0</v>
      </c>
      <c r="G150" s="41">
        <v>0</v>
      </c>
      <c r="H150" s="41">
        <v>0</v>
      </c>
      <c r="I150" s="41" t="s">
        <v>700</v>
      </c>
      <c r="J150" s="41"/>
      <c r="K150" s="41"/>
      <c r="L150" s="41">
        <v>0</v>
      </c>
      <c r="M150" s="41">
        <v>0</v>
      </c>
      <c r="N150" s="41">
        <v>0</v>
      </c>
      <c r="O150" s="41">
        <v>0</v>
      </c>
      <c r="P150" s="41">
        <v>0</v>
      </c>
      <c r="Q150" s="41">
        <v>0</v>
      </c>
      <c r="R150" s="41">
        <v>0</v>
      </c>
      <c r="S150" s="41">
        <v>0</v>
      </c>
      <c r="T150" s="41">
        <v>0</v>
      </c>
      <c r="U150" s="41">
        <v>0</v>
      </c>
      <c r="V150" s="41" t="s">
        <v>229</v>
      </c>
      <c r="W150" s="41" t="s">
        <v>229</v>
      </c>
      <c r="X150" s="41" t="s">
        <v>229</v>
      </c>
      <c r="Y150" s="41" t="s">
        <v>229</v>
      </c>
      <c r="Z150" s="41">
        <v>0</v>
      </c>
      <c r="AA150" s="41">
        <v>0</v>
      </c>
      <c r="AB150" s="41">
        <v>0</v>
      </c>
      <c r="AC150" s="41">
        <v>0</v>
      </c>
      <c r="AD150" s="41">
        <v>0</v>
      </c>
      <c r="AE150" s="41">
        <v>0</v>
      </c>
      <c r="AF150" s="41">
        <v>0</v>
      </c>
      <c r="AG150" s="41">
        <v>0</v>
      </c>
      <c r="AH150" s="41">
        <v>0</v>
      </c>
      <c r="AI150" s="41">
        <v>0</v>
      </c>
      <c r="AJ150" s="41">
        <v>0</v>
      </c>
      <c r="AK150" s="41">
        <v>0</v>
      </c>
      <c r="AL150" s="41">
        <v>0</v>
      </c>
      <c r="AM150" s="41">
        <v>0</v>
      </c>
      <c r="AN150" s="41">
        <v>0</v>
      </c>
      <c r="AO150" s="41">
        <v>0</v>
      </c>
      <c r="AP150" s="41">
        <v>0</v>
      </c>
      <c r="AQ150" s="41">
        <v>0</v>
      </c>
      <c r="AR150" s="41">
        <v>0</v>
      </c>
      <c r="AS150" s="79">
        <v>9999</v>
      </c>
      <c r="AT150" s="41">
        <v>0</v>
      </c>
      <c r="AU150" s="41">
        <v>0</v>
      </c>
      <c r="AV150" s="41">
        <v>0</v>
      </c>
      <c r="AW150" s="41">
        <v>0</v>
      </c>
      <c r="AX150" s="41">
        <v>0</v>
      </c>
      <c r="AY150" s="41">
        <v>0</v>
      </c>
      <c r="AZ150" s="79">
        <v>9999</v>
      </c>
      <c r="BA150" s="41">
        <v>0</v>
      </c>
      <c r="BB150" s="41">
        <v>0</v>
      </c>
      <c r="BC150" s="41">
        <v>0</v>
      </c>
      <c r="BD150" s="41">
        <v>0</v>
      </c>
      <c r="BE150" s="41">
        <v>0</v>
      </c>
      <c r="BF150" s="41">
        <v>0</v>
      </c>
      <c r="BG150" s="41">
        <v>9999</v>
      </c>
      <c r="BH150" s="79">
        <v>9999</v>
      </c>
      <c r="BI150" s="41">
        <v>9999</v>
      </c>
      <c r="BJ150" s="41">
        <v>9999</v>
      </c>
      <c r="BK150" s="41">
        <v>9999</v>
      </c>
      <c r="BL150" s="41">
        <v>9999</v>
      </c>
      <c r="BM150" s="41">
        <v>9999</v>
      </c>
      <c r="BN150" s="41">
        <v>0</v>
      </c>
      <c r="BO150" s="41">
        <v>0</v>
      </c>
      <c r="BP150" s="41">
        <v>0</v>
      </c>
      <c r="BQ150" s="41">
        <v>0</v>
      </c>
      <c r="BR150" s="41">
        <v>0</v>
      </c>
      <c r="BS150" s="41">
        <v>0</v>
      </c>
      <c r="BT150" s="41">
        <v>0</v>
      </c>
      <c r="BU150" s="41">
        <v>0</v>
      </c>
      <c r="BV150" s="41">
        <v>0</v>
      </c>
      <c r="BW150" s="41">
        <v>0</v>
      </c>
      <c r="BX150" s="41">
        <v>0</v>
      </c>
      <c r="BY150" s="41"/>
      <c r="BZ150" s="41">
        <v>0</v>
      </c>
      <c r="CA150" s="41">
        <v>0</v>
      </c>
      <c r="CB150" s="41">
        <v>0</v>
      </c>
      <c r="CC150" s="41">
        <v>0</v>
      </c>
      <c r="CD150" s="79">
        <v>9999</v>
      </c>
      <c r="CE150" s="41">
        <v>9999</v>
      </c>
      <c r="CF150" s="41">
        <v>0</v>
      </c>
      <c r="CG150" s="41">
        <v>0</v>
      </c>
      <c r="CH150" s="41">
        <v>0</v>
      </c>
      <c r="CI150" s="41">
        <v>0</v>
      </c>
      <c r="CJ150" s="41">
        <v>0</v>
      </c>
      <c r="CK150" s="41">
        <v>0</v>
      </c>
      <c r="CL150" s="41"/>
      <c r="CM150" s="41">
        <v>0</v>
      </c>
      <c r="CN150" s="41"/>
      <c r="CO150" s="41">
        <v>0</v>
      </c>
      <c r="CP150" s="41">
        <v>0</v>
      </c>
      <c r="CQ150" s="41">
        <v>0</v>
      </c>
      <c r="CR150" s="41">
        <v>0</v>
      </c>
      <c r="CS150" s="41">
        <v>0</v>
      </c>
      <c r="CT150" s="41">
        <v>0</v>
      </c>
      <c r="CU150" s="41">
        <v>0</v>
      </c>
      <c r="CV150" s="41">
        <v>9999</v>
      </c>
      <c r="CW150" s="79">
        <v>9999</v>
      </c>
    </row>
    <row r="151" spans="1:101" s="21" customFormat="1">
      <c r="A151" s="21" t="s">
        <v>597</v>
      </c>
      <c r="B151" s="21" t="s">
        <v>668</v>
      </c>
      <c r="C151" s="41">
        <v>10</v>
      </c>
      <c r="D151" s="41">
        <v>25929.787714285711</v>
      </c>
      <c r="E151" s="41">
        <v>0</v>
      </c>
      <c r="F151" s="41">
        <v>4766.4265454102251</v>
      </c>
      <c r="G151" s="41">
        <v>0</v>
      </c>
      <c r="H151" s="41">
        <v>0</v>
      </c>
      <c r="I151" s="41" t="s">
        <v>700</v>
      </c>
      <c r="J151" s="41"/>
      <c r="K151" s="41"/>
      <c r="L151" s="41">
        <v>27864.005729242057</v>
      </c>
      <c r="M151" s="41">
        <v>4.8760536425326988</v>
      </c>
      <c r="N151" s="41">
        <v>4.8408604739758401</v>
      </c>
      <c r="O151" s="41">
        <v>0</v>
      </c>
      <c r="P151" s="41">
        <v>0</v>
      </c>
      <c r="Q151" s="41">
        <v>0</v>
      </c>
      <c r="R151" s="41">
        <v>950.48912547415944</v>
      </c>
      <c r="S151" s="41">
        <v>2196.4358003908851</v>
      </c>
      <c r="T151" s="41">
        <v>0</v>
      </c>
      <c r="U151" s="41">
        <v>5714.9681773727489</v>
      </c>
      <c r="V151" s="41" t="s">
        <v>229</v>
      </c>
      <c r="W151" s="41" t="s">
        <v>229</v>
      </c>
      <c r="X151" s="41" t="s">
        <v>229</v>
      </c>
      <c r="Y151" s="41" t="s">
        <v>229</v>
      </c>
      <c r="Z151" s="41">
        <v>0</v>
      </c>
      <c r="AA151" s="41">
        <v>0</v>
      </c>
      <c r="AB151" s="41">
        <v>0</v>
      </c>
      <c r="AC151" s="41">
        <v>0</v>
      </c>
      <c r="AD151" s="41">
        <v>0</v>
      </c>
      <c r="AE151" s="41">
        <v>0</v>
      </c>
      <c r="AF151" s="41">
        <v>0</v>
      </c>
      <c r="AG151" s="41">
        <v>0</v>
      </c>
      <c r="AH151" s="41">
        <v>950.48912547415944</v>
      </c>
      <c r="AI151" s="41">
        <v>2196.4358003908851</v>
      </c>
      <c r="AJ151" s="41">
        <v>0</v>
      </c>
      <c r="AK151" s="41">
        <v>5714.9681773727489</v>
      </c>
      <c r="AL151" s="41">
        <v>8861.8931032377932</v>
      </c>
      <c r="AM151" s="41">
        <v>14393.726710482433</v>
      </c>
      <c r="AN151" s="41">
        <v>1722.9461672172827</v>
      </c>
      <c r="AO151" s="41">
        <v>0</v>
      </c>
      <c r="AP151" s="41">
        <v>0</v>
      </c>
      <c r="AQ151" s="41">
        <v>16116.672877699715</v>
      </c>
      <c r="AR151" s="41">
        <v>950.48912547415944</v>
      </c>
      <c r="AS151" s="79">
        <v>16.956188604114516</v>
      </c>
      <c r="AT151" s="41">
        <v>14393.726710482433</v>
      </c>
      <c r="AU151" s="41">
        <v>2039.4550825853846</v>
      </c>
      <c r="AV151" s="41">
        <v>0</v>
      </c>
      <c r="AW151" s="41">
        <v>0</v>
      </c>
      <c r="AX151" s="41">
        <v>16433.181793067819</v>
      </c>
      <c r="AY151" s="41">
        <v>2196.4358003908851</v>
      </c>
      <c r="AZ151" s="79">
        <v>7.4817492002922714</v>
      </c>
      <c r="BA151" s="41">
        <v>14393.726710482433</v>
      </c>
      <c r="BB151" s="41">
        <v>3762.4012498026673</v>
      </c>
      <c r="BC151" s="41">
        <v>0</v>
      </c>
      <c r="BD151" s="41">
        <v>0</v>
      </c>
      <c r="BE151" s="41">
        <v>18156.127960285103</v>
      </c>
      <c r="BF151" s="41">
        <v>3146.9249258650443</v>
      </c>
      <c r="BG151" s="41">
        <v>-1.6253163899414851</v>
      </c>
      <c r="BH151" s="79">
        <v>5.7694823956736894</v>
      </c>
      <c r="BI151" s="41">
        <v>2.5099999691472505</v>
      </c>
      <c r="BJ151" s="41">
        <v>5.800228159859067</v>
      </c>
      <c r="BK151" s="41">
        <v>0</v>
      </c>
      <c r="BL151" s="41">
        <v>15.091777027672157</v>
      </c>
      <c r="BM151" s="41">
        <v>23.40200515667847</v>
      </c>
      <c r="BN151" s="41">
        <v>14393.726710482433</v>
      </c>
      <c r="BO151" s="41">
        <v>0</v>
      </c>
      <c r="BP151" s="41">
        <v>3762.4012498026673</v>
      </c>
      <c r="BQ151" s="41">
        <v>0</v>
      </c>
      <c r="BR151" s="41">
        <v>0</v>
      </c>
      <c r="BS151" s="41">
        <v>0</v>
      </c>
      <c r="BT151" s="41">
        <v>0</v>
      </c>
      <c r="BU151" s="41">
        <v>0</v>
      </c>
      <c r="BV151" s="41">
        <v>0</v>
      </c>
      <c r="BW151" s="41">
        <v>0</v>
      </c>
      <c r="BX151" s="41">
        <v>8861.8931032377932</v>
      </c>
      <c r="BY151" s="41"/>
      <c r="BZ151" s="41">
        <v>0</v>
      </c>
      <c r="CA151" s="41">
        <v>0</v>
      </c>
      <c r="CB151" s="41">
        <v>18156.127960285099</v>
      </c>
      <c r="CC151" s="41">
        <v>8861.8931032377932</v>
      </c>
      <c r="CD151" s="79">
        <v>2.048786613511683</v>
      </c>
      <c r="CE151" s="41">
        <v>13.466460637730677</v>
      </c>
      <c r="CF151" s="41">
        <v>264.71077265994046</v>
      </c>
      <c r="CG151" s="41">
        <v>0</v>
      </c>
      <c r="CH151" s="41">
        <v>264.71077265994046</v>
      </c>
      <c r="CI151" s="41">
        <v>13.235402721389981</v>
      </c>
      <c r="CJ151" s="41">
        <v>0</v>
      </c>
      <c r="CK151" s="41">
        <v>13.235402721389981</v>
      </c>
      <c r="CL151" s="41"/>
      <c r="CM151" s="41">
        <v>0</v>
      </c>
      <c r="CN151" s="41"/>
      <c r="CO151" s="41">
        <v>0</v>
      </c>
      <c r="CP151" s="41">
        <v>0</v>
      </c>
      <c r="CQ151" s="41">
        <v>0</v>
      </c>
      <c r="CR151" s="41">
        <v>0</v>
      </c>
      <c r="CS151" s="41">
        <v>0</v>
      </c>
      <c r="CT151" s="41">
        <v>0</v>
      </c>
      <c r="CU151" s="41">
        <v>0</v>
      </c>
      <c r="CV151" s="41">
        <v>9999</v>
      </c>
      <c r="CW151" s="79">
        <v>9999</v>
      </c>
    </row>
    <row r="152" spans="1:101" s="21" customFormat="1">
      <c r="A152" s="21" t="s">
        <v>598</v>
      </c>
      <c r="B152" s="21" t="s">
        <v>669</v>
      </c>
      <c r="C152" s="41">
        <v>10</v>
      </c>
      <c r="D152" s="41">
        <v>25929.787714285711</v>
      </c>
      <c r="E152" s="41">
        <v>0</v>
      </c>
      <c r="F152" s="41">
        <v>4766.4265454102251</v>
      </c>
      <c r="G152" s="41">
        <v>0</v>
      </c>
      <c r="H152" s="41">
        <v>0</v>
      </c>
      <c r="I152" s="41" t="s">
        <v>700</v>
      </c>
      <c r="J152" s="41"/>
      <c r="K152" s="41"/>
      <c r="L152" s="41">
        <v>27864.005729242057</v>
      </c>
      <c r="M152" s="41">
        <v>4.8760536425326988</v>
      </c>
      <c r="N152" s="41">
        <v>4.8408604739758401</v>
      </c>
      <c r="O152" s="41">
        <v>0</v>
      </c>
      <c r="P152" s="41">
        <v>0</v>
      </c>
      <c r="Q152" s="41">
        <v>0</v>
      </c>
      <c r="R152" s="41">
        <v>950.48912547415944</v>
      </c>
      <c r="S152" s="41">
        <v>2196.4358003908851</v>
      </c>
      <c r="T152" s="41">
        <v>0</v>
      </c>
      <c r="U152" s="41">
        <v>5714.9681773727489</v>
      </c>
      <c r="V152" s="41" t="s">
        <v>229</v>
      </c>
      <c r="W152" s="41" t="s">
        <v>229</v>
      </c>
      <c r="X152" s="41" t="s">
        <v>229</v>
      </c>
      <c r="Y152" s="41" t="s">
        <v>229</v>
      </c>
      <c r="Z152" s="41">
        <v>0</v>
      </c>
      <c r="AA152" s="41">
        <v>0</v>
      </c>
      <c r="AB152" s="41">
        <v>0</v>
      </c>
      <c r="AC152" s="41">
        <v>0</v>
      </c>
      <c r="AD152" s="41">
        <v>0</v>
      </c>
      <c r="AE152" s="41">
        <v>0</v>
      </c>
      <c r="AF152" s="41">
        <v>0</v>
      </c>
      <c r="AG152" s="41">
        <v>0</v>
      </c>
      <c r="AH152" s="41">
        <v>950.48912547415944</v>
      </c>
      <c r="AI152" s="41">
        <v>2196.4358003908851</v>
      </c>
      <c r="AJ152" s="41">
        <v>0</v>
      </c>
      <c r="AK152" s="41">
        <v>5714.9681773727489</v>
      </c>
      <c r="AL152" s="41">
        <v>8861.8931032377932</v>
      </c>
      <c r="AM152" s="41">
        <v>14393.726710482433</v>
      </c>
      <c r="AN152" s="41">
        <v>1722.9461672172827</v>
      </c>
      <c r="AO152" s="41">
        <v>0</v>
      </c>
      <c r="AP152" s="41">
        <v>0</v>
      </c>
      <c r="AQ152" s="41">
        <v>16116.672877699715</v>
      </c>
      <c r="AR152" s="41">
        <v>950.48912547415944</v>
      </c>
      <c r="AS152" s="79">
        <v>16.956188604114516</v>
      </c>
      <c r="AT152" s="41">
        <v>14393.726710482433</v>
      </c>
      <c r="AU152" s="41">
        <v>2039.4550825853846</v>
      </c>
      <c r="AV152" s="41">
        <v>0</v>
      </c>
      <c r="AW152" s="41">
        <v>0</v>
      </c>
      <c r="AX152" s="41">
        <v>16433.181793067819</v>
      </c>
      <c r="AY152" s="41">
        <v>2196.4358003908851</v>
      </c>
      <c r="AZ152" s="79">
        <v>7.4817492002922714</v>
      </c>
      <c r="BA152" s="41">
        <v>14393.726710482433</v>
      </c>
      <c r="BB152" s="41">
        <v>3762.4012498026673</v>
      </c>
      <c r="BC152" s="41">
        <v>0</v>
      </c>
      <c r="BD152" s="41">
        <v>0</v>
      </c>
      <c r="BE152" s="41">
        <v>18156.127960285103</v>
      </c>
      <c r="BF152" s="41">
        <v>3146.9249258650443</v>
      </c>
      <c r="BG152" s="41">
        <v>-1.6253163899414851</v>
      </c>
      <c r="BH152" s="79">
        <v>5.7694823956736894</v>
      </c>
      <c r="BI152" s="41">
        <v>2.5099999691472505</v>
      </c>
      <c r="BJ152" s="41">
        <v>5.800228159859067</v>
      </c>
      <c r="BK152" s="41">
        <v>0</v>
      </c>
      <c r="BL152" s="41">
        <v>15.091777027672157</v>
      </c>
      <c r="BM152" s="41">
        <v>23.40200515667847</v>
      </c>
      <c r="BN152" s="41">
        <v>14393.726710482433</v>
      </c>
      <c r="BO152" s="41">
        <v>0</v>
      </c>
      <c r="BP152" s="41">
        <v>3762.4012498026673</v>
      </c>
      <c r="BQ152" s="41">
        <v>0</v>
      </c>
      <c r="BR152" s="41">
        <v>0</v>
      </c>
      <c r="BS152" s="41">
        <v>0</v>
      </c>
      <c r="BT152" s="41">
        <v>0</v>
      </c>
      <c r="BU152" s="41">
        <v>0</v>
      </c>
      <c r="BV152" s="41">
        <v>0</v>
      </c>
      <c r="BW152" s="41">
        <v>0</v>
      </c>
      <c r="BX152" s="41">
        <v>8861.8931032377932</v>
      </c>
      <c r="BY152" s="41"/>
      <c r="BZ152" s="41">
        <v>0</v>
      </c>
      <c r="CA152" s="41">
        <v>0</v>
      </c>
      <c r="CB152" s="41">
        <v>18156.127960285099</v>
      </c>
      <c r="CC152" s="41">
        <v>8861.8931032377932</v>
      </c>
      <c r="CD152" s="79">
        <v>2.048786613511683</v>
      </c>
      <c r="CE152" s="41">
        <v>13.466460637730677</v>
      </c>
      <c r="CF152" s="41">
        <v>264.71077265994046</v>
      </c>
      <c r="CG152" s="41">
        <v>0</v>
      </c>
      <c r="CH152" s="41">
        <v>264.71077265994046</v>
      </c>
      <c r="CI152" s="41">
        <v>13.235402721389981</v>
      </c>
      <c r="CJ152" s="41">
        <v>0</v>
      </c>
      <c r="CK152" s="41">
        <v>13.235402721389981</v>
      </c>
      <c r="CL152" s="41"/>
      <c r="CM152" s="41">
        <v>0</v>
      </c>
      <c r="CN152" s="41"/>
      <c r="CO152" s="41">
        <v>0</v>
      </c>
      <c r="CP152" s="41">
        <v>0</v>
      </c>
      <c r="CQ152" s="41">
        <v>0</v>
      </c>
      <c r="CR152" s="41">
        <v>0</v>
      </c>
      <c r="CS152" s="41">
        <v>0</v>
      </c>
      <c r="CT152" s="41">
        <v>0</v>
      </c>
      <c r="CU152" s="41">
        <v>0</v>
      </c>
      <c r="CV152" s="41">
        <v>9999</v>
      </c>
      <c r="CW152" s="79">
        <v>9999</v>
      </c>
    </row>
    <row r="153" spans="1:101" s="21" customFormat="1">
      <c r="A153" s="21" t="s">
        <v>599</v>
      </c>
      <c r="B153" s="21" t="s">
        <v>670</v>
      </c>
      <c r="C153" s="41">
        <v>10</v>
      </c>
      <c r="D153" s="41">
        <v>3619419.6873214287</v>
      </c>
      <c r="E153" s="41">
        <v>0</v>
      </c>
      <c r="F153" s="41">
        <v>665323.5370347678</v>
      </c>
      <c r="G153" s="41">
        <v>0</v>
      </c>
      <c r="H153" s="41">
        <v>0</v>
      </c>
      <c r="I153" s="41" t="s">
        <v>700</v>
      </c>
      <c r="J153" s="41"/>
      <c r="K153" s="41"/>
      <c r="L153" s="41">
        <v>3889408.2749660467</v>
      </c>
      <c r="M153" s="41">
        <v>680.62587880328033</v>
      </c>
      <c r="N153" s="41">
        <v>675.71342643238268</v>
      </c>
      <c r="O153" s="41">
        <v>0</v>
      </c>
      <c r="P153" s="41">
        <v>0</v>
      </c>
      <c r="Q153" s="41">
        <v>0</v>
      </c>
      <c r="R153" s="41">
        <v>132674.40101064742</v>
      </c>
      <c r="S153" s="41">
        <v>306590.36107312632</v>
      </c>
      <c r="T153" s="41">
        <v>0</v>
      </c>
      <c r="U153" s="41">
        <v>797726.09639230894</v>
      </c>
      <c r="V153" s="41" t="s">
        <v>229</v>
      </c>
      <c r="W153" s="41" t="s">
        <v>229</v>
      </c>
      <c r="X153" s="41" t="s">
        <v>229</v>
      </c>
      <c r="Y153" s="41" t="s">
        <v>229</v>
      </c>
      <c r="Z153" s="41">
        <v>0</v>
      </c>
      <c r="AA153" s="41">
        <v>0</v>
      </c>
      <c r="AB153" s="41">
        <v>0</v>
      </c>
      <c r="AC153" s="41">
        <v>0</v>
      </c>
      <c r="AD153" s="41">
        <v>0</v>
      </c>
      <c r="AE153" s="41">
        <v>0</v>
      </c>
      <c r="AF153" s="41">
        <v>0</v>
      </c>
      <c r="AG153" s="41">
        <v>0</v>
      </c>
      <c r="AH153" s="41">
        <v>132674.40101064742</v>
      </c>
      <c r="AI153" s="41">
        <v>306590.36107312632</v>
      </c>
      <c r="AJ153" s="41">
        <v>0</v>
      </c>
      <c r="AK153" s="41">
        <v>797726.09639230894</v>
      </c>
      <c r="AL153" s="41">
        <v>1236990.8584760828</v>
      </c>
      <c r="AM153" s="41">
        <v>2009154.0433685139</v>
      </c>
      <c r="AN153" s="41">
        <v>240498.12310594198</v>
      </c>
      <c r="AO153" s="41">
        <v>0</v>
      </c>
      <c r="AP153" s="41">
        <v>0</v>
      </c>
      <c r="AQ153" s="41">
        <v>2249652.166474456</v>
      </c>
      <c r="AR153" s="41">
        <v>132674.40101064742</v>
      </c>
      <c r="AS153" s="79">
        <v>16.956188604114491</v>
      </c>
      <c r="AT153" s="41">
        <v>2009154.0433685139</v>
      </c>
      <c r="AU153" s="41">
        <v>284678.14540766424</v>
      </c>
      <c r="AV153" s="41">
        <v>0</v>
      </c>
      <c r="AW153" s="41">
        <v>0</v>
      </c>
      <c r="AX153" s="41">
        <v>2293832.1887761783</v>
      </c>
      <c r="AY153" s="41">
        <v>306590.36107312632</v>
      </c>
      <c r="AZ153" s="79">
        <v>7.4817492002922608</v>
      </c>
      <c r="BA153" s="41">
        <v>2009154.0433685139</v>
      </c>
      <c r="BB153" s="41">
        <v>525176.26851360616</v>
      </c>
      <c r="BC153" s="41">
        <v>0</v>
      </c>
      <c r="BD153" s="41">
        <v>0</v>
      </c>
      <c r="BE153" s="41">
        <v>2534330.3118821201</v>
      </c>
      <c r="BF153" s="41">
        <v>439264.76208377373</v>
      </c>
      <c r="BG153" s="41">
        <v>-1.6253163899414769</v>
      </c>
      <c r="BH153" s="79">
        <v>5.7694823956736805</v>
      </c>
      <c r="BI153" s="41">
        <v>2.5099999691472514</v>
      </c>
      <c r="BJ153" s="41">
        <v>5.8002281598590688</v>
      </c>
      <c r="BK153" s="41">
        <v>0</v>
      </c>
      <c r="BL153" s="41">
        <v>15.09177702767216</v>
      </c>
      <c r="BM153" s="41">
        <v>23.402005156678481</v>
      </c>
      <c r="BN153" s="41">
        <v>2009154.0433685139</v>
      </c>
      <c r="BO153" s="41">
        <v>0</v>
      </c>
      <c r="BP153" s="41">
        <v>525176.26851360616</v>
      </c>
      <c r="BQ153" s="41">
        <v>0</v>
      </c>
      <c r="BR153" s="41">
        <v>0</v>
      </c>
      <c r="BS153" s="41">
        <v>0</v>
      </c>
      <c r="BT153" s="41">
        <v>0</v>
      </c>
      <c r="BU153" s="41">
        <v>0</v>
      </c>
      <c r="BV153" s="41">
        <v>0</v>
      </c>
      <c r="BW153" s="41">
        <v>0</v>
      </c>
      <c r="BX153" s="41">
        <v>1236990.8584760828</v>
      </c>
      <c r="BY153" s="41"/>
      <c r="BZ153" s="41">
        <v>0</v>
      </c>
      <c r="CA153" s="41">
        <v>0</v>
      </c>
      <c r="CB153" s="41">
        <v>2534330.3118821201</v>
      </c>
      <c r="CC153" s="41">
        <v>1236990.8584760828</v>
      </c>
      <c r="CD153" s="79">
        <v>2.0487866135116803</v>
      </c>
      <c r="CE153" s="41">
        <v>13.466460637730684</v>
      </c>
      <c r="CF153" s="41">
        <v>36949.758037687439</v>
      </c>
      <c r="CG153" s="41">
        <v>0</v>
      </c>
      <c r="CH153" s="41">
        <v>36949.758037687439</v>
      </c>
      <c r="CI153" s="41">
        <v>1847.4689306088724</v>
      </c>
      <c r="CJ153" s="41">
        <v>0</v>
      </c>
      <c r="CK153" s="41">
        <v>1847.4689306088724</v>
      </c>
      <c r="CL153" s="41"/>
      <c r="CM153" s="41">
        <v>0</v>
      </c>
      <c r="CN153" s="41"/>
      <c r="CO153" s="41">
        <v>0</v>
      </c>
      <c r="CP153" s="41">
        <v>0</v>
      </c>
      <c r="CQ153" s="41">
        <v>0</v>
      </c>
      <c r="CR153" s="41">
        <v>0</v>
      </c>
      <c r="CS153" s="41">
        <v>0</v>
      </c>
      <c r="CT153" s="41">
        <v>0</v>
      </c>
      <c r="CU153" s="41">
        <v>0</v>
      </c>
      <c r="CV153" s="41">
        <v>9999</v>
      </c>
      <c r="CW153" s="79">
        <v>9999</v>
      </c>
    </row>
    <row r="154" spans="1:101" s="21" customFormat="1">
      <c r="A154" s="21" t="s">
        <v>600</v>
      </c>
      <c r="B154" s="21" t="s">
        <v>671</v>
      </c>
      <c r="C154" s="41">
        <v>10</v>
      </c>
      <c r="D154" s="41">
        <v>113496.30678571427</v>
      </c>
      <c r="E154" s="41">
        <v>0</v>
      </c>
      <c r="F154" s="41">
        <v>20862.947874093436</v>
      </c>
      <c r="G154" s="41">
        <v>0</v>
      </c>
      <c r="H154" s="41">
        <v>0</v>
      </c>
      <c r="I154" s="41" t="s">
        <v>700</v>
      </c>
      <c r="J154" s="41"/>
      <c r="K154" s="41"/>
      <c r="L154" s="41">
        <v>121962.5003247765</v>
      </c>
      <c r="M154" s="41">
        <v>21.342792552504921</v>
      </c>
      <c r="N154" s="41">
        <v>21.188749846899203</v>
      </c>
      <c r="O154" s="41">
        <v>0</v>
      </c>
      <c r="P154" s="41">
        <v>0</v>
      </c>
      <c r="Q154" s="41">
        <v>0</v>
      </c>
      <c r="R154" s="41">
        <v>4160.3505038287267</v>
      </c>
      <c r="S154" s="41">
        <v>9613.9372286086182</v>
      </c>
      <c r="T154" s="41">
        <v>0</v>
      </c>
      <c r="U154" s="41">
        <v>25014.774076701677</v>
      </c>
      <c r="V154" s="41" t="s">
        <v>229</v>
      </c>
      <c r="W154" s="41" t="s">
        <v>229</v>
      </c>
      <c r="X154" s="41" t="s">
        <v>229</v>
      </c>
      <c r="Y154" s="41" t="s">
        <v>229</v>
      </c>
      <c r="Z154" s="41">
        <v>0</v>
      </c>
      <c r="AA154" s="41">
        <v>0</v>
      </c>
      <c r="AB154" s="41">
        <v>0</v>
      </c>
      <c r="AC154" s="41">
        <v>0</v>
      </c>
      <c r="AD154" s="41">
        <v>0</v>
      </c>
      <c r="AE154" s="41">
        <v>0</v>
      </c>
      <c r="AF154" s="41">
        <v>0</v>
      </c>
      <c r="AG154" s="41">
        <v>0</v>
      </c>
      <c r="AH154" s="41">
        <v>4160.3505038287267</v>
      </c>
      <c r="AI154" s="41">
        <v>9613.9372286086182</v>
      </c>
      <c r="AJ154" s="41">
        <v>0</v>
      </c>
      <c r="AK154" s="41">
        <v>25014.774076701677</v>
      </c>
      <c r="AL154" s="41">
        <v>38789.061809139021</v>
      </c>
      <c r="AM154" s="41">
        <v>63002.244388703984</v>
      </c>
      <c r="AN154" s="41">
        <v>7541.4434134386829</v>
      </c>
      <c r="AO154" s="41">
        <v>0</v>
      </c>
      <c r="AP154" s="41">
        <v>0</v>
      </c>
      <c r="AQ154" s="41">
        <v>70543.687802142667</v>
      </c>
      <c r="AR154" s="41">
        <v>4160.3505038287267</v>
      </c>
      <c r="AS154" s="79">
        <v>16.956188604114498</v>
      </c>
      <c r="AT154" s="41">
        <v>63002.244388703984</v>
      </c>
      <c r="AU154" s="41">
        <v>8926.8227830985707</v>
      </c>
      <c r="AV154" s="41">
        <v>0</v>
      </c>
      <c r="AW154" s="41">
        <v>0</v>
      </c>
      <c r="AX154" s="41">
        <v>71929.067171802555</v>
      </c>
      <c r="AY154" s="41">
        <v>9613.9372286086182</v>
      </c>
      <c r="AZ154" s="79">
        <v>7.4817492002922643</v>
      </c>
      <c r="BA154" s="41">
        <v>63002.244388703984</v>
      </c>
      <c r="BB154" s="41">
        <v>16468.266196537254</v>
      </c>
      <c r="BC154" s="41">
        <v>0</v>
      </c>
      <c r="BD154" s="41">
        <v>0</v>
      </c>
      <c r="BE154" s="41">
        <v>79470.510585241238</v>
      </c>
      <c r="BF154" s="41">
        <v>13774.287732437344</v>
      </c>
      <c r="BG154" s="41">
        <v>-1.625316389941484</v>
      </c>
      <c r="BH154" s="79">
        <v>5.7694823956736832</v>
      </c>
      <c r="BI154" s="41">
        <v>2.5099999691472505</v>
      </c>
      <c r="BJ154" s="41">
        <v>5.8002281598590661</v>
      </c>
      <c r="BK154" s="41">
        <v>0</v>
      </c>
      <c r="BL154" s="41">
        <v>15.091777027672157</v>
      </c>
      <c r="BM154" s="41">
        <v>23.402005156678474</v>
      </c>
      <c r="BN154" s="41">
        <v>63002.244388703984</v>
      </c>
      <c r="BO154" s="41">
        <v>0</v>
      </c>
      <c r="BP154" s="41">
        <v>16468.266196537254</v>
      </c>
      <c r="BQ154" s="41">
        <v>0</v>
      </c>
      <c r="BR154" s="41">
        <v>0</v>
      </c>
      <c r="BS154" s="41">
        <v>0</v>
      </c>
      <c r="BT154" s="41">
        <v>0</v>
      </c>
      <c r="BU154" s="41">
        <v>0</v>
      </c>
      <c r="BV154" s="41">
        <v>0</v>
      </c>
      <c r="BW154" s="41">
        <v>0</v>
      </c>
      <c r="BX154" s="41">
        <v>38789.061809139021</v>
      </c>
      <c r="BY154" s="41"/>
      <c r="BZ154" s="41">
        <v>0</v>
      </c>
      <c r="CA154" s="41">
        <v>0</v>
      </c>
      <c r="CB154" s="41">
        <v>79470.510585241238</v>
      </c>
      <c r="CC154" s="41">
        <v>38789.061809139021</v>
      </c>
      <c r="CD154" s="79">
        <v>2.0487866135116817</v>
      </c>
      <c r="CE154" s="41">
        <v>13.466460637730675</v>
      </c>
      <c r="CF154" s="41">
        <v>1158.6556509579086</v>
      </c>
      <c r="CG154" s="41">
        <v>0</v>
      </c>
      <c r="CH154" s="41">
        <v>1158.6556509579086</v>
      </c>
      <c r="CI154" s="41">
        <v>57.932187654268844</v>
      </c>
      <c r="CJ154" s="41">
        <v>0</v>
      </c>
      <c r="CK154" s="41">
        <v>57.932187654268844</v>
      </c>
      <c r="CL154" s="41"/>
      <c r="CM154" s="41">
        <v>0</v>
      </c>
      <c r="CN154" s="41"/>
      <c r="CO154" s="41">
        <v>0</v>
      </c>
      <c r="CP154" s="41">
        <v>0</v>
      </c>
      <c r="CQ154" s="41">
        <v>0</v>
      </c>
      <c r="CR154" s="41">
        <v>0</v>
      </c>
      <c r="CS154" s="41">
        <v>0</v>
      </c>
      <c r="CT154" s="41">
        <v>0</v>
      </c>
      <c r="CU154" s="41">
        <v>0</v>
      </c>
      <c r="CV154" s="41">
        <v>9999</v>
      </c>
      <c r="CW154" s="79">
        <v>9999</v>
      </c>
    </row>
    <row r="155" spans="1:101" s="21" customFormat="1">
      <c r="A155" s="21" t="s">
        <v>601</v>
      </c>
      <c r="B155" s="21" t="s">
        <v>672</v>
      </c>
      <c r="C155" s="41">
        <v>10</v>
      </c>
      <c r="D155" s="41">
        <v>0</v>
      </c>
      <c r="E155" s="41">
        <v>0</v>
      </c>
      <c r="F155" s="41">
        <v>0</v>
      </c>
      <c r="G155" s="41">
        <v>0</v>
      </c>
      <c r="H155" s="41">
        <v>0</v>
      </c>
      <c r="I155" s="41" t="s">
        <v>700</v>
      </c>
      <c r="J155" s="41"/>
      <c r="K155" s="41"/>
      <c r="L155" s="41">
        <v>0</v>
      </c>
      <c r="M155" s="41">
        <v>0</v>
      </c>
      <c r="N155" s="41">
        <v>0</v>
      </c>
      <c r="O155" s="41">
        <v>0</v>
      </c>
      <c r="P155" s="41">
        <v>0</v>
      </c>
      <c r="Q155" s="41">
        <v>0</v>
      </c>
      <c r="R155" s="41">
        <v>0</v>
      </c>
      <c r="S155" s="41">
        <v>0</v>
      </c>
      <c r="T155" s="41">
        <v>0</v>
      </c>
      <c r="U155" s="41">
        <v>0</v>
      </c>
      <c r="V155" s="41" t="s">
        <v>229</v>
      </c>
      <c r="W155" s="41" t="s">
        <v>229</v>
      </c>
      <c r="X155" s="41" t="s">
        <v>229</v>
      </c>
      <c r="Y155" s="41" t="s">
        <v>229</v>
      </c>
      <c r="Z155" s="41">
        <v>0</v>
      </c>
      <c r="AA155" s="41">
        <v>0</v>
      </c>
      <c r="AB155" s="41">
        <v>0</v>
      </c>
      <c r="AC155" s="41">
        <v>0</v>
      </c>
      <c r="AD155" s="41">
        <v>0</v>
      </c>
      <c r="AE155" s="41">
        <v>0</v>
      </c>
      <c r="AF155" s="41">
        <v>0</v>
      </c>
      <c r="AG155" s="41">
        <v>0</v>
      </c>
      <c r="AH155" s="41">
        <v>0</v>
      </c>
      <c r="AI155" s="41">
        <v>0</v>
      </c>
      <c r="AJ155" s="41">
        <v>0</v>
      </c>
      <c r="AK155" s="41">
        <v>0</v>
      </c>
      <c r="AL155" s="41">
        <v>0</v>
      </c>
      <c r="AM155" s="41">
        <v>0</v>
      </c>
      <c r="AN155" s="41">
        <v>0</v>
      </c>
      <c r="AO155" s="41">
        <v>0</v>
      </c>
      <c r="AP155" s="41">
        <v>0</v>
      </c>
      <c r="AQ155" s="41">
        <v>0</v>
      </c>
      <c r="AR155" s="41">
        <v>0</v>
      </c>
      <c r="AS155" s="79">
        <v>9999</v>
      </c>
      <c r="AT155" s="41">
        <v>0</v>
      </c>
      <c r="AU155" s="41">
        <v>0</v>
      </c>
      <c r="AV155" s="41">
        <v>0</v>
      </c>
      <c r="AW155" s="41">
        <v>0</v>
      </c>
      <c r="AX155" s="41">
        <v>0</v>
      </c>
      <c r="AY155" s="41">
        <v>0</v>
      </c>
      <c r="AZ155" s="79">
        <v>9999</v>
      </c>
      <c r="BA155" s="41">
        <v>0</v>
      </c>
      <c r="BB155" s="41">
        <v>0</v>
      </c>
      <c r="BC155" s="41">
        <v>0</v>
      </c>
      <c r="BD155" s="41">
        <v>0</v>
      </c>
      <c r="BE155" s="41">
        <v>0</v>
      </c>
      <c r="BF155" s="41">
        <v>0</v>
      </c>
      <c r="BG155" s="41">
        <v>9999</v>
      </c>
      <c r="BH155" s="79">
        <v>9999</v>
      </c>
      <c r="BI155" s="41">
        <v>9999</v>
      </c>
      <c r="BJ155" s="41">
        <v>9999</v>
      </c>
      <c r="BK155" s="41">
        <v>9999</v>
      </c>
      <c r="BL155" s="41">
        <v>9999</v>
      </c>
      <c r="BM155" s="41">
        <v>9999</v>
      </c>
      <c r="BN155" s="41">
        <v>0</v>
      </c>
      <c r="BO155" s="41">
        <v>0</v>
      </c>
      <c r="BP155" s="41">
        <v>0</v>
      </c>
      <c r="BQ155" s="41">
        <v>0</v>
      </c>
      <c r="BR155" s="41">
        <v>0</v>
      </c>
      <c r="BS155" s="41">
        <v>0</v>
      </c>
      <c r="BT155" s="41">
        <v>0</v>
      </c>
      <c r="BU155" s="41">
        <v>0</v>
      </c>
      <c r="BV155" s="41">
        <v>0</v>
      </c>
      <c r="BW155" s="41">
        <v>0</v>
      </c>
      <c r="BX155" s="41">
        <v>0</v>
      </c>
      <c r="BY155" s="41"/>
      <c r="BZ155" s="41">
        <v>0</v>
      </c>
      <c r="CA155" s="41">
        <v>0</v>
      </c>
      <c r="CB155" s="41">
        <v>0</v>
      </c>
      <c r="CC155" s="41">
        <v>0</v>
      </c>
      <c r="CD155" s="79">
        <v>9999</v>
      </c>
      <c r="CE155" s="41">
        <v>9999</v>
      </c>
      <c r="CF155" s="41">
        <v>0</v>
      </c>
      <c r="CG155" s="41">
        <v>0</v>
      </c>
      <c r="CH155" s="41">
        <v>0</v>
      </c>
      <c r="CI155" s="41">
        <v>0</v>
      </c>
      <c r="CJ155" s="41">
        <v>0</v>
      </c>
      <c r="CK155" s="41">
        <v>0</v>
      </c>
      <c r="CL155" s="41"/>
      <c r="CM155" s="41">
        <v>0</v>
      </c>
      <c r="CN155" s="41"/>
      <c r="CO155" s="41">
        <v>0</v>
      </c>
      <c r="CP155" s="41">
        <v>0</v>
      </c>
      <c r="CQ155" s="41">
        <v>0</v>
      </c>
      <c r="CR155" s="41">
        <v>0</v>
      </c>
      <c r="CS155" s="41">
        <v>0</v>
      </c>
      <c r="CT155" s="41">
        <v>0</v>
      </c>
      <c r="CU155" s="41">
        <v>0</v>
      </c>
      <c r="CV155" s="41">
        <v>9999</v>
      </c>
      <c r="CW155" s="79">
        <v>9999</v>
      </c>
    </row>
    <row r="156" spans="1:101" s="21" customFormat="1">
      <c r="A156" s="21" t="s">
        <v>602</v>
      </c>
      <c r="B156" s="21" t="s">
        <v>673</v>
      </c>
      <c r="C156" s="41">
        <v>10</v>
      </c>
      <c r="D156" s="41">
        <v>16414.710910714282</v>
      </c>
      <c r="E156" s="41">
        <v>0</v>
      </c>
      <c r="F156" s="41">
        <v>3017.3603687838245</v>
      </c>
      <c r="G156" s="41">
        <v>0</v>
      </c>
      <c r="H156" s="41">
        <v>0</v>
      </c>
      <c r="I156" s="41" t="s">
        <v>700</v>
      </c>
      <c r="J156" s="41"/>
      <c r="K156" s="41"/>
      <c r="L156" s="41">
        <v>17639.157092212019</v>
      </c>
      <c r="M156" s="41">
        <v>3.0867592056379642</v>
      </c>
      <c r="N156" s="41">
        <v>3.0644803619290122</v>
      </c>
      <c r="O156" s="41">
        <v>0</v>
      </c>
      <c r="P156" s="41">
        <v>0</v>
      </c>
      <c r="Q156" s="41">
        <v>0</v>
      </c>
      <c r="R156" s="41">
        <v>601.7019649505354</v>
      </c>
      <c r="S156" s="41">
        <v>1390.4417226484379</v>
      </c>
      <c r="T156" s="41">
        <v>0</v>
      </c>
      <c r="U156" s="41">
        <v>3617.8294835719817</v>
      </c>
      <c r="V156" s="41" t="s">
        <v>229</v>
      </c>
      <c r="W156" s="41" t="s">
        <v>229</v>
      </c>
      <c r="X156" s="41" t="s">
        <v>229</v>
      </c>
      <c r="Y156" s="41" t="s">
        <v>229</v>
      </c>
      <c r="Z156" s="41">
        <v>0</v>
      </c>
      <c r="AA156" s="41">
        <v>0</v>
      </c>
      <c r="AB156" s="41">
        <v>0</v>
      </c>
      <c r="AC156" s="41">
        <v>0</v>
      </c>
      <c r="AD156" s="41">
        <v>0</v>
      </c>
      <c r="AE156" s="41">
        <v>0</v>
      </c>
      <c r="AF156" s="41">
        <v>0</v>
      </c>
      <c r="AG156" s="41">
        <v>0</v>
      </c>
      <c r="AH156" s="41">
        <v>601.7019649505354</v>
      </c>
      <c r="AI156" s="41">
        <v>1390.4417226484379</v>
      </c>
      <c r="AJ156" s="41">
        <v>0</v>
      </c>
      <c r="AK156" s="41">
        <v>3617.8294835719817</v>
      </c>
      <c r="AL156" s="41">
        <v>5609.9731711709555</v>
      </c>
      <c r="AM156" s="41">
        <v>9111.8703123907817</v>
      </c>
      <c r="AN156" s="41">
        <v>1090.7016887767816</v>
      </c>
      <c r="AO156" s="41">
        <v>0</v>
      </c>
      <c r="AP156" s="41">
        <v>0</v>
      </c>
      <c r="AQ156" s="41">
        <v>10202.572001167564</v>
      </c>
      <c r="AR156" s="41">
        <v>601.7019649505354</v>
      </c>
      <c r="AS156" s="79">
        <v>16.956188604114487</v>
      </c>
      <c r="AT156" s="41">
        <v>9111.8703123907817</v>
      </c>
      <c r="AU156" s="41">
        <v>1291.0659340871591</v>
      </c>
      <c r="AV156" s="41">
        <v>0</v>
      </c>
      <c r="AW156" s="41">
        <v>0</v>
      </c>
      <c r="AX156" s="41">
        <v>10402.936246477941</v>
      </c>
      <c r="AY156" s="41">
        <v>1390.4417226484379</v>
      </c>
      <c r="AZ156" s="79">
        <v>7.4817492002922581</v>
      </c>
      <c r="BA156" s="41">
        <v>9111.8703123907817</v>
      </c>
      <c r="BB156" s="41">
        <v>2381.7676228639407</v>
      </c>
      <c r="BC156" s="41">
        <v>0</v>
      </c>
      <c r="BD156" s="41">
        <v>0</v>
      </c>
      <c r="BE156" s="41">
        <v>11493.637935254723</v>
      </c>
      <c r="BF156" s="41">
        <v>1992.1436875989734</v>
      </c>
      <c r="BG156" s="41">
        <v>-1.6253163899414824</v>
      </c>
      <c r="BH156" s="79">
        <v>5.7694823956736796</v>
      </c>
      <c r="BI156" s="41">
        <v>2.509999969147251</v>
      </c>
      <c r="BJ156" s="41">
        <v>5.8002281598590679</v>
      </c>
      <c r="BK156" s="41">
        <v>0</v>
      </c>
      <c r="BL156" s="41">
        <v>15.091777027672157</v>
      </c>
      <c r="BM156" s="41">
        <v>23.402005156678477</v>
      </c>
      <c r="BN156" s="41">
        <v>9111.8703123907817</v>
      </c>
      <c r="BO156" s="41">
        <v>0</v>
      </c>
      <c r="BP156" s="41">
        <v>2381.7676228639407</v>
      </c>
      <c r="BQ156" s="41">
        <v>0</v>
      </c>
      <c r="BR156" s="41">
        <v>0</v>
      </c>
      <c r="BS156" s="41">
        <v>0</v>
      </c>
      <c r="BT156" s="41">
        <v>0</v>
      </c>
      <c r="BU156" s="41">
        <v>0</v>
      </c>
      <c r="BV156" s="41">
        <v>0</v>
      </c>
      <c r="BW156" s="41">
        <v>0</v>
      </c>
      <c r="BX156" s="41">
        <v>5609.9731711709555</v>
      </c>
      <c r="BY156" s="41"/>
      <c r="BZ156" s="41">
        <v>0</v>
      </c>
      <c r="CA156" s="41">
        <v>0</v>
      </c>
      <c r="CB156" s="41">
        <v>11493.637935254723</v>
      </c>
      <c r="CC156" s="41">
        <v>5609.9731711709555</v>
      </c>
      <c r="CD156" s="79">
        <v>2.0487866135116799</v>
      </c>
      <c r="CE156" s="41">
        <v>13.46646063773068</v>
      </c>
      <c r="CF156" s="41">
        <v>167.57371313806877</v>
      </c>
      <c r="CG156" s="41">
        <v>0</v>
      </c>
      <c r="CH156" s="41">
        <v>167.57371313806877</v>
      </c>
      <c r="CI156" s="41">
        <v>8.3785996188007097</v>
      </c>
      <c r="CJ156" s="41">
        <v>0</v>
      </c>
      <c r="CK156" s="41">
        <v>8.3785996188007097</v>
      </c>
      <c r="CL156" s="41"/>
      <c r="CM156" s="41">
        <v>0</v>
      </c>
      <c r="CN156" s="41"/>
      <c r="CO156" s="41">
        <v>0</v>
      </c>
      <c r="CP156" s="41">
        <v>0</v>
      </c>
      <c r="CQ156" s="41">
        <v>0</v>
      </c>
      <c r="CR156" s="41">
        <v>0</v>
      </c>
      <c r="CS156" s="41">
        <v>0</v>
      </c>
      <c r="CT156" s="41">
        <v>0</v>
      </c>
      <c r="CU156" s="41">
        <v>0</v>
      </c>
      <c r="CV156" s="41">
        <v>9999</v>
      </c>
      <c r="CW156" s="79">
        <v>9999</v>
      </c>
    </row>
    <row r="157" spans="1:101" s="21" customFormat="1">
      <c r="A157" s="21" t="s">
        <v>603</v>
      </c>
      <c r="B157" s="21" t="s">
        <v>674</v>
      </c>
      <c r="C157" s="41">
        <v>10</v>
      </c>
      <c r="D157" s="41">
        <v>41718.717857142852</v>
      </c>
      <c r="E157" s="41">
        <v>0</v>
      </c>
      <c r="F157" s="41">
        <v>7668.7555804867497</v>
      </c>
      <c r="G157" s="41">
        <v>0</v>
      </c>
      <c r="H157" s="41">
        <v>0</v>
      </c>
      <c r="I157" s="41" t="s">
        <v>700</v>
      </c>
      <c r="J157" s="41"/>
      <c r="K157" s="41"/>
      <c r="L157" s="41">
        <v>44830.702287146873</v>
      </c>
      <c r="M157" s="41">
        <v>7.8451358110055791</v>
      </c>
      <c r="N157" s="41">
        <v>7.7885131388225153</v>
      </c>
      <c r="O157" s="41">
        <v>0</v>
      </c>
      <c r="P157" s="41">
        <v>0</v>
      </c>
      <c r="Q157" s="41">
        <v>0</v>
      </c>
      <c r="R157" s="41">
        <v>1529.252305837138</v>
      </c>
      <c r="S157" s="41">
        <v>3533.8694808269202</v>
      </c>
      <c r="T157" s="41">
        <v>0</v>
      </c>
      <c r="U157" s="41">
        <v>9194.8745428026923</v>
      </c>
      <c r="V157" s="41" t="s">
        <v>229</v>
      </c>
      <c r="W157" s="41" t="s">
        <v>229</v>
      </c>
      <c r="X157" s="41" t="s">
        <v>229</v>
      </c>
      <c r="Y157" s="41" t="s">
        <v>229</v>
      </c>
      <c r="Z157" s="41">
        <v>0</v>
      </c>
      <c r="AA157" s="41">
        <v>0</v>
      </c>
      <c r="AB157" s="41">
        <v>0</v>
      </c>
      <c r="AC157" s="41">
        <v>0</v>
      </c>
      <c r="AD157" s="41">
        <v>0</v>
      </c>
      <c r="AE157" s="41">
        <v>0</v>
      </c>
      <c r="AF157" s="41">
        <v>0</v>
      </c>
      <c r="AG157" s="41">
        <v>0</v>
      </c>
      <c r="AH157" s="41">
        <v>1529.252305837138</v>
      </c>
      <c r="AI157" s="41">
        <v>3533.8694808269202</v>
      </c>
      <c r="AJ157" s="41">
        <v>0</v>
      </c>
      <c r="AK157" s="41">
        <v>9194.8745428026923</v>
      </c>
      <c r="AL157" s="41">
        <v>14257.99632946675</v>
      </c>
      <c r="AM157" s="41">
        <v>23158.223667855345</v>
      </c>
      <c r="AN157" s="41">
        <v>2772.0668531961219</v>
      </c>
      <c r="AO157" s="41">
        <v>0</v>
      </c>
      <c r="AP157" s="41">
        <v>0</v>
      </c>
      <c r="AQ157" s="41">
        <v>25930.290521051465</v>
      </c>
      <c r="AR157" s="41">
        <v>1529.252305837138</v>
      </c>
      <c r="AS157" s="79">
        <v>16.956188604114477</v>
      </c>
      <c r="AT157" s="41">
        <v>23158.223667855345</v>
      </c>
      <c r="AU157" s="41">
        <v>3281.3014942586638</v>
      </c>
      <c r="AV157" s="41">
        <v>0</v>
      </c>
      <c r="AW157" s="41">
        <v>0</v>
      </c>
      <c r="AX157" s="41">
        <v>26439.525162114009</v>
      </c>
      <c r="AY157" s="41">
        <v>3533.8694808269202</v>
      </c>
      <c r="AZ157" s="79">
        <v>7.4817492002922528</v>
      </c>
      <c r="BA157" s="41">
        <v>23158.223667855345</v>
      </c>
      <c r="BB157" s="41">
        <v>6053.3683474547852</v>
      </c>
      <c r="BC157" s="41">
        <v>0</v>
      </c>
      <c r="BD157" s="41">
        <v>0</v>
      </c>
      <c r="BE157" s="41">
        <v>29211.592015310132</v>
      </c>
      <c r="BF157" s="41">
        <v>5063.1217866640582</v>
      </c>
      <c r="BG157" s="41">
        <v>-1.6253163899414795</v>
      </c>
      <c r="BH157" s="79">
        <v>5.769482395673676</v>
      </c>
      <c r="BI157" s="41">
        <v>2.509999969147251</v>
      </c>
      <c r="BJ157" s="41">
        <v>5.8002281598590697</v>
      </c>
      <c r="BK157" s="41">
        <v>0</v>
      </c>
      <c r="BL157" s="41">
        <v>15.09177702767216</v>
      </c>
      <c r="BM157" s="41">
        <v>23.402005156678481</v>
      </c>
      <c r="BN157" s="41">
        <v>23158.223667855345</v>
      </c>
      <c r="BO157" s="41">
        <v>0</v>
      </c>
      <c r="BP157" s="41">
        <v>6053.3683474547852</v>
      </c>
      <c r="BQ157" s="41">
        <v>0</v>
      </c>
      <c r="BR157" s="41">
        <v>0</v>
      </c>
      <c r="BS157" s="41">
        <v>0</v>
      </c>
      <c r="BT157" s="41">
        <v>0</v>
      </c>
      <c r="BU157" s="41">
        <v>0</v>
      </c>
      <c r="BV157" s="41">
        <v>0</v>
      </c>
      <c r="BW157" s="41">
        <v>0</v>
      </c>
      <c r="BX157" s="41">
        <v>14257.99632946675</v>
      </c>
      <c r="BY157" s="41"/>
      <c r="BZ157" s="41">
        <v>0</v>
      </c>
      <c r="CA157" s="41">
        <v>0</v>
      </c>
      <c r="CB157" s="41">
        <v>29211.592015310129</v>
      </c>
      <c r="CC157" s="41">
        <v>14257.99632946675</v>
      </c>
      <c r="CD157" s="79">
        <v>2.0487866135116786</v>
      </c>
      <c r="CE157" s="41">
        <v>13.466460637730687</v>
      </c>
      <c r="CF157" s="41">
        <v>425.89604512119206</v>
      </c>
      <c r="CG157" s="41">
        <v>0</v>
      </c>
      <c r="CH157" s="41">
        <v>425.89604512119206</v>
      </c>
      <c r="CI157" s="41">
        <v>21.294583586394765</v>
      </c>
      <c r="CJ157" s="41">
        <v>0</v>
      </c>
      <c r="CK157" s="41">
        <v>21.294583586394765</v>
      </c>
      <c r="CL157" s="41"/>
      <c r="CM157" s="41">
        <v>0</v>
      </c>
      <c r="CN157" s="41"/>
      <c r="CO157" s="41">
        <v>0</v>
      </c>
      <c r="CP157" s="41">
        <v>0</v>
      </c>
      <c r="CQ157" s="41">
        <v>0</v>
      </c>
      <c r="CR157" s="41">
        <v>0</v>
      </c>
      <c r="CS157" s="41">
        <v>0</v>
      </c>
      <c r="CT157" s="41">
        <v>0</v>
      </c>
      <c r="CU157" s="41">
        <v>0</v>
      </c>
      <c r="CV157" s="41">
        <v>9999</v>
      </c>
      <c r="CW157" s="79">
        <v>9999</v>
      </c>
    </row>
    <row r="158" spans="1:101" s="21" customFormat="1">
      <c r="A158" s="21" t="s">
        <v>604</v>
      </c>
      <c r="B158" s="21" t="s">
        <v>675</v>
      </c>
      <c r="C158" s="41">
        <v>10</v>
      </c>
      <c r="D158" s="41">
        <v>7637.7344999999996</v>
      </c>
      <c r="E158" s="41">
        <v>0</v>
      </c>
      <c r="F158" s="41">
        <v>1403.972175504497</v>
      </c>
      <c r="G158" s="41">
        <v>0</v>
      </c>
      <c r="H158" s="41">
        <v>0</v>
      </c>
      <c r="I158" s="41" t="s">
        <v>700</v>
      </c>
      <c r="J158" s="41"/>
      <c r="K158" s="41"/>
      <c r="L158" s="41">
        <v>8207.4670341084275</v>
      </c>
      <c r="M158" s="41">
        <v>1.436263325399483</v>
      </c>
      <c r="N158" s="41">
        <v>1.4258970207998143</v>
      </c>
      <c r="O158" s="41">
        <v>0</v>
      </c>
      <c r="P158" s="41">
        <v>0</v>
      </c>
      <c r="Q158" s="41">
        <v>0</v>
      </c>
      <c r="R158" s="41">
        <v>279.97080676095294</v>
      </c>
      <c r="S158" s="41">
        <v>646.96995110523608</v>
      </c>
      <c r="T158" s="41">
        <v>0</v>
      </c>
      <c r="U158" s="41">
        <v>1683.3693393746462</v>
      </c>
      <c r="V158" s="41" t="s">
        <v>229</v>
      </c>
      <c r="W158" s="41" t="s">
        <v>229</v>
      </c>
      <c r="X158" s="41" t="s">
        <v>229</v>
      </c>
      <c r="Y158" s="41" t="s">
        <v>229</v>
      </c>
      <c r="Z158" s="41">
        <v>0</v>
      </c>
      <c r="AA158" s="41">
        <v>0</v>
      </c>
      <c r="AB158" s="41">
        <v>0</v>
      </c>
      <c r="AC158" s="41">
        <v>0</v>
      </c>
      <c r="AD158" s="41">
        <v>0</v>
      </c>
      <c r="AE158" s="41">
        <v>0</v>
      </c>
      <c r="AF158" s="41">
        <v>0</v>
      </c>
      <c r="AG158" s="41">
        <v>0</v>
      </c>
      <c r="AH158" s="41">
        <v>279.97080676095294</v>
      </c>
      <c r="AI158" s="41">
        <v>646.96995110523608</v>
      </c>
      <c r="AJ158" s="41">
        <v>0</v>
      </c>
      <c r="AK158" s="41">
        <v>1683.3693393746462</v>
      </c>
      <c r="AL158" s="41">
        <v>2610.3100972408351</v>
      </c>
      <c r="AM158" s="41">
        <v>4239.7363330381386</v>
      </c>
      <c r="AN158" s="41">
        <v>507.50147004667463</v>
      </c>
      <c r="AO158" s="41">
        <v>0</v>
      </c>
      <c r="AP158" s="41">
        <v>0</v>
      </c>
      <c r="AQ158" s="41">
        <v>4747.2378030848131</v>
      </c>
      <c r="AR158" s="41">
        <v>279.97080676095294</v>
      </c>
      <c r="AS158" s="79">
        <v>16.956188604114502</v>
      </c>
      <c r="AT158" s="41">
        <v>4239.7363330381386</v>
      </c>
      <c r="AU158" s="41">
        <v>600.73058125658611</v>
      </c>
      <c r="AV158" s="41">
        <v>0</v>
      </c>
      <c r="AW158" s="41">
        <v>0</v>
      </c>
      <c r="AX158" s="41">
        <v>4840.466914294725</v>
      </c>
      <c r="AY158" s="41">
        <v>646.96995110523608</v>
      </c>
      <c r="AZ158" s="79">
        <v>7.4817492002922634</v>
      </c>
      <c r="BA158" s="41">
        <v>4239.7363330381386</v>
      </c>
      <c r="BB158" s="41">
        <v>1108.2320513032607</v>
      </c>
      <c r="BC158" s="41">
        <v>0</v>
      </c>
      <c r="BD158" s="41">
        <v>0</v>
      </c>
      <c r="BE158" s="41">
        <v>5347.9683843413995</v>
      </c>
      <c r="BF158" s="41">
        <v>926.94075786618896</v>
      </c>
      <c r="BG158" s="41">
        <v>-1.6253163899414766</v>
      </c>
      <c r="BH158" s="79">
        <v>5.7694823956736832</v>
      </c>
      <c r="BI158" s="41">
        <v>2.5099999691472505</v>
      </c>
      <c r="BJ158" s="41">
        <v>5.8002281598590688</v>
      </c>
      <c r="BK158" s="41">
        <v>0</v>
      </c>
      <c r="BL158" s="41">
        <v>15.091777027672155</v>
      </c>
      <c r="BM158" s="41">
        <v>23.402005156678474</v>
      </c>
      <c r="BN158" s="41">
        <v>4239.7363330381386</v>
      </c>
      <c r="BO158" s="41">
        <v>0</v>
      </c>
      <c r="BP158" s="41">
        <v>1108.2320513032607</v>
      </c>
      <c r="BQ158" s="41">
        <v>0</v>
      </c>
      <c r="BR158" s="41">
        <v>0</v>
      </c>
      <c r="BS158" s="41">
        <v>0</v>
      </c>
      <c r="BT158" s="41">
        <v>0</v>
      </c>
      <c r="BU158" s="41">
        <v>0</v>
      </c>
      <c r="BV158" s="41">
        <v>0</v>
      </c>
      <c r="BW158" s="41">
        <v>0</v>
      </c>
      <c r="BX158" s="41">
        <v>2610.3100972408351</v>
      </c>
      <c r="BY158" s="41"/>
      <c r="BZ158" s="41">
        <v>0</v>
      </c>
      <c r="CA158" s="41">
        <v>0</v>
      </c>
      <c r="CB158" s="41">
        <v>5347.9683843413995</v>
      </c>
      <c r="CC158" s="41">
        <v>2610.3100972408351</v>
      </c>
      <c r="CD158" s="79">
        <v>2.0487866135116817</v>
      </c>
      <c r="CE158" s="41">
        <v>13.466460637730675</v>
      </c>
      <c r="CF158" s="41">
        <v>77.971737491418182</v>
      </c>
      <c r="CG158" s="41">
        <v>0</v>
      </c>
      <c r="CH158" s="41">
        <v>77.971737491418182</v>
      </c>
      <c r="CI158" s="41">
        <v>3.8985468412015036</v>
      </c>
      <c r="CJ158" s="41">
        <v>0</v>
      </c>
      <c r="CK158" s="41">
        <v>3.8985468412015036</v>
      </c>
      <c r="CL158" s="41"/>
      <c r="CM158" s="41">
        <v>0</v>
      </c>
      <c r="CN158" s="41"/>
      <c r="CO158" s="41">
        <v>0</v>
      </c>
      <c r="CP158" s="41">
        <v>0</v>
      </c>
      <c r="CQ158" s="41">
        <v>0</v>
      </c>
      <c r="CR158" s="41">
        <v>0</v>
      </c>
      <c r="CS158" s="41">
        <v>0</v>
      </c>
      <c r="CT158" s="41">
        <v>0</v>
      </c>
      <c r="CU158" s="41">
        <v>0</v>
      </c>
      <c r="CV158" s="41">
        <v>9999</v>
      </c>
      <c r="CW158" s="79">
        <v>9999</v>
      </c>
    </row>
    <row r="159" spans="1:101" s="21" customFormat="1">
      <c r="A159" s="21" t="s">
        <v>605</v>
      </c>
      <c r="B159" s="21" t="s">
        <v>676</v>
      </c>
      <c r="C159" s="41">
        <v>10</v>
      </c>
      <c r="D159" s="41">
        <v>7637.7344999999996</v>
      </c>
      <c r="E159" s="41">
        <v>0</v>
      </c>
      <c r="F159" s="41">
        <v>1403.972175504497</v>
      </c>
      <c r="G159" s="41">
        <v>0</v>
      </c>
      <c r="H159" s="41">
        <v>0</v>
      </c>
      <c r="I159" s="41" t="s">
        <v>700</v>
      </c>
      <c r="J159" s="41"/>
      <c r="K159" s="41"/>
      <c r="L159" s="41">
        <v>8207.4670341084275</v>
      </c>
      <c r="M159" s="41">
        <v>1.436263325399483</v>
      </c>
      <c r="N159" s="41">
        <v>1.4258970207998143</v>
      </c>
      <c r="O159" s="41">
        <v>0</v>
      </c>
      <c r="P159" s="41">
        <v>0</v>
      </c>
      <c r="Q159" s="41">
        <v>0</v>
      </c>
      <c r="R159" s="41">
        <v>279.97080676095294</v>
      </c>
      <c r="S159" s="41">
        <v>646.96995110523608</v>
      </c>
      <c r="T159" s="41">
        <v>0</v>
      </c>
      <c r="U159" s="41">
        <v>1683.3693393746462</v>
      </c>
      <c r="V159" s="41" t="s">
        <v>229</v>
      </c>
      <c r="W159" s="41" t="s">
        <v>229</v>
      </c>
      <c r="X159" s="41" t="s">
        <v>229</v>
      </c>
      <c r="Y159" s="41" t="s">
        <v>229</v>
      </c>
      <c r="Z159" s="41">
        <v>0</v>
      </c>
      <c r="AA159" s="41">
        <v>0</v>
      </c>
      <c r="AB159" s="41">
        <v>0</v>
      </c>
      <c r="AC159" s="41">
        <v>0</v>
      </c>
      <c r="AD159" s="41">
        <v>0</v>
      </c>
      <c r="AE159" s="41">
        <v>0</v>
      </c>
      <c r="AF159" s="41">
        <v>0</v>
      </c>
      <c r="AG159" s="41">
        <v>0</v>
      </c>
      <c r="AH159" s="41">
        <v>279.97080676095294</v>
      </c>
      <c r="AI159" s="41">
        <v>646.96995110523608</v>
      </c>
      <c r="AJ159" s="41">
        <v>0</v>
      </c>
      <c r="AK159" s="41">
        <v>1683.3693393746462</v>
      </c>
      <c r="AL159" s="41">
        <v>2610.3100972408351</v>
      </c>
      <c r="AM159" s="41">
        <v>4239.7363330381386</v>
      </c>
      <c r="AN159" s="41">
        <v>507.50147004667463</v>
      </c>
      <c r="AO159" s="41">
        <v>0</v>
      </c>
      <c r="AP159" s="41">
        <v>0</v>
      </c>
      <c r="AQ159" s="41">
        <v>4747.2378030848131</v>
      </c>
      <c r="AR159" s="41">
        <v>279.97080676095294</v>
      </c>
      <c r="AS159" s="79">
        <v>16.956188604114502</v>
      </c>
      <c r="AT159" s="41">
        <v>4239.7363330381386</v>
      </c>
      <c r="AU159" s="41">
        <v>600.73058125658611</v>
      </c>
      <c r="AV159" s="41">
        <v>0</v>
      </c>
      <c r="AW159" s="41">
        <v>0</v>
      </c>
      <c r="AX159" s="41">
        <v>4840.466914294725</v>
      </c>
      <c r="AY159" s="41">
        <v>646.96995110523608</v>
      </c>
      <c r="AZ159" s="79">
        <v>7.4817492002922634</v>
      </c>
      <c r="BA159" s="41">
        <v>4239.7363330381386</v>
      </c>
      <c r="BB159" s="41">
        <v>1108.2320513032607</v>
      </c>
      <c r="BC159" s="41">
        <v>0</v>
      </c>
      <c r="BD159" s="41">
        <v>0</v>
      </c>
      <c r="BE159" s="41">
        <v>5347.9683843413995</v>
      </c>
      <c r="BF159" s="41">
        <v>926.94075786618896</v>
      </c>
      <c r="BG159" s="41">
        <v>-1.6253163899414766</v>
      </c>
      <c r="BH159" s="79">
        <v>5.7694823956736832</v>
      </c>
      <c r="BI159" s="41">
        <v>2.5099999691472505</v>
      </c>
      <c r="BJ159" s="41">
        <v>5.8002281598590688</v>
      </c>
      <c r="BK159" s="41">
        <v>0</v>
      </c>
      <c r="BL159" s="41">
        <v>15.091777027672155</v>
      </c>
      <c r="BM159" s="41">
        <v>23.402005156678474</v>
      </c>
      <c r="BN159" s="41">
        <v>4239.7363330381386</v>
      </c>
      <c r="BO159" s="41">
        <v>0</v>
      </c>
      <c r="BP159" s="41">
        <v>1108.2320513032607</v>
      </c>
      <c r="BQ159" s="41">
        <v>0</v>
      </c>
      <c r="BR159" s="41">
        <v>0</v>
      </c>
      <c r="BS159" s="41">
        <v>0</v>
      </c>
      <c r="BT159" s="41">
        <v>0</v>
      </c>
      <c r="BU159" s="41">
        <v>0</v>
      </c>
      <c r="BV159" s="41">
        <v>0</v>
      </c>
      <c r="BW159" s="41">
        <v>0</v>
      </c>
      <c r="BX159" s="41">
        <v>2610.3100972408351</v>
      </c>
      <c r="BY159" s="41"/>
      <c r="BZ159" s="41">
        <v>0</v>
      </c>
      <c r="CA159" s="41">
        <v>0</v>
      </c>
      <c r="CB159" s="41">
        <v>5347.9683843413995</v>
      </c>
      <c r="CC159" s="41">
        <v>2610.3100972408351</v>
      </c>
      <c r="CD159" s="79">
        <v>2.0487866135116817</v>
      </c>
      <c r="CE159" s="41">
        <v>13.466460637730675</v>
      </c>
      <c r="CF159" s="41">
        <v>77.971737491418182</v>
      </c>
      <c r="CG159" s="41">
        <v>0</v>
      </c>
      <c r="CH159" s="41">
        <v>77.971737491418182</v>
      </c>
      <c r="CI159" s="41">
        <v>3.8985468412015036</v>
      </c>
      <c r="CJ159" s="41">
        <v>0</v>
      </c>
      <c r="CK159" s="41">
        <v>3.8985468412015036</v>
      </c>
      <c r="CL159" s="41"/>
      <c r="CM159" s="41">
        <v>0</v>
      </c>
      <c r="CN159" s="41"/>
      <c r="CO159" s="41">
        <v>0</v>
      </c>
      <c r="CP159" s="41">
        <v>0</v>
      </c>
      <c r="CQ159" s="41">
        <v>0</v>
      </c>
      <c r="CR159" s="41">
        <v>0</v>
      </c>
      <c r="CS159" s="41">
        <v>0</v>
      </c>
      <c r="CT159" s="41">
        <v>0</v>
      </c>
      <c r="CU159" s="41">
        <v>0</v>
      </c>
      <c r="CV159" s="41">
        <v>9999</v>
      </c>
      <c r="CW159" s="79">
        <v>9999</v>
      </c>
    </row>
    <row r="160" spans="1:101" s="21" customFormat="1">
      <c r="A160" s="21" t="s">
        <v>606</v>
      </c>
      <c r="B160" s="21" t="s">
        <v>677</v>
      </c>
      <c r="C160" s="41">
        <v>10</v>
      </c>
      <c r="D160" s="41">
        <v>126259.2927455357</v>
      </c>
      <c r="E160" s="41">
        <v>0</v>
      </c>
      <c r="F160" s="41">
        <v>23209.04633613658</v>
      </c>
      <c r="G160" s="41">
        <v>0</v>
      </c>
      <c r="H160" s="41">
        <v>0</v>
      </c>
      <c r="I160" s="41" t="s">
        <v>700</v>
      </c>
      <c r="J160" s="41"/>
      <c r="K160" s="41"/>
      <c r="L160" s="41">
        <v>135677.53408537959</v>
      </c>
      <c r="M160" s="41">
        <v>23.742850928019291</v>
      </c>
      <c r="N160" s="41">
        <v>23.57148567734987</v>
      </c>
      <c r="O160" s="41">
        <v>0</v>
      </c>
      <c r="P160" s="41">
        <v>0</v>
      </c>
      <c r="Q160" s="41">
        <v>0</v>
      </c>
      <c r="R160" s="41">
        <v>4628.1938775215312</v>
      </c>
      <c r="S160" s="41">
        <v>10695.05210663724</v>
      </c>
      <c r="T160" s="41">
        <v>0</v>
      </c>
      <c r="U160" s="41">
        <v>27827.757330261025</v>
      </c>
      <c r="V160" s="41" t="s">
        <v>229</v>
      </c>
      <c r="W160" s="41" t="s">
        <v>229</v>
      </c>
      <c r="X160" s="41" t="s">
        <v>229</v>
      </c>
      <c r="Y160" s="41" t="s">
        <v>229</v>
      </c>
      <c r="Z160" s="41">
        <v>0</v>
      </c>
      <c r="AA160" s="41">
        <v>0</v>
      </c>
      <c r="AB160" s="41">
        <v>0</v>
      </c>
      <c r="AC160" s="41">
        <v>0</v>
      </c>
      <c r="AD160" s="41">
        <v>0</v>
      </c>
      <c r="AE160" s="41">
        <v>0</v>
      </c>
      <c r="AF160" s="41">
        <v>0</v>
      </c>
      <c r="AG160" s="41">
        <v>0</v>
      </c>
      <c r="AH160" s="41">
        <v>4628.1938775215312</v>
      </c>
      <c r="AI160" s="41">
        <v>10695.05210663724</v>
      </c>
      <c r="AJ160" s="41">
        <v>0</v>
      </c>
      <c r="AK160" s="41">
        <v>27827.757330261025</v>
      </c>
      <c r="AL160" s="41">
        <v>43151.003314419795</v>
      </c>
      <c r="AM160" s="41">
        <v>70087.02787939884</v>
      </c>
      <c r="AN160" s="41">
        <v>8389.5004042642286</v>
      </c>
      <c r="AO160" s="41">
        <v>0</v>
      </c>
      <c r="AP160" s="41">
        <v>0</v>
      </c>
      <c r="AQ160" s="41">
        <v>78476.528283663065</v>
      </c>
      <c r="AR160" s="41">
        <v>4628.1938775215312</v>
      </c>
      <c r="AS160" s="79">
        <v>16.956188604114494</v>
      </c>
      <c r="AT160" s="41">
        <v>70087.02787939884</v>
      </c>
      <c r="AU160" s="41">
        <v>9930.6696665184081</v>
      </c>
      <c r="AV160" s="41">
        <v>0</v>
      </c>
      <c r="AW160" s="41">
        <v>0</v>
      </c>
      <c r="AX160" s="41">
        <v>80017.697545917254</v>
      </c>
      <c r="AY160" s="41">
        <v>10695.05210663724</v>
      </c>
      <c r="AZ160" s="79">
        <v>7.4817492002922625</v>
      </c>
      <c r="BA160" s="41">
        <v>70087.02787939884</v>
      </c>
      <c r="BB160" s="41">
        <v>18320.170070782639</v>
      </c>
      <c r="BC160" s="41">
        <v>0</v>
      </c>
      <c r="BD160" s="41">
        <v>0</v>
      </c>
      <c r="BE160" s="41">
        <v>88407.197950181479</v>
      </c>
      <c r="BF160" s="41">
        <v>15323.245984158772</v>
      </c>
      <c r="BG160" s="41">
        <v>-1.6253163899414822</v>
      </c>
      <c r="BH160" s="79">
        <v>5.7694823956736823</v>
      </c>
      <c r="BI160" s="41">
        <v>2.5099999691472514</v>
      </c>
      <c r="BJ160" s="41">
        <v>5.8002281598590679</v>
      </c>
      <c r="BK160" s="41">
        <v>0</v>
      </c>
      <c r="BL160" s="41">
        <v>15.091777027672157</v>
      </c>
      <c r="BM160" s="41">
        <v>23.402005156678477</v>
      </c>
      <c r="BN160" s="41">
        <v>70087.02787939884</v>
      </c>
      <c r="BO160" s="41">
        <v>0</v>
      </c>
      <c r="BP160" s="41">
        <v>18320.170070782639</v>
      </c>
      <c r="BQ160" s="41">
        <v>0</v>
      </c>
      <c r="BR160" s="41">
        <v>0</v>
      </c>
      <c r="BS160" s="41">
        <v>0</v>
      </c>
      <c r="BT160" s="41">
        <v>0</v>
      </c>
      <c r="BU160" s="41">
        <v>0</v>
      </c>
      <c r="BV160" s="41">
        <v>0</v>
      </c>
      <c r="BW160" s="41">
        <v>0</v>
      </c>
      <c r="BX160" s="41">
        <v>43151.003314419795</v>
      </c>
      <c r="BY160" s="41"/>
      <c r="BZ160" s="41">
        <v>0</v>
      </c>
      <c r="CA160" s="41">
        <v>0</v>
      </c>
      <c r="CB160" s="41">
        <v>88407.197950181479</v>
      </c>
      <c r="CC160" s="41">
        <v>43151.003314419795</v>
      </c>
      <c r="CD160" s="79">
        <v>2.0487866135116817</v>
      </c>
      <c r="CE160" s="41">
        <v>13.466460637730675</v>
      </c>
      <c r="CF160" s="41">
        <v>1288.9498096336049</v>
      </c>
      <c r="CG160" s="41">
        <v>0</v>
      </c>
      <c r="CH160" s="41">
        <v>1288.9498096336049</v>
      </c>
      <c r="CI160" s="41">
        <v>64.446828690555307</v>
      </c>
      <c r="CJ160" s="41">
        <v>0</v>
      </c>
      <c r="CK160" s="41">
        <v>64.446828690555307</v>
      </c>
      <c r="CL160" s="41"/>
      <c r="CM160" s="41">
        <v>0</v>
      </c>
      <c r="CN160" s="41"/>
      <c r="CO160" s="41">
        <v>0</v>
      </c>
      <c r="CP160" s="41">
        <v>0</v>
      </c>
      <c r="CQ160" s="41">
        <v>0</v>
      </c>
      <c r="CR160" s="41">
        <v>0</v>
      </c>
      <c r="CS160" s="41">
        <v>0</v>
      </c>
      <c r="CT160" s="41">
        <v>0</v>
      </c>
      <c r="CU160" s="41">
        <v>0</v>
      </c>
      <c r="CV160" s="41">
        <v>9999</v>
      </c>
      <c r="CW160" s="79">
        <v>9999</v>
      </c>
    </row>
    <row r="161" spans="1:101" s="21" customFormat="1">
      <c r="A161" s="21" t="s">
        <v>607</v>
      </c>
      <c r="B161" s="21" t="s">
        <v>678</v>
      </c>
      <c r="C161" s="41">
        <v>10</v>
      </c>
      <c r="D161" s="41">
        <v>684283.24682142853</v>
      </c>
      <c r="E161" s="41">
        <v>0</v>
      </c>
      <c r="F161" s="41">
        <v>125785.28864824535</v>
      </c>
      <c r="G161" s="41">
        <v>0</v>
      </c>
      <c r="H161" s="41">
        <v>0</v>
      </c>
      <c r="I161" s="41" t="s">
        <v>700</v>
      </c>
      <c r="J161" s="41"/>
      <c r="K161" s="41"/>
      <c r="L161" s="41">
        <v>735326.97297602531</v>
      </c>
      <c r="M161" s="41">
        <v>128.67833146005538</v>
      </c>
      <c r="N161" s="41">
        <v>127.74958896854808</v>
      </c>
      <c r="O161" s="41">
        <v>0</v>
      </c>
      <c r="P161" s="41">
        <v>0</v>
      </c>
      <c r="Q161" s="41">
        <v>0</v>
      </c>
      <c r="R161" s="41">
        <v>25083.266859511765</v>
      </c>
      <c r="S161" s="41">
        <v>57963.614568978781</v>
      </c>
      <c r="T161" s="41">
        <v>0</v>
      </c>
      <c r="U161" s="41">
        <v>150817.16144321676</v>
      </c>
      <c r="V161" s="41" t="s">
        <v>229</v>
      </c>
      <c r="W161" s="41" t="s">
        <v>229</v>
      </c>
      <c r="X161" s="41" t="s">
        <v>229</v>
      </c>
      <c r="Y161" s="41" t="s">
        <v>229</v>
      </c>
      <c r="Z161" s="41">
        <v>0</v>
      </c>
      <c r="AA161" s="41">
        <v>0</v>
      </c>
      <c r="AB161" s="41">
        <v>0</v>
      </c>
      <c r="AC161" s="41">
        <v>0</v>
      </c>
      <c r="AD161" s="41">
        <v>0</v>
      </c>
      <c r="AE161" s="41">
        <v>0</v>
      </c>
      <c r="AF161" s="41">
        <v>0</v>
      </c>
      <c r="AG161" s="41">
        <v>0</v>
      </c>
      <c r="AH161" s="41">
        <v>25083.266859511765</v>
      </c>
      <c r="AI161" s="41">
        <v>57963.614568978781</v>
      </c>
      <c r="AJ161" s="41">
        <v>0</v>
      </c>
      <c r="AK161" s="41">
        <v>150817.16144321676</v>
      </c>
      <c r="AL161" s="41">
        <v>233864.04287170729</v>
      </c>
      <c r="AM161" s="41">
        <v>379848.31020744599</v>
      </c>
      <c r="AN161" s="41">
        <v>45468.293469769931</v>
      </c>
      <c r="AO161" s="41">
        <v>0</v>
      </c>
      <c r="AP161" s="41">
        <v>0</v>
      </c>
      <c r="AQ161" s="41">
        <v>425316.60367721593</v>
      </c>
      <c r="AR161" s="41">
        <v>25083.266859511765</v>
      </c>
      <c r="AS161" s="79">
        <v>16.956188604114487</v>
      </c>
      <c r="AT161" s="41">
        <v>379848.31020744599</v>
      </c>
      <c r="AU161" s="41">
        <v>53820.916740059612</v>
      </c>
      <c r="AV161" s="41">
        <v>0</v>
      </c>
      <c r="AW161" s="41">
        <v>0</v>
      </c>
      <c r="AX161" s="41">
        <v>433669.22694750561</v>
      </c>
      <c r="AY161" s="41">
        <v>57963.614568978781</v>
      </c>
      <c r="AZ161" s="79">
        <v>7.4817492002922572</v>
      </c>
      <c r="BA161" s="41">
        <v>379848.31020744599</v>
      </c>
      <c r="BB161" s="41">
        <v>99289.210209829544</v>
      </c>
      <c r="BC161" s="41">
        <v>0</v>
      </c>
      <c r="BD161" s="41">
        <v>0</v>
      </c>
      <c r="BE161" s="41">
        <v>479137.52041727555</v>
      </c>
      <c r="BF161" s="41">
        <v>83046.881428490538</v>
      </c>
      <c r="BG161" s="41">
        <v>-1.6253163899414775</v>
      </c>
      <c r="BH161" s="79">
        <v>5.7694823956736787</v>
      </c>
      <c r="BI161" s="41">
        <v>2.5099999691472505</v>
      </c>
      <c r="BJ161" s="41">
        <v>5.8002281598590679</v>
      </c>
      <c r="BK161" s="41">
        <v>0</v>
      </c>
      <c r="BL161" s="41">
        <v>15.091777027672155</v>
      </c>
      <c r="BM161" s="41">
        <v>23.402005156678474</v>
      </c>
      <c r="BN161" s="41">
        <v>379848.31020744599</v>
      </c>
      <c r="BO161" s="41">
        <v>0</v>
      </c>
      <c r="BP161" s="41">
        <v>99289.210209829544</v>
      </c>
      <c r="BQ161" s="41">
        <v>0</v>
      </c>
      <c r="BR161" s="41">
        <v>0</v>
      </c>
      <c r="BS161" s="41">
        <v>0</v>
      </c>
      <c r="BT161" s="41">
        <v>0</v>
      </c>
      <c r="BU161" s="41">
        <v>0</v>
      </c>
      <c r="BV161" s="41">
        <v>0</v>
      </c>
      <c r="BW161" s="41">
        <v>0</v>
      </c>
      <c r="BX161" s="41">
        <v>233864.04287170729</v>
      </c>
      <c r="BY161" s="41"/>
      <c r="BZ161" s="41">
        <v>0</v>
      </c>
      <c r="CA161" s="41">
        <v>0</v>
      </c>
      <c r="CB161" s="41">
        <v>479137.52041727555</v>
      </c>
      <c r="CC161" s="41">
        <v>233864.04287170729</v>
      </c>
      <c r="CD161" s="79">
        <v>2.0487866135116799</v>
      </c>
      <c r="CE161" s="41">
        <v>13.466460637730673</v>
      </c>
      <c r="CF161" s="41">
        <v>6985.6779770147441</v>
      </c>
      <c r="CG161" s="41">
        <v>0</v>
      </c>
      <c r="CH161" s="41">
        <v>6985.6779770147441</v>
      </c>
      <c r="CI161" s="41">
        <v>349.28031216361194</v>
      </c>
      <c r="CJ161" s="41">
        <v>0</v>
      </c>
      <c r="CK161" s="41">
        <v>349.28031216361194</v>
      </c>
      <c r="CL161" s="41"/>
      <c r="CM161" s="41">
        <v>0</v>
      </c>
      <c r="CN161" s="41"/>
      <c r="CO161" s="41">
        <v>0</v>
      </c>
      <c r="CP161" s="41">
        <v>0</v>
      </c>
      <c r="CQ161" s="41">
        <v>0</v>
      </c>
      <c r="CR161" s="41">
        <v>0</v>
      </c>
      <c r="CS161" s="41">
        <v>0</v>
      </c>
      <c r="CT161" s="41">
        <v>0</v>
      </c>
      <c r="CU161" s="41">
        <v>0</v>
      </c>
      <c r="CV161" s="41">
        <v>9999</v>
      </c>
      <c r="CW161" s="79">
        <v>9999</v>
      </c>
    </row>
    <row r="162" spans="1:101" s="21" customFormat="1">
      <c r="A162" s="21" t="s">
        <v>608</v>
      </c>
      <c r="B162" s="21" t="s">
        <v>679</v>
      </c>
      <c r="C162" s="41">
        <v>10</v>
      </c>
      <c r="D162" s="41">
        <v>1630768.6353749998</v>
      </c>
      <c r="E162" s="41">
        <v>0</v>
      </c>
      <c r="F162" s="41">
        <v>231146.95411651075</v>
      </c>
      <c r="G162" s="41">
        <v>0</v>
      </c>
      <c r="H162" s="41">
        <v>0</v>
      </c>
      <c r="I162" s="41" t="s">
        <v>700</v>
      </c>
      <c r="J162" s="41"/>
      <c r="K162" s="41"/>
      <c r="L162" s="41">
        <v>1752414.9098267686</v>
      </c>
      <c r="M162" s="41">
        <v>306.66334149228078</v>
      </c>
      <c r="N162" s="41">
        <v>304.44998301459566</v>
      </c>
      <c r="O162" s="41">
        <v>0</v>
      </c>
      <c r="P162" s="41">
        <v>0</v>
      </c>
      <c r="Q162" s="41">
        <v>0</v>
      </c>
      <c r="R162" s="41">
        <v>46093.790427920911</v>
      </c>
      <c r="S162" s="41">
        <v>106515.73885297714</v>
      </c>
      <c r="T162" s="41">
        <v>0</v>
      </c>
      <c r="U162" s="41">
        <v>277146.30121480359</v>
      </c>
      <c r="V162" s="41" t="s">
        <v>229</v>
      </c>
      <c r="W162" s="41" t="s">
        <v>229</v>
      </c>
      <c r="X162" s="41" t="s">
        <v>229</v>
      </c>
      <c r="Y162" s="41" t="s">
        <v>229</v>
      </c>
      <c r="Z162" s="41">
        <v>0</v>
      </c>
      <c r="AA162" s="41">
        <v>0</v>
      </c>
      <c r="AB162" s="41">
        <v>0</v>
      </c>
      <c r="AC162" s="41">
        <v>0</v>
      </c>
      <c r="AD162" s="41">
        <v>0</v>
      </c>
      <c r="AE162" s="41">
        <v>0</v>
      </c>
      <c r="AF162" s="41">
        <v>0</v>
      </c>
      <c r="AG162" s="41">
        <v>0</v>
      </c>
      <c r="AH162" s="41">
        <v>46093.790427920911</v>
      </c>
      <c r="AI162" s="41">
        <v>106515.73885297714</v>
      </c>
      <c r="AJ162" s="41">
        <v>0</v>
      </c>
      <c r="AK162" s="41">
        <v>277146.30121480359</v>
      </c>
      <c r="AL162" s="41">
        <v>429755.83049570164</v>
      </c>
      <c r="AM162" s="41">
        <v>905246.05616736365</v>
      </c>
      <c r="AN162" s="41">
        <v>108359.02711187748</v>
      </c>
      <c r="AO162" s="41">
        <v>0</v>
      </c>
      <c r="AP162" s="41">
        <v>0</v>
      </c>
      <c r="AQ162" s="41">
        <v>1013605.0832792411</v>
      </c>
      <c r="AR162" s="41">
        <v>46093.790427920911</v>
      </c>
      <c r="AS162" s="79">
        <v>21.990057095960992</v>
      </c>
      <c r="AT162" s="41">
        <v>905246.05616736365</v>
      </c>
      <c r="AU162" s="41">
        <v>128264.81337153492</v>
      </c>
      <c r="AV162" s="41">
        <v>0</v>
      </c>
      <c r="AW162" s="41">
        <v>0</v>
      </c>
      <c r="AX162" s="41">
        <v>1033510.8695388986</v>
      </c>
      <c r="AY162" s="41">
        <v>106515.73885297714</v>
      </c>
      <c r="AZ162" s="79">
        <v>9.7028934941290288</v>
      </c>
      <c r="BA162" s="41">
        <v>905246.05616736365</v>
      </c>
      <c r="BB162" s="41">
        <v>236623.84048341241</v>
      </c>
      <c r="BC162" s="41">
        <v>0</v>
      </c>
      <c r="BD162" s="41">
        <v>0</v>
      </c>
      <c r="BE162" s="41">
        <v>1141869.896650776</v>
      </c>
      <c r="BF162" s="41">
        <v>152609.52928089804</v>
      </c>
      <c r="BG162" s="41">
        <v>-3.5276577688706356</v>
      </c>
      <c r="BH162" s="79">
        <v>7.482297481889308</v>
      </c>
      <c r="BI162" s="41">
        <v>1.9354216629569159</v>
      </c>
      <c r="BJ162" s="41">
        <v>4.4724650871202449</v>
      </c>
      <c r="BK162" s="41">
        <v>0</v>
      </c>
      <c r="BL162" s="41">
        <v>11.637032888807445</v>
      </c>
      <c r="BM162" s="41">
        <v>18.044919638884604</v>
      </c>
      <c r="BN162" s="41">
        <v>905246.05616736365</v>
      </c>
      <c r="BO162" s="41">
        <v>0</v>
      </c>
      <c r="BP162" s="41">
        <v>236623.84048341241</v>
      </c>
      <c r="BQ162" s="41">
        <v>0</v>
      </c>
      <c r="BR162" s="41">
        <v>0</v>
      </c>
      <c r="BS162" s="41">
        <v>0</v>
      </c>
      <c r="BT162" s="41">
        <v>0</v>
      </c>
      <c r="BU162" s="41">
        <v>0</v>
      </c>
      <c r="BV162" s="41">
        <v>0</v>
      </c>
      <c r="BW162" s="41">
        <v>0</v>
      </c>
      <c r="BX162" s="41">
        <v>429755.83049570164</v>
      </c>
      <c r="BY162" s="41"/>
      <c r="BZ162" s="41">
        <v>0</v>
      </c>
      <c r="CA162" s="41">
        <v>0</v>
      </c>
      <c r="CB162" s="41">
        <v>1141869.896650776</v>
      </c>
      <c r="CC162" s="41">
        <v>429755.83049570164</v>
      </c>
      <c r="CD162" s="79">
        <v>2.6570201393979618</v>
      </c>
      <c r="CE162" s="41">
        <v>8.1093751199368107</v>
      </c>
      <c r="CF162" s="41">
        <v>16648.112597616193</v>
      </c>
      <c r="CG162" s="41">
        <v>0</v>
      </c>
      <c r="CH162" s="41">
        <v>16648.112597616193</v>
      </c>
      <c r="CI162" s="41">
        <v>832.39708216771498</v>
      </c>
      <c r="CJ162" s="41">
        <v>0</v>
      </c>
      <c r="CK162" s="41">
        <v>832.39708216771498</v>
      </c>
      <c r="CL162" s="41"/>
      <c r="CM162" s="41">
        <v>0</v>
      </c>
      <c r="CN162" s="41"/>
      <c r="CO162" s="41">
        <v>0</v>
      </c>
      <c r="CP162" s="41">
        <v>0</v>
      </c>
      <c r="CQ162" s="41">
        <v>0</v>
      </c>
      <c r="CR162" s="41">
        <v>0</v>
      </c>
      <c r="CS162" s="41">
        <v>0</v>
      </c>
      <c r="CT162" s="41">
        <v>0</v>
      </c>
      <c r="CU162" s="41">
        <v>0</v>
      </c>
      <c r="CV162" s="41">
        <v>9999</v>
      </c>
      <c r="CW162" s="79">
        <v>9999</v>
      </c>
    </row>
    <row r="163" spans="1:101" s="21" customFormat="1">
      <c r="A163" s="21" t="s">
        <v>609</v>
      </c>
      <c r="B163" s="21" t="s">
        <v>680</v>
      </c>
      <c r="C163" s="41">
        <v>10</v>
      </c>
      <c r="D163" s="41">
        <v>0</v>
      </c>
      <c r="E163" s="41">
        <v>0</v>
      </c>
      <c r="F163" s="41">
        <v>0</v>
      </c>
      <c r="G163" s="41">
        <v>0</v>
      </c>
      <c r="H163" s="41">
        <v>0</v>
      </c>
      <c r="I163" s="41" t="s">
        <v>700</v>
      </c>
      <c r="J163" s="41"/>
      <c r="K163" s="41"/>
      <c r="L163" s="41">
        <v>0</v>
      </c>
      <c r="M163" s="41">
        <v>0</v>
      </c>
      <c r="N163" s="41">
        <v>0</v>
      </c>
      <c r="O163" s="41">
        <v>0</v>
      </c>
      <c r="P163" s="41">
        <v>0</v>
      </c>
      <c r="Q163" s="41">
        <v>0</v>
      </c>
      <c r="R163" s="41">
        <v>0</v>
      </c>
      <c r="S163" s="41">
        <v>0</v>
      </c>
      <c r="T163" s="41">
        <v>0</v>
      </c>
      <c r="U163" s="41">
        <v>0</v>
      </c>
      <c r="V163" s="41" t="s">
        <v>229</v>
      </c>
      <c r="W163" s="41" t="s">
        <v>229</v>
      </c>
      <c r="X163" s="41" t="s">
        <v>229</v>
      </c>
      <c r="Y163" s="41" t="s">
        <v>229</v>
      </c>
      <c r="Z163" s="41">
        <v>0</v>
      </c>
      <c r="AA163" s="41">
        <v>0</v>
      </c>
      <c r="AB163" s="41">
        <v>0</v>
      </c>
      <c r="AC163" s="41">
        <v>0</v>
      </c>
      <c r="AD163" s="41">
        <v>0</v>
      </c>
      <c r="AE163" s="41">
        <v>0</v>
      </c>
      <c r="AF163" s="41">
        <v>0</v>
      </c>
      <c r="AG163" s="41">
        <v>0</v>
      </c>
      <c r="AH163" s="41">
        <v>0</v>
      </c>
      <c r="AI163" s="41">
        <v>0</v>
      </c>
      <c r="AJ163" s="41">
        <v>0</v>
      </c>
      <c r="AK163" s="41">
        <v>0</v>
      </c>
      <c r="AL163" s="41">
        <v>0</v>
      </c>
      <c r="AM163" s="41">
        <v>0</v>
      </c>
      <c r="AN163" s="41">
        <v>0</v>
      </c>
      <c r="AO163" s="41">
        <v>0</v>
      </c>
      <c r="AP163" s="41">
        <v>0</v>
      </c>
      <c r="AQ163" s="41">
        <v>0</v>
      </c>
      <c r="AR163" s="41">
        <v>0</v>
      </c>
      <c r="AS163" s="79">
        <v>9999</v>
      </c>
      <c r="AT163" s="41">
        <v>0</v>
      </c>
      <c r="AU163" s="41">
        <v>0</v>
      </c>
      <c r="AV163" s="41">
        <v>0</v>
      </c>
      <c r="AW163" s="41">
        <v>0</v>
      </c>
      <c r="AX163" s="41">
        <v>0</v>
      </c>
      <c r="AY163" s="41">
        <v>0</v>
      </c>
      <c r="AZ163" s="79">
        <v>9999</v>
      </c>
      <c r="BA163" s="41">
        <v>0</v>
      </c>
      <c r="BB163" s="41">
        <v>0</v>
      </c>
      <c r="BC163" s="41">
        <v>0</v>
      </c>
      <c r="BD163" s="41">
        <v>0</v>
      </c>
      <c r="BE163" s="41">
        <v>0</v>
      </c>
      <c r="BF163" s="41">
        <v>0</v>
      </c>
      <c r="BG163" s="41">
        <v>9999</v>
      </c>
      <c r="BH163" s="79">
        <v>9999</v>
      </c>
      <c r="BI163" s="41">
        <v>9999</v>
      </c>
      <c r="BJ163" s="41">
        <v>9999</v>
      </c>
      <c r="BK163" s="41">
        <v>9999</v>
      </c>
      <c r="BL163" s="41">
        <v>9999</v>
      </c>
      <c r="BM163" s="41">
        <v>9999</v>
      </c>
      <c r="BN163" s="41">
        <v>0</v>
      </c>
      <c r="BO163" s="41">
        <v>0</v>
      </c>
      <c r="BP163" s="41">
        <v>0</v>
      </c>
      <c r="BQ163" s="41">
        <v>0</v>
      </c>
      <c r="BR163" s="41">
        <v>0</v>
      </c>
      <c r="BS163" s="41">
        <v>0</v>
      </c>
      <c r="BT163" s="41">
        <v>0</v>
      </c>
      <c r="BU163" s="41">
        <v>0</v>
      </c>
      <c r="BV163" s="41">
        <v>0</v>
      </c>
      <c r="BW163" s="41">
        <v>0</v>
      </c>
      <c r="BX163" s="41">
        <v>0</v>
      </c>
      <c r="BY163" s="41"/>
      <c r="BZ163" s="41">
        <v>0</v>
      </c>
      <c r="CA163" s="41">
        <v>0</v>
      </c>
      <c r="CB163" s="41">
        <v>0</v>
      </c>
      <c r="CC163" s="41">
        <v>0</v>
      </c>
      <c r="CD163" s="79">
        <v>9999</v>
      </c>
      <c r="CE163" s="41">
        <v>9999</v>
      </c>
      <c r="CF163" s="41">
        <v>0</v>
      </c>
      <c r="CG163" s="41">
        <v>0</v>
      </c>
      <c r="CH163" s="41">
        <v>0</v>
      </c>
      <c r="CI163" s="41">
        <v>0</v>
      </c>
      <c r="CJ163" s="41">
        <v>0</v>
      </c>
      <c r="CK163" s="41">
        <v>0</v>
      </c>
      <c r="CL163" s="41"/>
      <c r="CM163" s="41">
        <v>0</v>
      </c>
      <c r="CN163" s="41"/>
      <c r="CO163" s="41">
        <v>0</v>
      </c>
      <c r="CP163" s="41">
        <v>0</v>
      </c>
      <c r="CQ163" s="41">
        <v>0</v>
      </c>
      <c r="CR163" s="41">
        <v>0</v>
      </c>
      <c r="CS163" s="41">
        <v>0</v>
      </c>
      <c r="CT163" s="41">
        <v>0</v>
      </c>
      <c r="CU163" s="41">
        <v>0</v>
      </c>
      <c r="CV163" s="41">
        <v>9999</v>
      </c>
      <c r="CW163" s="79">
        <v>9999</v>
      </c>
    </row>
    <row r="164" spans="1:101" s="21" customFormat="1">
      <c r="A164" s="21" t="s">
        <v>610</v>
      </c>
      <c r="B164" s="21" t="s">
        <v>681</v>
      </c>
      <c r="C164" s="41">
        <v>10</v>
      </c>
      <c r="D164" s="41">
        <v>0</v>
      </c>
      <c r="E164" s="41">
        <v>0</v>
      </c>
      <c r="F164" s="41">
        <v>0</v>
      </c>
      <c r="G164" s="41">
        <v>0</v>
      </c>
      <c r="H164" s="41">
        <v>0</v>
      </c>
      <c r="I164" s="41" t="s">
        <v>700</v>
      </c>
      <c r="J164" s="41"/>
      <c r="K164" s="41"/>
      <c r="L164" s="41">
        <v>0</v>
      </c>
      <c r="M164" s="41">
        <v>0</v>
      </c>
      <c r="N164" s="41">
        <v>0</v>
      </c>
      <c r="O164" s="41">
        <v>0</v>
      </c>
      <c r="P164" s="41">
        <v>0</v>
      </c>
      <c r="Q164" s="41">
        <v>0</v>
      </c>
      <c r="R164" s="41">
        <v>0</v>
      </c>
      <c r="S164" s="41">
        <v>0</v>
      </c>
      <c r="T164" s="41">
        <v>0</v>
      </c>
      <c r="U164" s="41">
        <v>0</v>
      </c>
      <c r="V164" s="41" t="s">
        <v>229</v>
      </c>
      <c r="W164" s="41" t="s">
        <v>229</v>
      </c>
      <c r="X164" s="41" t="s">
        <v>229</v>
      </c>
      <c r="Y164" s="41" t="s">
        <v>229</v>
      </c>
      <c r="Z164" s="41">
        <v>0</v>
      </c>
      <c r="AA164" s="41">
        <v>0</v>
      </c>
      <c r="AB164" s="41">
        <v>0</v>
      </c>
      <c r="AC164" s="41">
        <v>0</v>
      </c>
      <c r="AD164" s="41">
        <v>0</v>
      </c>
      <c r="AE164" s="41">
        <v>0</v>
      </c>
      <c r="AF164" s="41">
        <v>0</v>
      </c>
      <c r="AG164" s="41">
        <v>0</v>
      </c>
      <c r="AH164" s="41">
        <v>0</v>
      </c>
      <c r="AI164" s="41">
        <v>0</v>
      </c>
      <c r="AJ164" s="41">
        <v>0</v>
      </c>
      <c r="AK164" s="41">
        <v>0</v>
      </c>
      <c r="AL164" s="41">
        <v>0</v>
      </c>
      <c r="AM164" s="41">
        <v>0</v>
      </c>
      <c r="AN164" s="41">
        <v>0</v>
      </c>
      <c r="AO164" s="41">
        <v>0</v>
      </c>
      <c r="AP164" s="41">
        <v>0</v>
      </c>
      <c r="AQ164" s="41">
        <v>0</v>
      </c>
      <c r="AR164" s="41">
        <v>0</v>
      </c>
      <c r="AS164" s="79">
        <v>9999</v>
      </c>
      <c r="AT164" s="41">
        <v>0</v>
      </c>
      <c r="AU164" s="41">
        <v>0</v>
      </c>
      <c r="AV164" s="41">
        <v>0</v>
      </c>
      <c r="AW164" s="41">
        <v>0</v>
      </c>
      <c r="AX164" s="41">
        <v>0</v>
      </c>
      <c r="AY164" s="41">
        <v>0</v>
      </c>
      <c r="AZ164" s="79">
        <v>9999</v>
      </c>
      <c r="BA164" s="41">
        <v>0</v>
      </c>
      <c r="BB164" s="41">
        <v>0</v>
      </c>
      <c r="BC164" s="41">
        <v>0</v>
      </c>
      <c r="BD164" s="41">
        <v>0</v>
      </c>
      <c r="BE164" s="41">
        <v>0</v>
      </c>
      <c r="BF164" s="41">
        <v>0</v>
      </c>
      <c r="BG164" s="41">
        <v>9999</v>
      </c>
      <c r="BH164" s="79">
        <v>9999</v>
      </c>
      <c r="BI164" s="41">
        <v>9999</v>
      </c>
      <c r="BJ164" s="41">
        <v>9999</v>
      </c>
      <c r="BK164" s="41">
        <v>9999</v>
      </c>
      <c r="BL164" s="41">
        <v>9999</v>
      </c>
      <c r="BM164" s="41">
        <v>9999</v>
      </c>
      <c r="BN164" s="41">
        <v>0</v>
      </c>
      <c r="BO164" s="41">
        <v>0</v>
      </c>
      <c r="BP164" s="41">
        <v>0</v>
      </c>
      <c r="BQ164" s="41">
        <v>0</v>
      </c>
      <c r="BR164" s="41">
        <v>0</v>
      </c>
      <c r="BS164" s="41">
        <v>0</v>
      </c>
      <c r="BT164" s="41">
        <v>0</v>
      </c>
      <c r="BU164" s="41">
        <v>0</v>
      </c>
      <c r="BV164" s="41">
        <v>0</v>
      </c>
      <c r="BW164" s="41">
        <v>0</v>
      </c>
      <c r="BX164" s="41">
        <v>0</v>
      </c>
      <c r="BY164" s="41"/>
      <c r="BZ164" s="41">
        <v>0</v>
      </c>
      <c r="CA164" s="41">
        <v>0</v>
      </c>
      <c r="CB164" s="41">
        <v>0</v>
      </c>
      <c r="CC164" s="41">
        <v>0</v>
      </c>
      <c r="CD164" s="79">
        <v>9999</v>
      </c>
      <c r="CE164" s="41">
        <v>9999</v>
      </c>
      <c r="CF164" s="41">
        <v>0</v>
      </c>
      <c r="CG164" s="41">
        <v>0</v>
      </c>
      <c r="CH164" s="41">
        <v>0</v>
      </c>
      <c r="CI164" s="41">
        <v>0</v>
      </c>
      <c r="CJ164" s="41">
        <v>0</v>
      </c>
      <c r="CK164" s="41">
        <v>0</v>
      </c>
      <c r="CL164" s="41"/>
      <c r="CM164" s="41">
        <v>0</v>
      </c>
      <c r="CN164" s="41"/>
      <c r="CO164" s="41">
        <v>0</v>
      </c>
      <c r="CP164" s="41">
        <v>0</v>
      </c>
      <c r="CQ164" s="41">
        <v>0</v>
      </c>
      <c r="CR164" s="41">
        <v>0</v>
      </c>
      <c r="CS164" s="41">
        <v>0</v>
      </c>
      <c r="CT164" s="41">
        <v>0</v>
      </c>
      <c r="CU164" s="41">
        <v>0</v>
      </c>
      <c r="CV164" s="41">
        <v>9999</v>
      </c>
      <c r="CW164" s="79">
        <v>9999</v>
      </c>
    </row>
    <row r="165" spans="1:101" s="21" customFormat="1">
      <c r="A165" s="21" t="s">
        <v>611</v>
      </c>
      <c r="B165" s="21" t="s">
        <v>682</v>
      </c>
      <c r="C165" s="41">
        <v>10</v>
      </c>
      <c r="D165" s="41">
        <v>3478538.7862499999</v>
      </c>
      <c r="E165" s="41">
        <v>0</v>
      </c>
      <c r="F165" s="41">
        <v>493051.94359035318</v>
      </c>
      <c r="G165" s="41">
        <v>0</v>
      </c>
      <c r="H165" s="41">
        <v>0</v>
      </c>
      <c r="I165" s="41" t="s">
        <v>700</v>
      </c>
      <c r="J165" s="41"/>
      <c r="K165" s="41"/>
      <c r="L165" s="41">
        <v>3738018.4418579121</v>
      </c>
      <c r="M165" s="41">
        <v>654.13345864149983</v>
      </c>
      <c r="N165" s="41">
        <v>649.41221667897435</v>
      </c>
      <c r="O165" s="41">
        <v>0</v>
      </c>
      <c r="P165" s="41">
        <v>0</v>
      </c>
      <c r="Q165" s="41">
        <v>0</v>
      </c>
      <c r="R165" s="41">
        <v>98321.143987375894</v>
      </c>
      <c r="S165" s="41">
        <v>227205.2091932435</v>
      </c>
      <c r="T165" s="41">
        <v>0</v>
      </c>
      <c r="U165" s="41">
        <v>591171.63362645276</v>
      </c>
      <c r="V165" s="41" t="s">
        <v>229</v>
      </c>
      <c r="W165" s="41" t="s">
        <v>229</v>
      </c>
      <c r="X165" s="41" t="s">
        <v>229</v>
      </c>
      <c r="Y165" s="41" t="s">
        <v>229</v>
      </c>
      <c r="Z165" s="41">
        <v>0</v>
      </c>
      <c r="AA165" s="41">
        <v>0</v>
      </c>
      <c r="AB165" s="41">
        <v>0</v>
      </c>
      <c r="AC165" s="41">
        <v>0</v>
      </c>
      <c r="AD165" s="41">
        <v>0</v>
      </c>
      <c r="AE165" s="41">
        <v>0</v>
      </c>
      <c r="AF165" s="41">
        <v>0</v>
      </c>
      <c r="AG165" s="41">
        <v>0</v>
      </c>
      <c r="AH165" s="41">
        <v>98321.143987375894</v>
      </c>
      <c r="AI165" s="41">
        <v>227205.2091932435</v>
      </c>
      <c r="AJ165" s="41">
        <v>0</v>
      </c>
      <c r="AK165" s="41">
        <v>591171.63362645276</v>
      </c>
      <c r="AL165" s="41">
        <v>916697.98680707219</v>
      </c>
      <c r="AM165" s="41">
        <v>1930950.5034439887</v>
      </c>
      <c r="AN165" s="41">
        <v>231137.0665786106</v>
      </c>
      <c r="AO165" s="41">
        <v>0</v>
      </c>
      <c r="AP165" s="41">
        <v>0</v>
      </c>
      <c r="AQ165" s="41">
        <v>2162087.5700225993</v>
      </c>
      <c r="AR165" s="41">
        <v>98321.143987375894</v>
      </c>
      <c r="AS165" s="79">
        <v>21.99005709596101</v>
      </c>
      <c r="AT165" s="41">
        <v>1930950.5034439887</v>
      </c>
      <c r="AU165" s="41">
        <v>273597.44266935997</v>
      </c>
      <c r="AV165" s="41">
        <v>0</v>
      </c>
      <c r="AW165" s="41">
        <v>0</v>
      </c>
      <c r="AX165" s="41">
        <v>2204547.9461133489</v>
      </c>
      <c r="AY165" s="41">
        <v>227205.2091932435</v>
      </c>
      <c r="AZ165" s="79">
        <v>9.7028934941290359</v>
      </c>
      <c r="BA165" s="41">
        <v>1930950.5034439887</v>
      </c>
      <c r="BB165" s="41">
        <v>504734.50924797053</v>
      </c>
      <c r="BC165" s="41">
        <v>0</v>
      </c>
      <c r="BD165" s="41">
        <v>0</v>
      </c>
      <c r="BE165" s="41">
        <v>2435685.0126919597</v>
      </c>
      <c r="BF165" s="41">
        <v>325526.35318061942</v>
      </c>
      <c r="BG165" s="41">
        <v>-3.5276577688706472</v>
      </c>
      <c r="BH165" s="79">
        <v>7.4822974818893124</v>
      </c>
      <c r="BI165" s="41">
        <v>1.9354216629569161</v>
      </c>
      <c r="BJ165" s="41">
        <v>4.4724650871202449</v>
      </c>
      <c r="BK165" s="41">
        <v>0</v>
      </c>
      <c r="BL165" s="41">
        <v>11.637032888807447</v>
      </c>
      <c r="BM165" s="41">
        <v>18.044919638884608</v>
      </c>
      <c r="BN165" s="41">
        <v>1930950.5034439887</v>
      </c>
      <c r="BO165" s="41">
        <v>0</v>
      </c>
      <c r="BP165" s="41">
        <v>504734.50924797053</v>
      </c>
      <c r="BQ165" s="41">
        <v>0</v>
      </c>
      <c r="BR165" s="41">
        <v>0</v>
      </c>
      <c r="BS165" s="41">
        <v>0</v>
      </c>
      <c r="BT165" s="41">
        <v>0</v>
      </c>
      <c r="BU165" s="41">
        <v>0</v>
      </c>
      <c r="BV165" s="41">
        <v>0</v>
      </c>
      <c r="BW165" s="41">
        <v>0</v>
      </c>
      <c r="BX165" s="41">
        <v>916697.98680707219</v>
      </c>
      <c r="BY165" s="41"/>
      <c r="BZ165" s="41">
        <v>0</v>
      </c>
      <c r="CA165" s="41">
        <v>0</v>
      </c>
      <c r="CB165" s="41">
        <v>2435685.0126919593</v>
      </c>
      <c r="CC165" s="41">
        <v>916697.98680707219</v>
      </c>
      <c r="CD165" s="79">
        <v>2.6570201393979631</v>
      </c>
      <c r="CE165" s="41">
        <v>8.1093751199368054</v>
      </c>
      <c r="CF165" s="41">
        <v>35511.539854547387</v>
      </c>
      <c r="CG165" s="41">
        <v>0</v>
      </c>
      <c r="CH165" s="41">
        <v>35511.539854547387</v>
      </c>
      <c r="CI165" s="41">
        <v>1775.5587598825091</v>
      </c>
      <c r="CJ165" s="41">
        <v>0</v>
      </c>
      <c r="CK165" s="41">
        <v>1775.5587598825091</v>
      </c>
      <c r="CL165" s="41"/>
      <c r="CM165" s="41">
        <v>0</v>
      </c>
      <c r="CN165" s="41"/>
      <c r="CO165" s="41">
        <v>0</v>
      </c>
      <c r="CP165" s="41">
        <v>0</v>
      </c>
      <c r="CQ165" s="41">
        <v>0</v>
      </c>
      <c r="CR165" s="41">
        <v>0</v>
      </c>
      <c r="CS165" s="41">
        <v>0</v>
      </c>
      <c r="CT165" s="41">
        <v>0</v>
      </c>
      <c r="CU165" s="41">
        <v>0</v>
      </c>
      <c r="CV165" s="41">
        <v>9999</v>
      </c>
      <c r="CW165" s="79">
        <v>9999</v>
      </c>
    </row>
    <row r="166" spans="1:101" s="21" customFormat="1">
      <c r="A166" s="21" t="s">
        <v>612</v>
      </c>
      <c r="B166" s="21" t="s">
        <v>683</v>
      </c>
      <c r="C166" s="41">
        <v>10</v>
      </c>
      <c r="D166" s="41">
        <v>0</v>
      </c>
      <c r="E166" s="41">
        <v>0</v>
      </c>
      <c r="F166" s="41">
        <v>0</v>
      </c>
      <c r="G166" s="41">
        <v>0</v>
      </c>
      <c r="H166" s="41">
        <v>0</v>
      </c>
      <c r="I166" s="41" t="s">
        <v>700</v>
      </c>
      <c r="J166" s="41"/>
      <c r="K166" s="41"/>
      <c r="L166" s="41">
        <v>0</v>
      </c>
      <c r="M166" s="41">
        <v>0</v>
      </c>
      <c r="N166" s="41">
        <v>0</v>
      </c>
      <c r="O166" s="41">
        <v>0</v>
      </c>
      <c r="P166" s="41">
        <v>0</v>
      </c>
      <c r="Q166" s="41">
        <v>0</v>
      </c>
      <c r="R166" s="41">
        <v>0</v>
      </c>
      <c r="S166" s="41">
        <v>0</v>
      </c>
      <c r="T166" s="41">
        <v>0</v>
      </c>
      <c r="U166" s="41">
        <v>0</v>
      </c>
      <c r="V166" s="41" t="s">
        <v>229</v>
      </c>
      <c r="W166" s="41" t="s">
        <v>229</v>
      </c>
      <c r="X166" s="41" t="s">
        <v>229</v>
      </c>
      <c r="Y166" s="41" t="s">
        <v>229</v>
      </c>
      <c r="Z166" s="41">
        <v>0</v>
      </c>
      <c r="AA166" s="41">
        <v>0</v>
      </c>
      <c r="AB166" s="41">
        <v>0</v>
      </c>
      <c r="AC166" s="41">
        <v>0</v>
      </c>
      <c r="AD166" s="41">
        <v>0</v>
      </c>
      <c r="AE166" s="41">
        <v>0</v>
      </c>
      <c r="AF166" s="41">
        <v>0</v>
      </c>
      <c r="AG166" s="41">
        <v>0</v>
      </c>
      <c r="AH166" s="41">
        <v>0</v>
      </c>
      <c r="AI166" s="41">
        <v>0</v>
      </c>
      <c r="AJ166" s="41">
        <v>0</v>
      </c>
      <c r="AK166" s="41">
        <v>0</v>
      </c>
      <c r="AL166" s="41">
        <v>0</v>
      </c>
      <c r="AM166" s="41">
        <v>0</v>
      </c>
      <c r="AN166" s="41">
        <v>0</v>
      </c>
      <c r="AO166" s="41">
        <v>0</v>
      </c>
      <c r="AP166" s="41">
        <v>0</v>
      </c>
      <c r="AQ166" s="41">
        <v>0</v>
      </c>
      <c r="AR166" s="41">
        <v>0</v>
      </c>
      <c r="AS166" s="79">
        <v>9999</v>
      </c>
      <c r="AT166" s="41">
        <v>0</v>
      </c>
      <c r="AU166" s="41">
        <v>0</v>
      </c>
      <c r="AV166" s="41">
        <v>0</v>
      </c>
      <c r="AW166" s="41">
        <v>0</v>
      </c>
      <c r="AX166" s="41">
        <v>0</v>
      </c>
      <c r="AY166" s="41">
        <v>0</v>
      </c>
      <c r="AZ166" s="79">
        <v>9999</v>
      </c>
      <c r="BA166" s="41">
        <v>0</v>
      </c>
      <c r="BB166" s="41">
        <v>0</v>
      </c>
      <c r="BC166" s="41">
        <v>0</v>
      </c>
      <c r="BD166" s="41">
        <v>0</v>
      </c>
      <c r="BE166" s="41">
        <v>0</v>
      </c>
      <c r="BF166" s="41">
        <v>0</v>
      </c>
      <c r="BG166" s="41">
        <v>9999</v>
      </c>
      <c r="BH166" s="79">
        <v>9999</v>
      </c>
      <c r="BI166" s="41">
        <v>9999</v>
      </c>
      <c r="BJ166" s="41">
        <v>9999</v>
      </c>
      <c r="BK166" s="41">
        <v>9999</v>
      </c>
      <c r="BL166" s="41">
        <v>9999</v>
      </c>
      <c r="BM166" s="41">
        <v>9999</v>
      </c>
      <c r="BN166" s="41">
        <v>0</v>
      </c>
      <c r="BO166" s="41">
        <v>0</v>
      </c>
      <c r="BP166" s="41">
        <v>0</v>
      </c>
      <c r="BQ166" s="41">
        <v>0</v>
      </c>
      <c r="BR166" s="41">
        <v>0</v>
      </c>
      <c r="BS166" s="41">
        <v>0</v>
      </c>
      <c r="BT166" s="41">
        <v>0</v>
      </c>
      <c r="BU166" s="41">
        <v>0</v>
      </c>
      <c r="BV166" s="41">
        <v>0</v>
      </c>
      <c r="BW166" s="41">
        <v>0</v>
      </c>
      <c r="BX166" s="41">
        <v>0</v>
      </c>
      <c r="BY166" s="41"/>
      <c r="BZ166" s="41">
        <v>0</v>
      </c>
      <c r="CA166" s="41">
        <v>0</v>
      </c>
      <c r="CB166" s="41">
        <v>0</v>
      </c>
      <c r="CC166" s="41">
        <v>0</v>
      </c>
      <c r="CD166" s="79">
        <v>9999</v>
      </c>
      <c r="CE166" s="41">
        <v>9999</v>
      </c>
      <c r="CF166" s="41">
        <v>0</v>
      </c>
      <c r="CG166" s="41">
        <v>0</v>
      </c>
      <c r="CH166" s="41">
        <v>0</v>
      </c>
      <c r="CI166" s="41">
        <v>0</v>
      </c>
      <c r="CJ166" s="41">
        <v>0</v>
      </c>
      <c r="CK166" s="41">
        <v>0</v>
      </c>
      <c r="CL166" s="41"/>
      <c r="CM166" s="41">
        <v>0</v>
      </c>
      <c r="CN166" s="41"/>
      <c r="CO166" s="41">
        <v>0</v>
      </c>
      <c r="CP166" s="41">
        <v>0</v>
      </c>
      <c r="CQ166" s="41">
        <v>0</v>
      </c>
      <c r="CR166" s="41">
        <v>0</v>
      </c>
      <c r="CS166" s="41">
        <v>0</v>
      </c>
      <c r="CT166" s="41">
        <v>0</v>
      </c>
      <c r="CU166" s="41">
        <v>0</v>
      </c>
      <c r="CV166" s="41">
        <v>9999</v>
      </c>
      <c r="CW166" s="79">
        <v>9999</v>
      </c>
    </row>
    <row r="167" spans="1:101" s="21" customFormat="1">
      <c r="A167" s="21" t="s">
        <v>613</v>
      </c>
      <c r="B167" s="21" t="s">
        <v>684</v>
      </c>
      <c r="C167" s="41">
        <v>10</v>
      </c>
      <c r="D167" s="41">
        <v>0</v>
      </c>
      <c r="E167" s="41">
        <v>0</v>
      </c>
      <c r="F167" s="41">
        <v>0</v>
      </c>
      <c r="G167" s="41">
        <v>0</v>
      </c>
      <c r="H167" s="41">
        <v>0</v>
      </c>
      <c r="I167" s="41" t="s">
        <v>700</v>
      </c>
      <c r="J167" s="41"/>
      <c r="K167" s="41"/>
      <c r="L167" s="41">
        <v>0</v>
      </c>
      <c r="M167" s="41">
        <v>0</v>
      </c>
      <c r="N167" s="41">
        <v>0</v>
      </c>
      <c r="O167" s="41">
        <v>0</v>
      </c>
      <c r="P167" s="41">
        <v>0</v>
      </c>
      <c r="Q167" s="41">
        <v>0</v>
      </c>
      <c r="R167" s="41">
        <v>0</v>
      </c>
      <c r="S167" s="41">
        <v>0</v>
      </c>
      <c r="T167" s="41">
        <v>0</v>
      </c>
      <c r="U167" s="41">
        <v>0</v>
      </c>
      <c r="V167" s="41" t="s">
        <v>229</v>
      </c>
      <c r="W167" s="41" t="s">
        <v>229</v>
      </c>
      <c r="X167" s="41" t="s">
        <v>229</v>
      </c>
      <c r="Y167" s="41" t="s">
        <v>229</v>
      </c>
      <c r="Z167" s="41">
        <v>0</v>
      </c>
      <c r="AA167" s="41">
        <v>0</v>
      </c>
      <c r="AB167" s="41">
        <v>0</v>
      </c>
      <c r="AC167" s="41">
        <v>0</v>
      </c>
      <c r="AD167" s="41">
        <v>0</v>
      </c>
      <c r="AE167" s="41">
        <v>0</v>
      </c>
      <c r="AF167" s="41">
        <v>0</v>
      </c>
      <c r="AG167" s="41">
        <v>0</v>
      </c>
      <c r="AH167" s="41">
        <v>0</v>
      </c>
      <c r="AI167" s="41">
        <v>0</v>
      </c>
      <c r="AJ167" s="41">
        <v>0</v>
      </c>
      <c r="AK167" s="41">
        <v>0</v>
      </c>
      <c r="AL167" s="41">
        <v>0</v>
      </c>
      <c r="AM167" s="41">
        <v>0</v>
      </c>
      <c r="AN167" s="41">
        <v>0</v>
      </c>
      <c r="AO167" s="41">
        <v>0</v>
      </c>
      <c r="AP167" s="41">
        <v>0</v>
      </c>
      <c r="AQ167" s="41">
        <v>0</v>
      </c>
      <c r="AR167" s="41">
        <v>0</v>
      </c>
      <c r="AS167" s="79">
        <v>9999</v>
      </c>
      <c r="AT167" s="41">
        <v>0</v>
      </c>
      <c r="AU167" s="41">
        <v>0</v>
      </c>
      <c r="AV167" s="41">
        <v>0</v>
      </c>
      <c r="AW167" s="41">
        <v>0</v>
      </c>
      <c r="AX167" s="41">
        <v>0</v>
      </c>
      <c r="AY167" s="41">
        <v>0</v>
      </c>
      <c r="AZ167" s="79">
        <v>9999</v>
      </c>
      <c r="BA167" s="41">
        <v>0</v>
      </c>
      <c r="BB167" s="41">
        <v>0</v>
      </c>
      <c r="BC167" s="41">
        <v>0</v>
      </c>
      <c r="BD167" s="41">
        <v>0</v>
      </c>
      <c r="BE167" s="41">
        <v>0</v>
      </c>
      <c r="BF167" s="41">
        <v>0</v>
      </c>
      <c r="BG167" s="41">
        <v>9999</v>
      </c>
      <c r="BH167" s="79">
        <v>9999</v>
      </c>
      <c r="BI167" s="41">
        <v>9999</v>
      </c>
      <c r="BJ167" s="41">
        <v>9999</v>
      </c>
      <c r="BK167" s="41">
        <v>9999</v>
      </c>
      <c r="BL167" s="41">
        <v>9999</v>
      </c>
      <c r="BM167" s="41">
        <v>9999</v>
      </c>
      <c r="BN167" s="41">
        <v>0</v>
      </c>
      <c r="BO167" s="41">
        <v>0</v>
      </c>
      <c r="BP167" s="41">
        <v>0</v>
      </c>
      <c r="BQ167" s="41">
        <v>0</v>
      </c>
      <c r="BR167" s="41">
        <v>0</v>
      </c>
      <c r="BS167" s="41">
        <v>0</v>
      </c>
      <c r="BT167" s="41">
        <v>0</v>
      </c>
      <c r="BU167" s="41">
        <v>0</v>
      </c>
      <c r="BV167" s="41">
        <v>0</v>
      </c>
      <c r="BW167" s="41">
        <v>0</v>
      </c>
      <c r="BX167" s="41">
        <v>0</v>
      </c>
      <c r="BY167" s="41"/>
      <c r="BZ167" s="41">
        <v>0</v>
      </c>
      <c r="CA167" s="41">
        <v>0</v>
      </c>
      <c r="CB167" s="41">
        <v>0</v>
      </c>
      <c r="CC167" s="41">
        <v>0</v>
      </c>
      <c r="CD167" s="79">
        <v>9999</v>
      </c>
      <c r="CE167" s="41">
        <v>9999</v>
      </c>
      <c r="CF167" s="41">
        <v>0</v>
      </c>
      <c r="CG167" s="41">
        <v>0</v>
      </c>
      <c r="CH167" s="41">
        <v>0</v>
      </c>
      <c r="CI167" s="41">
        <v>0</v>
      </c>
      <c r="CJ167" s="41">
        <v>0</v>
      </c>
      <c r="CK167" s="41">
        <v>0</v>
      </c>
      <c r="CL167" s="41"/>
      <c r="CM167" s="41">
        <v>0</v>
      </c>
      <c r="CN167" s="41"/>
      <c r="CO167" s="41">
        <v>0</v>
      </c>
      <c r="CP167" s="41">
        <v>0</v>
      </c>
      <c r="CQ167" s="41">
        <v>0</v>
      </c>
      <c r="CR167" s="41">
        <v>0</v>
      </c>
      <c r="CS167" s="41">
        <v>0</v>
      </c>
      <c r="CT167" s="41">
        <v>0</v>
      </c>
      <c r="CU167" s="41">
        <v>0</v>
      </c>
      <c r="CV167" s="41">
        <v>9999</v>
      </c>
      <c r="CW167" s="79">
        <v>9999</v>
      </c>
    </row>
    <row r="168" spans="1:101" s="21" customFormat="1">
      <c r="A168" s="21" t="s">
        <v>614</v>
      </c>
      <c r="B168" s="21" t="s">
        <v>685</v>
      </c>
      <c r="C168" s="41">
        <v>10</v>
      </c>
      <c r="D168" s="41">
        <v>0</v>
      </c>
      <c r="E168" s="41">
        <v>0</v>
      </c>
      <c r="F168" s="41">
        <v>0</v>
      </c>
      <c r="G168" s="41">
        <v>0</v>
      </c>
      <c r="H168" s="41">
        <v>0</v>
      </c>
      <c r="I168" s="41" t="s">
        <v>700</v>
      </c>
      <c r="J168" s="41"/>
      <c r="K168" s="41"/>
      <c r="L168" s="41">
        <v>0</v>
      </c>
      <c r="M168" s="41">
        <v>0</v>
      </c>
      <c r="N168" s="41">
        <v>0</v>
      </c>
      <c r="O168" s="41">
        <v>0</v>
      </c>
      <c r="P168" s="41">
        <v>0</v>
      </c>
      <c r="Q168" s="41">
        <v>0</v>
      </c>
      <c r="R168" s="41">
        <v>0</v>
      </c>
      <c r="S168" s="41">
        <v>0</v>
      </c>
      <c r="T168" s="41">
        <v>0</v>
      </c>
      <c r="U168" s="41">
        <v>0</v>
      </c>
      <c r="V168" s="41" t="s">
        <v>229</v>
      </c>
      <c r="W168" s="41" t="s">
        <v>229</v>
      </c>
      <c r="X168" s="41" t="s">
        <v>229</v>
      </c>
      <c r="Y168" s="41" t="s">
        <v>229</v>
      </c>
      <c r="Z168" s="41">
        <v>0</v>
      </c>
      <c r="AA168" s="41">
        <v>0</v>
      </c>
      <c r="AB168" s="41">
        <v>0</v>
      </c>
      <c r="AC168" s="41">
        <v>0</v>
      </c>
      <c r="AD168" s="41">
        <v>0</v>
      </c>
      <c r="AE168" s="41">
        <v>0</v>
      </c>
      <c r="AF168" s="41">
        <v>0</v>
      </c>
      <c r="AG168" s="41">
        <v>0</v>
      </c>
      <c r="AH168" s="41">
        <v>0</v>
      </c>
      <c r="AI168" s="41">
        <v>0</v>
      </c>
      <c r="AJ168" s="41">
        <v>0</v>
      </c>
      <c r="AK168" s="41">
        <v>0</v>
      </c>
      <c r="AL168" s="41">
        <v>0</v>
      </c>
      <c r="AM168" s="41">
        <v>0</v>
      </c>
      <c r="AN168" s="41">
        <v>0</v>
      </c>
      <c r="AO168" s="41">
        <v>0</v>
      </c>
      <c r="AP168" s="41">
        <v>0</v>
      </c>
      <c r="AQ168" s="41">
        <v>0</v>
      </c>
      <c r="AR168" s="41">
        <v>0</v>
      </c>
      <c r="AS168" s="79">
        <v>9999</v>
      </c>
      <c r="AT168" s="41">
        <v>0</v>
      </c>
      <c r="AU168" s="41">
        <v>0</v>
      </c>
      <c r="AV168" s="41">
        <v>0</v>
      </c>
      <c r="AW168" s="41">
        <v>0</v>
      </c>
      <c r="AX168" s="41">
        <v>0</v>
      </c>
      <c r="AY168" s="41">
        <v>0</v>
      </c>
      <c r="AZ168" s="79">
        <v>9999</v>
      </c>
      <c r="BA168" s="41">
        <v>0</v>
      </c>
      <c r="BB168" s="41">
        <v>0</v>
      </c>
      <c r="BC168" s="41">
        <v>0</v>
      </c>
      <c r="BD168" s="41">
        <v>0</v>
      </c>
      <c r="BE168" s="41">
        <v>0</v>
      </c>
      <c r="BF168" s="41">
        <v>0</v>
      </c>
      <c r="BG168" s="41">
        <v>9999</v>
      </c>
      <c r="BH168" s="79">
        <v>9999</v>
      </c>
      <c r="BI168" s="41">
        <v>9999</v>
      </c>
      <c r="BJ168" s="41">
        <v>9999</v>
      </c>
      <c r="BK168" s="41">
        <v>9999</v>
      </c>
      <c r="BL168" s="41">
        <v>9999</v>
      </c>
      <c r="BM168" s="41">
        <v>9999</v>
      </c>
      <c r="BN168" s="41">
        <v>0</v>
      </c>
      <c r="BO168" s="41">
        <v>0</v>
      </c>
      <c r="BP168" s="41">
        <v>0</v>
      </c>
      <c r="BQ168" s="41">
        <v>0</v>
      </c>
      <c r="BR168" s="41">
        <v>0</v>
      </c>
      <c r="BS168" s="41">
        <v>0</v>
      </c>
      <c r="BT168" s="41">
        <v>0</v>
      </c>
      <c r="BU168" s="41">
        <v>0</v>
      </c>
      <c r="BV168" s="41">
        <v>0</v>
      </c>
      <c r="BW168" s="41">
        <v>0</v>
      </c>
      <c r="BX168" s="41">
        <v>0</v>
      </c>
      <c r="BY168" s="41"/>
      <c r="BZ168" s="41">
        <v>0</v>
      </c>
      <c r="CA168" s="41">
        <v>0</v>
      </c>
      <c r="CB168" s="41">
        <v>0</v>
      </c>
      <c r="CC168" s="41">
        <v>0</v>
      </c>
      <c r="CD168" s="79">
        <v>9999</v>
      </c>
      <c r="CE168" s="41">
        <v>9999</v>
      </c>
      <c r="CF168" s="41">
        <v>0</v>
      </c>
      <c r="CG168" s="41">
        <v>0</v>
      </c>
      <c r="CH168" s="41">
        <v>0</v>
      </c>
      <c r="CI168" s="41">
        <v>0</v>
      </c>
      <c r="CJ168" s="41">
        <v>0</v>
      </c>
      <c r="CK168" s="41">
        <v>0</v>
      </c>
      <c r="CL168" s="41"/>
      <c r="CM168" s="41">
        <v>0</v>
      </c>
      <c r="CN168" s="41"/>
      <c r="CO168" s="41">
        <v>0</v>
      </c>
      <c r="CP168" s="41">
        <v>0</v>
      </c>
      <c r="CQ168" s="41">
        <v>0</v>
      </c>
      <c r="CR168" s="41">
        <v>0</v>
      </c>
      <c r="CS168" s="41">
        <v>0</v>
      </c>
      <c r="CT168" s="41">
        <v>0</v>
      </c>
      <c r="CU168" s="41">
        <v>0</v>
      </c>
      <c r="CV168" s="41">
        <v>9999</v>
      </c>
      <c r="CW168" s="79">
        <v>9999</v>
      </c>
    </row>
    <row r="169" spans="1:101" s="21" customFormat="1">
      <c r="A169" s="21" t="s">
        <v>615</v>
      </c>
      <c r="B169" s="21" t="s">
        <v>686</v>
      </c>
      <c r="C169" s="41">
        <v>10</v>
      </c>
      <c r="D169" s="41">
        <v>25929.787714285711</v>
      </c>
      <c r="E169" s="41">
        <v>0</v>
      </c>
      <c r="F169" s="41">
        <v>3675.3168542922222</v>
      </c>
      <c r="G169" s="41">
        <v>0</v>
      </c>
      <c r="H169" s="41">
        <v>0</v>
      </c>
      <c r="I169" s="41" t="s">
        <v>700</v>
      </c>
      <c r="J169" s="41"/>
      <c r="K169" s="41"/>
      <c r="L169" s="41">
        <v>27864.005729242057</v>
      </c>
      <c r="M169" s="41">
        <v>4.8760536425326988</v>
      </c>
      <c r="N169" s="41">
        <v>4.8408604739758401</v>
      </c>
      <c r="O169" s="41">
        <v>0</v>
      </c>
      <c r="P169" s="41">
        <v>0</v>
      </c>
      <c r="Q169" s="41">
        <v>0</v>
      </c>
      <c r="R169" s="41">
        <v>732.90727747405083</v>
      </c>
      <c r="S169" s="41">
        <v>1693.6372436748998</v>
      </c>
      <c r="T169" s="41">
        <v>0</v>
      </c>
      <c r="U169" s="41">
        <v>4406.7224500223601</v>
      </c>
      <c r="V169" s="41" t="s">
        <v>229</v>
      </c>
      <c r="W169" s="41" t="s">
        <v>229</v>
      </c>
      <c r="X169" s="41" t="s">
        <v>229</v>
      </c>
      <c r="Y169" s="41" t="s">
        <v>229</v>
      </c>
      <c r="Z169" s="41">
        <v>0</v>
      </c>
      <c r="AA169" s="41">
        <v>0</v>
      </c>
      <c r="AB169" s="41">
        <v>0</v>
      </c>
      <c r="AC169" s="41">
        <v>0</v>
      </c>
      <c r="AD169" s="41">
        <v>0</v>
      </c>
      <c r="AE169" s="41">
        <v>0</v>
      </c>
      <c r="AF169" s="41">
        <v>0</v>
      </c>
      <c r="AG169" s="41">
        <v>0</v>
      </c>
      <c r="AH169" s="41">
        <v>732.90727747405083</v>
      </c>
      <c r="AI169" s="41">
        <v>1693.6372436748998</v>
      </c>
      <c r="AJ169" s="41">
        <v>0</v>
      </c>
      <c r="AK169" s="41">
        <v>4406.7224500223601</v>
      </c>
      <c r="AL169" s="41">
        <v>6833.2669711713106</v>
      </c>
      <c r="AM169" s="41">
        <v>14393.726710482433</v>
      </c>
      <c r="AN169" s="41">
        <v>1722.9461672172827</v>
      </c>
      <c r="AO169" s="41">
        <v>0</v>
      </c>
      <c r="AP169" s="41">
        <v>0</v>
      </c>
      <c r="AQ169" s="41">
        <v>16116.672877699715</v>
      </c>
      <c r="AR169" s="41">
        <v>732.90727747405083</v>
      </c>
      <c r="AS169" s="79">
        <v>21.99005709596101</v>
      </c>
      <c r="AT169" s="41">
        <v>14393.726710482433</v>
      </c>
      <c r="AU169" s="41">
        <v>2039.4550825853846</v>
      </c>
      <c r="AV169" s="41">
        <v>0</v>
      </c>
      <c r="AW169" s="41">
        <v>0</v>
      </c>
      <c r="AX169" s="41">
        <v>16433.181793067819</v>
      </c>
      <c r="AY169" s="41">
        <v>1693.6372436748998</v>
      </c>
      <c r="AZ169" s="79">
        <v>9.7028934941290359</v>
      </c>
      <c r="BA169" s="41">
        <v>14393.726710482433</v>
      </c>
      <c r="BB169" s="41">
        <v>3762.4012498026673</v>
      </c>
      <c r="BC169" s="41">
        <v>0</v>
      </c>
      <c r="BD169" s="41">
        <v>0</v>
      </c>
      <c r="BE169" s="41">
        <v>18156.127960285103</v>
      </c>
      <c r="BF169" s="41">
        <v>2426.5445211489505</v>
      </c>
      <c r="BG169" s="41">
        <v>-3.527657768870645</v>
      </c>
      <c r="BH169" s="79">
        <v>7.4822974818893133</v>
      </c>
      <c r="BI169" s="41">
        <v>1.9354216629569165</v>
      </c>
      <c r="BJ169" s="41">
        <v>4.4724650871202449</v>
      </c>
      <c r="BK169" s="41">
        <v>0</v>
      </c>
      <c r="BL169" s="41">
        <v>11.637032888807445</v>
      </c>
      <c r="BM169" s="41">
        <v>18.044919638884604</v>
      </c>
      <c r="BN169" s="41">
        <v>14393.726710482433</v>
      </c>
      <c r="BO169" s="41">
        <v>0</v>
      </c>
      <c r="BP169" s="41">
        <v>3762.4012498026673</v>
      </c>
      <c r="BQ169" s="41">
        <v>0</v>
      </c>
      <c r="BR169" s="41">
        <v>0</v>
      </c>
      <c r="BS169" s="41">
        <v>0</v>
      </c>
      <c r="BT169" s="41">
        <v>0</v>
      </c>
      <c r="BU169" s="41">
        <v>0</v>
      </c>
      <c r="BV169" s="41">
        <v>0</v>
      </c>
      <c r="BW169" s="41">
        <v>0</v>
      </c>
      <c r="BX169" s="41">
        <v>6833.2669711713106</v>
      </c>
      <c r="BY169" s="41"/>
      <c r="BZ169" s="41">
        <v>0</v>
      </c>
      <c r="CA169" s="41">
        <v>0</v>
      </c>
      <c r="CB169" s="41">
        <v>18156.127960285099</v>
      </c>
      <c r="CC169" s="41">
        <v>6833.2669711713106</v>
      </c>
      <c r="CD169" s="79">
        <v>2.657020139397964</v>
      </c>
      <c r="CE169" s="41">
        <v>8.1093751199368089</v>
      </c>
      <c r="CF169" s="41">
        <v>264.71077265994046</v>
      </c>
      <c r="CG169" s="41">
        <v>0</v>
      </c>
      <c r="CH169" s="41">
        <v>264.71077265994046</v>
      </c>
      <c r="CI169" s="41">
        <v>13.235402721389981</v>
      </c>
      <c r="CJ169" s="41">
        <v>0</v>
      </c>
      <c r="CK169" s="41">
        <v>13.235402721389981</v>
      </c>
      <c r="CL169" s="41"/>
      <c r="CM169" s="41">
        <v>0</v>
      </c>
      <c r="CN169" s="41"/>
      <c r="CO169" s="41">
        <v>0</v>
      </c>
      <c r="CP169" s="41">
        <v>0</v>
      </c>
      <c r="CQ169" s="41">
        <v>0</v>
      </c>
      <c r="CR169" s="41">
        <v>0</v>
      </c>
      <c r="CS169" s="41">
        <v>0</v>
      </c>
      <c r="CT169" s="41">
        <v>0</v>
      </c>
      <c r="CU169" s="41">
        <v>0</v>
      </c>
      <c r="CV169" s="41">
        <v>9999</v>
      </c>
      <c r="CW169" s="79">
        <v>9999</v>
      </c>
    </row>
    <row r="170" spans="1:101" s="21" customFormat="1">
      <c r="A170" s="21" t="s">
        <v>616</v>
      </c>
      <c r="B170" s="21" t="s">
        <v>687</v>
      </c>
      <c r="C170" s="41">
        <v>10</v>
      </c>
      <c r="D170" s="41">
        <v>25929.787714285711</v>
      </c>
      <c r="E170" s="41">
        <v>0</v>
      </c>
      <c r="F170" s="41">
        <v>3675.3168542922222</v>
      </c>
      <c r="G170" s="41">
        <v>0</v>
      </c>
      <c r="H170" s="41">
        <v>0</v>
      </c>
      <c r="I170" s="41" t="s">
        <v>700</v>
      </c>
      <c r="J170" s="41"/>
      <c r="K170" s="41"/>
      <c r="L170" s="41">
        <v>27864.005729242057</v>
      </c>
      <c r="M170" s="41">
        <v>4.8760536425326988</v>
      </c>
      <c r="N170" s="41">
        <v>4.8408604739758401</v>
      </c>
      <c r="O170" s="41">
        <v>0</v>
      </c>
      <c r="P170" s="41">
        <v>0</v>
      </c>
      <c r="Q170" s="41">
        <v>0</v>
      </c>
      <c r="R170" s="41">
        <v>732.90727747405083</v>
      </c>
      <c r="S170" s="41">
        <v>1693.6372436748998</v>
      </c>
      <c r="T170" s="41">
        <v>0</v>
      </c>
      <c r="U170" s="41">
        <v>4406.7224500223601</v>
      </c>
      <c r="V170" s="41" t="s">
        <v>229</v>
      </c>
      <c r="W170" s="41" t="s">
        <v>229</v>
      </c>
      <c r="X170" s="41" t="s">
        <v>229</v>
      </c>
      <c r="Y170" s="41" t="s">
        <v>229</v>
      </c>
      <c r="Z170" s="41">
        <v>0</v>
      </c>
      <c r="AA170" s="41">
        <v>0</v>
      </c>
      <c r="AB170" s="41">
        <v>0</v>
      </c>
      <c r="AC170" s="41">
        <v>0</v>
      </c>
      <c r="AD170" s="41">
        <v>0</v>
      </c>
      <c r="AE170" s="41">
        <v>0</v>
      </c>
      <c r="AF170" s="41">
        <v>0</v>
      </c>
      <c r="AG170" s="41">
        <v>0</v>
      </c>
      <c r="AH170" s="41">
        <v>732.90727747405083</v>
      </c>
      <c r="AI170" s="41">
        <v>1693.6372436748998</v>
      </c>
      <c r="AJ170" s="41">
        <v>0</v>
      </c>
      <c r="AK170" s="41">
        <v>4406.7224500223601</v>
      </c>
      <c r="AL170" s="41">
        <v>6833.2669711713106</v>
      </c>
      <c r="AM170" s="41">
        <v>14393.726710482433</v>
      </c>
      <c r="AN170" s="41">
        <v>1722.9461672172827</v>
      </c>
      <c r="AO170" s="41">
        <v>0</v>
      </c>
      <c r="AP170" s="41">
        <v>0</v>
      </c>
      <c r="AQ170" s="41">
        <v>16116.672877699715</v>
      </c>
      <c r="AR170" s="41">
        <v>732.90727747405083</v>
      </c>
      <c r="AS170" s="79">
        <v>21.99005709596101</v>
      </c>
      <c r="AT170" s="41">
        <v>14393.726710482433</v>
      </c>
      <c r="AU170" s="41">
        <v>2039.4550825853846</v>
      </c>
      <c r="AV170" s="41">
        <v>0</v>
      </c>
      <c r="AW170" s="41">
        <v>0</v>
      </c>
      <c r="AX170" s="41">
        <v>16433.181793067819</v>
      </c>
      <c r="AY170" s="41">
        <v>1693.6372436748998</v>
      </c>
      <c r="AZ170" s="79">
        <v>9.7028934941290359</v>
      </c>
      <c r="BA170" s="41">
        <v>14393.726710482433</v>
      </c>
      <c r="BB170" s="41">
        <v>3762.4012498026673</v>
      </c>
      <c r="BC170" s="41">
        <v>0</v>
      </c>
      <c r="BD170" s="41">
        <v>0</v>
      </c>
      <c r="BE170" s="41">
        <v>18156.127960285103</v>
      </c>
      <c r="BF170" s="41">
        <v>2426.5445211489505</v>
      </c>
      <c r="BG170" s="41">
        <v>-3.527657768870645</v>
      </c>
      <c r="BH170" s="79">
        <v>7.4822974818893133</v>
      </c>
      <c r="BI170" s="41">
        <v>1.9354216629569165</v>
      </c>
      <c r="BJ170" s="41">
        <v>4.4724650871202449</v>
      </c>
      <c r="BK170" s="41">
        <v>0</v>
      </c>
      <c r="BL170" s="41">
        <v>11.637032888807445</v>
      </c>
      <c r="BM170" s="41">
        <v>18.044919638884604</v>
      </c>
      <c r="BN170" s="41">
        <v>14393.726710482433</v>
      </c>
      <c r="BO170" s="41">
        <v>0</v>
      </c>
      <c r="BP170" s="41">
        <v>3762.4012498026673</v>
      </c>
      <c r="BQ170" s="41">
        <v>0</v>
      </c>
      <c r="BR170" s="41">
        <v>0</v>
      </c>
      <c r="BS170" s="41">
        <v>0</v>
      </c>
      <c r="BT170" s="41">
        <v>0</v>
      </c>
      <c r="BU170" s="41">
        <v>0</v>
      </c>
      <c r="BV170" s="41">
        <v>0</v>
      </c>
      <c r="BW170" s="41">
        <v>0</v>
      </c>
      <c r="BX170" s="41">
        <v>6833.2669711713106</v>
      </c>
      <c r="BY170" s="41"/>
      <c r="BZ170" s="41">
        <v>0</v>
      </c>
      <c r="CA170" s="41">
        <v>0</v>
      </c>
      <c r="CB170" s="41">
        <v>18156.127960285099</v>
      </c>
      <c r="CC170" s="41">
        <v>6833.2669711713106</v>
      </c>
      <c r="CD170" s="79">
        <v>2.657020139397964</v>
      </c>
      <c r="CE170" s="41">
        <v>8.1093751199368089</v>
      </c>
      <c r="CF170" s="41">
        <v>264.71077265994046</v>
      </c>
      <c r="CG170" s="41">
        <v>0</v>
      </c>
      <c r="CH170" s="41">
        <v>264.71077265994046</v>
      </c>
      <c r="CI170" s="41">
        <v>13.235402721389981</v>
      </c>
      <c r="CJ170" s="41">
        <v>0</v>
      </c>
      <c r="CK170" s="41">
        <v>13.235402721389981</v>
      </c>
      <c r="CL170" s="41"/>
      <c r="CM170" s="41">
        <v>0</v>
      </c>
      <c r="CN170" s="41"/>
      <c r="CO170" s="41">
        <v>0</v>
      </c>
      <c r="CP170" s="41">
        <v>0</v>
      </c>
      <c r="CQ170" s="41">
        <v>0</v>
      </c>
      <c r="CR170" s="41">
        <v>0</v>
      </c>
      <c r="CS170" s="41">
        <v>0</v>
      </c>
      <c r="CT170" s="41">
        <v>0</v>
      </c>
      <c r="CU170" s="41">
        <v>0</v>
      </c>
      <c r="CV170" s="41">
        <v>9999</v>
      </c>
      <c r="CW170" s="79">
        <v>9999</v>
      </c>
    </row>
    <row r="171" spans="1:101" s="21" customFormat="1">
      <c r="A171" s="21" t="s">
        <v>617</v>
      </c>
      <c r="B171" s="21" t="s">
        <v>688</v>
      </c>
      <c r="C171" s="41">
        <v>10</v>
      </c>
      <c r="D171" s="41">
        <v>3619419.6873214287</v>
      </c>
      <c r="E171" s="41">
        <v>0</v>
      </c>
      <c r="F171" s="41">
        <v>513020.55867741129</v>
      </c>
      <c r="G171" s="41">
        <v>0</v>
      </c>
      <c r="H171" s="41">
        <v>0</v>
      </c>
      <c r="I171" s="41" t="s">
        <v>700</v>
      </c>
      <c r="J171" s="41"/>
      <c r="K171" s="41"/>
      <c r="L171" s="41">
        <v>3889408.2749660467</v>
      </c>
      <c r="M171" s="41">
        <v>680.62587880328033</v>
      </c>
      <c r="N171" s="41">
        <v>675.71342643238268</v>
      </c>
      <c r="O171" s="41">
        <v>0</v>
      </c>
      <c r="P171" s="41">
        <v>0</v>
      </c>
      <c r="Q171" s="41">
        <v>0</v>
      </c>
      <c r="R171" s="41">
        <v>102303.15258652331</v>
      </c>
      <c r="S171" s="41">
        <v>236407.02540578414</v>
      </c>
      <c r="T171" s="41">
        <v>0</v>
      </c>
      <c r="U171" s="41">
        <v>615114.09842298517</v>
      </c>
      <c r="V171" s="41" t="s">
        <v>229</v>
      </c>
      <c r="W171" s="41" t="s">
        <v>229</v>
      </c>
      <c r="X171" s="41" t="s">
        <v>229</v>
      </c>
      <c r="Y171" s="41" t="s">
        <v>229</v>
      </c>
      <c r="Z171" s="41">
        <v>0</v>
      </c>
      <c r="AA171" s="41">
        <v>0</v>
      </c>
      <c r="AB171" s="41">
        <v>0</v>
      </c>
      <c r="AC171" s="41">
        <v>0</v>
      </c>
      <c r="AD171" s="41">
        <v>0</v>
      </c>
      <c r="AE171" s="41">
        <v>0</v>
      </c>
      <c r="AF171" s="41">
        <v>0</v>
      </c>
      <c r="AG171" s="41">
        <v>0</v>
      </c>
      <c r="AH171" s="41">
        <v>102303.15258652331</v>
      </c>
      <c r="AI171" s="41">
        <v>236407.02540578414</v>
      </c>
      <c r="AJ171" s="41">
        <v>0</v>
      </c>
      <c r="AK171" s="41">
        <v>615114.09842298517</v>
      </c>
      <c r="AL171" s="41">
        <v>953824.27641529264</v>
      </c>
      <c r="AM171" s="41">
        <v>2009154.0433685139</v>
      </c>
      <c r="AN171" s="41">
        <v>240498.12310594198</v>
      </c>
      <c r="AO171" s="41">
        <v>0</v>
      </c>
      <c r="AP171" s="41">
        <v>0</v>
      </c>
      <c r="AQ171" s="41">
        <v>2249652.166474456</v>
      </c>
      <c r="AR171" s="41">
        <v>102303.15258652331</v>
      </c>
      <c r="AS171" s="79">
        <v>21.990057095960982</v>
      </c>
      <c r="AT171" s="41">
        <v>2009154.0433685139</v>
      </c>
      <c r="AU171" s="41">
        <v>284678.14540766424</v>
      </c>
      <c r="AV171" s="41">
        <v>0</v>
      </c>
      <c r="AW171" s="41">
        <v>0</v>
      </c>
      <c r="AX171" s="41">
        <v>2293832.1887761783</v>
      </c>
      <c r="AY171" s="41">
        <v>236407.02540578414</v>
      </c>
      <c r="AZ171" s="79">
        <v>9.7028934941290252</v>
      </c>
      <c r="BA171" s="41">
        <v>2009154.0433685139</v>
      </c>
      <c r="BB171" s="41">
        <v>525176.26851360616</v>
      </c>
      <c r="BC171" s="41">
        <v>0</v>
      </c>
      <c r="BD171" s="41">
        <v>0</v>
      </c>
      <c r="BE171" s="41">
        <v>2534330.3118821201</v>
      </c>
      <c r="BF171" s="41">
        <v>338710.17799230746</v>
      </c>
      <c r="BG171" s="41">
        <v>-3.5276577688706321</v>
      </c>
      <c r="BH171" s="79">
        <v>7.4822974818893035</v>
      </c>
      <c r="BI171" s="41">
        <v>1.9354216629569168</v>
      </c>
      <c r="BJ171" s="41">
        <v>4.4724650871202458</v>
      </c>
      <c r="BK171" s="41">
        <v>0</v>
      </c>
      <c r="BL171" s="41">
        <v>11.637032888807449</v>
      </c>
      <c r="BM171" s="41">
        <v>18.044919638884611</v>
      </c>
      <c r="BN171" s="41">
        <v>2009154.0433685139</v>
      </c>
      <c r="BO171" s="41">
        <v>0</v>
      </c>
      <c r="BP171" s="41">
        <v>525176.26851360616</v>
      </c>
      <c r="BQ171" s="41">
        <v>0</v>
      </c>
      <c r="BR171" s="41">
        <v>0</v>
      </c>
      <c r="BS171" s="41">
        <v>0</v>
      </c>
      <c r="BT171" s="41">
        <v>0</v>
      </c>
      <c r="BU171" s="41">
        <v>0</v>
      </c>
      <c r="BV171" s="41">
        <v>0</v>
      </c>
      <c r="BW171" s="41">
        <v>0</v>
      </c>
      <c r="BX171" s="41">
        <v>953824.27641529264</v>
      </c>
      <c r="BY171" s="41"/>
      <c r="BZ171" s="41">
        <v>0</v>
      </c>
      <c r="CA171" s="41">
        <v>0</v>
      </c>
      <c r="CB171" s="41">
        <v>2534330.3118821201</v>
      </c>
      <c r="CC171" s="41">
        <v>953824.27641529264</v>
      </c>
      <c r="CD171" s="79">
        <v>2.6570201393979609</v>
      </c>
      <c r="CE171" s="41">
        <v>8.1093751199368143</v>
      </c>
      <c r="CF171" s="41">
        <v>36949.758037687439</v>
      </c>
      <c r="CG171" s="41">
        <v>0</v>
      </c>
      <c r="CH171" s="41">
        <v>36949.758037687439</v>
      </c>
      <c r="CI171" s="41">
        <v>1847.4689306088724</v>
      </c>
      <c r="CJ171" s="41">
        <v>0</v>
      </c>
      <c r="CK171" s="41">
        <v>1847.4689306088724</v>
      </c>
      <c r="CL171" s="41"/>
      <c r="CM171" s="41">
        <v>0</v>
      </c>
      <c r="CN171" s="41"/>
      <c r="CO171" s="41">
        <v>0</v>
      </c>
      <c r="CP171" s="41">
        <v>0</v>
      </c>
      <c r="CQ171" s="41">
        <v>0</v>
      </c>
      <c r="CR171" s="41">
        <v>0</v>
      </c>
      <c r="CS171" s="41">
        <v>0</v>
      </c>
      <c r="CT171" s="41">
        <v>0</v>
      </c>
      <c r="CU171" s="41">
        <v>0</v>
      </c>
      <c r="CV171" s="41">
        <v>9999</v>
      </c>
      <c r="CW171" s="79">
        <v>9999</v>
      </c>
    </row>
    <row r="172" spans="1:101" s="21" customFormat="1">
      <c r="A172" s="21" t="s">
        <v>618</v>
      </c>
      <c r="B172" s="21" t="s">
        <v>689</v>
      </c>
      <c r="C172" s="41">
        <v>10</v>
      </c>
      <c r="D172" s="41">
        <v>113496.30678571427</v>
      </c>
      <c r="E172" s="41">
        <v>0</v>
      </c>
      <c r="F172" s="41">
        <v>16087.092336650363</v>
      </c>
      <c r="G172" s="41">
        <v>0</v>
      </c>
      <c r="H172" s="41">
        <v>0</v>
      </c>
      <c r="I172" s="41" t="s">
        <v>700</v>
      </c>
      <c r="J172" s="41"/>
      <c r="K172" s="41"/>
      <c r="L172" s="41">
        <v>121962.5003247765</v>
      </c>
      <c r="M172" s="41">
        <v>21.342792552504921</v>
      </c>
      <c r="N172" s="41">
        <v>21.188749846899203</v>
      </c>
      <c r="O172" s="41">
        <v>0</v>
      </c>
      <c r="P172" s="41">
        <v>0</v>
      </c>
      <c r="Q172" s="41">
        <v>0</v>
      </c>
      <c r="R172" s="41">
        <v>3207.981111386006</v>
      </c>
      <c r="S172" s="41">
        <v>7413.1564172403823</v>
      </c>
      <c r="T172" s="41">
        <v>0</v>
      </c>
      <c r="U172" s="41">
        <v>19288.500492878404</v>
      </c>
      <c r="V172" s="41" t="s">
        <v>229</v>
      </c>
      <c r="W172" s="41" t="s">
        <v>229</v>
      </c>
      <c r="X172" s="41" t="s">
        <v>229</v>
      </c>
      <c r="Y172" s="41" t="s">
        <v>229</v>
      </c>
      <c r="Z172" s="41">
        <v>0</v>
      </c>
      <c r="AA172" s="41">
        <v>0</v>
      </c>
      <c r="AB172" s="41">
        <v>0</v>
      </c>
      <c r="AC172" s="41">
        <v>0</v>
      </c>
      <c r="AD172" s="41">
        <v>0</v>
      </c>
      <c r="AE172" s="41">
        <v>0</v>
      </c>
      <c r="AF172" s="41">
        <v>0</v>
      </c>
      <c r="AG172" s="41">
        <v>0</v>
      </c>
      <c r="AH172" s="41">
        <v>3207.981111386006</v>
      </c>
      <c r="AI172" s="41">
        <v>7413.1564172403823</v>
      </c>
      <c r="AJ172" s="41">
        <v>0</v>
      </c>
      <c r="AK172" s="41">
        <v>19288.500492878404</v>
      </c>
      <c r="AL172" s="41">
        <v>29909.63802150479</v>
      </c>
      <c r="AM172" s="41">
        <v>63002.244388703984</v>
      </c>
      <c r="AN172" s="41">
        <v>7541.4434134386829</v>
      </c>
      <c r="AO172" s="41">
        <v>0</v>
      </c>
      <c r="AP172" s="41">
        <v>0</v>
      </c>
      <c r="AQ172" s="41">
        <v>70543.687802142667</v>
      </c>
      <c r="AR172" s="41">
        <v>3207.981111386006</v>
      </c>
      <c r="AS172" s="79">
        <v>21.990057095960992</v>
      </c>
      <c r="AT172" s="41">
        <v>63002.244388703984</v>
      </c>
      <c r="AU172" s="41">
        <v>8926.8227830985707</v>
      </c>
      <c r="AV172" s="41">
        <v>0</v>
      </c>
      <c r="AW172" s="41">
        <v>0</v>
      </c>
      <c r="AX172" s="41">
        <v>71929.067171802555</v>
      </c>
      <c r="AY172" s="41">
        <v>7413.1564172403823</v>
      </c>
      <c r="AZ172" s="79">
        <v>9.702893494129027</v>
      </c>
      <c r="BA172" s="41">
        <v>63002.244388703984</v>
      </c>
      <c r="BB172" s="41">
        <v>16468.266196537254</v>
      </c>
      <c r="BC172" s="41">
        <v>0</v>
      </c>
      <c r="BD172" s="41">
        <v>0</v>
      </c>
      <c r="BE172" s="41">
        <v>79470.510585241238</v>
      </c>
      <c r="BF172" s="41">
        <v>10621.137528626388</v>
      </c>
      <c r="BG172" s="41">
        <v>-3.5276577688706339</v>
      </c>
      <c r="BH172" s="79">
        <v>7.4822974818893062</v>
      </c>
      <c r="BI172" s="41">
        <v>1.9354216629569161</v>
      </c>
      <c r="BJ172" s="41">
        <v>4.4724650871202458</v>
      </c>
      <c r="BK172" s="41">
        <v>0</v>
      </c>
      <c r="BL172" s="41">
        <v>11.637032888807447</v>
      </c>
      <c r="BM172" s="41">
        <v>18.044919638884608</v>
      </c>
      <c r="BN172" s="41">
        <v>63002.244388703984</v>
      </c>
      <c r="BO172" s="41">
        <v>0</v>
      </c>
      <c r="BP172" s="41">
        <v>16468.266196537254</v>
      </c>
      <c r="BQ172" s="41">
        <v>0</v>
      </c>
      <c r="BR172" s="41">
        <v>0</v>
      </c>
      <c r="BS172" s="41">
        <v>0</v>
      </c>
      <c r="BT172" s="41">
        <v>0</v>
      </c>
      <c r="BU172" s="41">
        <v>0</v>
      </c>
      <c r="BV172" s="41">
        <v>0</v>
      </c>
      <c r="BW172" s="41">
        <v>0</v>
      </c>
      <c r="BX172" s="41">
        <v>29909.63802150479</v>
      </c>
      <c r="BY172" s="41"/>
      <c r="BZ172" s="41">
        <v>0</v>
      </c>
      <c r="CA172" s="41">
        <v>0</v>
      </c>
      <c r="CB172" s="41">
        <v>79470.510585241238</v>
      </c>
      <c r="CC172" s="41">
        <v>29909.63802150479</v>
      </c>
      <c r="CD172" s="79">
        <v>2.6570201393979618</v>
      </c>
      <c r="CE172" s="41">
        <v>8.1093751199368089</v>
      </c>
      <c r="CF172" s="41">
        <v>1158.6556509579086</v>
      </c>
      <c r="CG172" s="41">
        <v>0</v>
      </c>
      <c r="CH172" s="41">
        <v>1158.6556509579086</v>
      </c>
      <c r="CI172" s="41">
        <v>57.932187654268844</v>
      </c>
      <c r="CJ172" s="41">
        <v>0</v>
      </c>
      <c r="CK172" s="41">
        <v>57.932187654268844</v>
      </c>
      <c r="CL172" s="41"/>
      <c r="CM172" s="41">
        <v>0</v>
      </c>
      <c r="CN172" s="41"/>
      <c r="CO172" s="41">
        <v>0</v>
      </c>
      <c r="CP172" s="41">
        <v>0</v>
      </c>
      <c r="CQ172" s="41">
        <v>0</v>
      </c>
      <c r="CR172" s="41">
        <v>0</v>
      </c>
      <c r="CS172" s="41">
        <v>0</v>
      </c>
      <c r="CT172" s="41">
        <v>0</v>
      </c>
      <c r="CU172" s="41">
        <v>0</v>
      </c>
      <c r="CV172" s="41">
        <v>9999</v>
      </c>
      <c r="CW172" s="79">
        <v>9999</v>
      </c>
    </row>
    <row r="173" spans="1:101" s="21" customFormat="1">
      <c r="A173" s="21" t="s">
        <v>619</v>
      </c>
      <c r="B173" s="21" t="s">
        <v>690</v>
      </c>
      <c r="C173" s="41">
        <v>10</v>
      </c>
      <c r="D173" s="41">
        <v>0</v>
      </c>
      <c r="E173" s="41">
        <v>0</v>
      </c>
      <c r="F173" s="41">
        <v>0</v>
      </c>
      <c r="G173" s="41">
        <v>0</v>
      </c>
      <c r="H173" s="41">
        <v>0</v>
      </c>
      <c r="I173" s="41" t="s">
        <v>700</v>
      </c>
      <c r="J173" s="41"/>
      <c r="K173" s="41"/>
      <c r="L173" s="41">
        <v>0</v>
      </c>
      <c r="M173" s="41">
        <v>0</v>
      </c>
      <c r="N173" s="41">
        <v>0</v>
      </c>
      <c r="O173" s="41">
        <v>0</v>
      </c>
      <c r="P173" s="41">
        <v>0</v>
      </c>
      <c r="Q173" s="41">
        <v>0</v>
      </c>
      <c r="R173" s="41">
        <v>0</v>
      </c>
      <c r="S173" s="41">
        <v>0</v>
      </c>
      <c r="T173" s="41">
        <v>0</v>
      </c>
      <c r="U173" s="41">
        <v>0</v>
      </c>
      <c r="V173" s="41" t="s">
        <v>229</v>
      </c>
      <c r="W173" s="41" t="s">
        <v>229</v>
      </c>
      <c r="X173" s="41" t="s">
        <v>229</v>
      </c>
      <c r="Y173" s="41" t="s">
        <v>229</v>
      </c>
      <c r="Z173" s="41">
        <v>0</v>
      </c>
      <c r="AA173" s="41">
        <v>0</v>
      </c>
      <c r="AB173" s="41">
        <v>0</v>
      </c>
      <c r="AC173" s="41">
        <v>0</v>
      </c>
      <c r="AD173" s="41">
        <v>0</v>
      </c>
      <c r="AE173" s="41">
        <v>0</v>
      </c>
      <c r="AF173" s="41">
        <v>0</v>
      </c>
      <c r="AG173" s="41">
        <v>0</v>
      </c>
      <c r="AH173" s="41">
        <v>0</v>
      </c>
      <c r="AI173" s="41">
        <v>0</v>
      </c>
      <c r="AJ173" s="41">
        <v>0</v>
      </c>
      <c r="AK173" s="41">
        <v>0</v>
      </c>
      <c r="AL173" s="41">
        <v>0</v>
      </c>
      <c r="AM173" s="41">
        <v>0</v>
      </c>
      <c r="AN173" s="41">
        <v>0</v>
      </c>
      <c r="AO173" s="41">
        <v>0</v>
      </c>
      <c r="AP173" s="41">
        <v>0</v>
      </c>
      <c r="AQ173" s="41">
        <v>0</v>
      </c>
      <c r="AR173" s="41">
        <v>0</v>
      </c>
      <c r="AS173" s="79">
        <v>9999</v>
      </c>
      <c r="AT173" s="41">
        <v>0</v>
      </c>
      <c r="AU173" s="41">
        <v>0</v>
      </c>
      <c r="AV173" s="41">
        <v>0</v>
      </c>
      <c r="AW173" s="41">
        <v>0</v>
      </c>
      <c r="AX173" s="41">
        <v>0</v>
      </c>
      <c r="AY173" s="41">
        <v>0</v>
      </c>
      <c r="AZ173" s="79">
        <v>9999</v>
      </c>
      <c r="BA173" s="41">
        <v>0</v>
      </c>
      <c r="BB173" s="41">
        <v>0</v>
      </c>
      <c r="BC173" s="41">
        <v>0</v>
      </c>
      <c r="BD173" s="41">
        <v>0</v>
      </c>
      <c r="BE173" s="41">
        <v>0</v>
      </c>
      <c r="BF173" s="41">
        <v>0</v>
      </c>
      <c r="BG173" s="41">
        <v>9999</v>
      </c>
      <c r="BH173" s="79">
        <v>9999</v>
      </c>
      <c r="BI173" s="41">
        <v>9999</v>
      </c>
      <c r="BJ173" s="41">
        <v>9999</v>
      </c>
      <c r="BK173" s="41">
        <v>9999</v>
      </c>
      <c r="BL173" s="41">
        <v>9999</v>
      </c>
      <c r="BM173" s="41">
        <v>9999</v>
      </c>
      <c r="BN173" s="41">
        <v>0</v>
      </c>
      <c r="BO173" s="41">
        <v>0</v>
      </c>
      <c r="BP173" s="41">
        <v>0</v>
      </c>
      <c r="BQ173" s="41">
        <v>0</v>
      </c>
      <c r="BR173" s="41">
        <v>0</v>
      </c>
      <c r="BS173" s="41">
        <v>0</v>
      </c>
      <c r="BT173" s="41">
        <v>0</v>
      </c>
      <c r="BU173" s="41">
        <v>0</v>
      </c>
      <c r="BV173" s="41">
        <v>0</v>
      </c>
      <c r="BW173" s="41">
        <v>0</v>
      </c>
      <c r="BX173" s="41">
        <v>0</v>
      </c>
      <c r="BY173" s="41"/>
      <c r="BZ173" s="41">
        <v>0</v>
      </c>
      <c r="CA173" s="41">
        <v>0</v>
      </c>
      <c r="CB173" s="41">
        <v>0</v>
      </c>
      <c r="CC173" s="41">
        <v>0</v>
      </c>
      <c r="CD173" s="79">
        <v>9999</v>
      </c>
      <c r="CE173" s="41">
        <v>9999</v>
      </c>
      <c r="CF173" s="41">
        <v>0</v>
      </c>
      <c r="CG173" s="41">
        <v>0</v>
      </c>
      <c r="CH173" s="41">
        <v>0</v>
      </c>
      <c r="CI173" s="41">
        <v>0</v>
      </c>
      <c r="CJ173" s="41">
        <v>0</v>
      </c>
      <c r="CK173" s="41">
        <v>0</v>
      </c>
      <c r="CL173" s="41"/>
      <c r="CM173" s="41">
        <v>0</v>
      </c>
      <c r="CN173" s="41"/>
      <c r="CO173" s="41">
        <v>0</v>
      </c>
      <c r="CP173" s="41">
        <v>0</v>
      </c>
      <c r="CQ173" s="41">
        <v>0</v>
      </c>
      <c r="CR173" s="41">
        <v>0</v>
      </c>
      <c r="CS173" s="41">
        <v>0</v>
      </c>
      <c r="CT173" s="41">
        <v>0</v>
      </c>
      <c r="CU173" s="41">
        <v>0</v>
      </c>
      <c r="CV173" s="41">
        <v>9999</v>
      </c>
      <c r="CW173" s="79">
        <v>9999</v>
      </c>
    </row>
    <row r="174" spans="1:101" s="21" customFormat="1">
      <c r="A174" s="21" t="s">
        <v>620</v>
      </c>
      <c r="B174" s="21" t="s">
        <v>691</v>
      </c>
      <c r="C174" s="41">
        <v>10</v>
      </c>
      <c r="D174" s="41">
        <v>16414.710910714282</v>
      </c>
      <c r="E174" s="41">
        <v>0</v>
      </c>
      <c r="F174" s="41">
        <v>2326.639320508009</v>
      </c>
      <c r="G174" s="41">
        <v>0</v>
      </c>
      <c r="H174" s="41">
        <v>0</v>
      </c>
      <c r="I174" s="41" t="s">
        <v>700</v>
      </c>
      <c r="J174" s="41"/>
      <c r="K174" s="41"/>
      <c r="L174" s="41">
        <v>17639.157092212019</v>
      </c>
      <c r="M174" s="41">
        <v>3.0867592056379642</v>
      </c>
      <c r="N174" s="41">
        <v>3.0644803619290122</v>
      </c>
      <c r="O174" s="41">
        <v>0</v>
      </c>
      <c r="P174" s="41">
        <v>0</v>
      </c>
      <c r="Q174" s="41">
        <v>0</v>
      </c>
      <c r="R174" s="41">
        <v>463.96296092571401</v>
      </c>
      <c r="S174" s="41">
        <v>1072.1478343313256</v>
      </c>
      <c r="T174" s="41">
        <v>0</v>
      </c>
      <c r="U174" s="41">
        <v>2789.6516499832142</v>
      </c>
      <c r="V174" s="41" t="s">
        <v>229</v>
      </c>
      <c r="W174" s="41" t="s">
        <v>229</v>
      </c>
      <c r="X174" s="41" t="s">
        <v>229</v>
      </c>
      <c r="Y174" s="41" t="s">
        <v>229</v>
      </c>
      <c r="Z174" s="41">
        <v>0</v>
      </c>
      <c r="AA174" s="41">
        <v>0</v>
      </c>
      <c r="AB174" s="41">
        <v>0</v>
      </c>
      <c r="AC174" s="41">
        <v>0</v>
      </c>
      <c r="AD174" s="41">
        <v>0</v>
      </c>
      <c r="AE174" s="41">
        <v>0</v>
      </c>
      <c r="AF174" s="41">
        <v>0</v>
      </c>
      <c r="AG174" s="41">
        <v>0</v>
      </c>
      <c r="AH174" s="41">
        <v>463.96296092571401</v>
      </c>
      <c r="AI174" s="41">
        <v>1072.1478343313256</v>
      </c>
      <c r="AJ174" s="41">
        <v>0</v>
      </c>
      <c r="AK174" s="41">
        <v>2789.6516499832142</v>
      </c>
      <c r="AL174" s="41">
        <v>4325.7624452402542</v>
      </c>
      <c r="AM174" s="41">
        <v>9111.8703123907817</v>
      </c>
      <c r="AN174" s="41">
        <v>1090.7016887767816</v>
      </c>
      <c r="AO174" s="41">
        <v>0</v>
      </c>
      <c r="AP174" s="41">
        <v>0</v>
      </c>
      <c r="AQ174" s="41">
        <v>10202.572001167564</v>
      </c>
      <c r="AR174" s="41">
        <v>463.96296092571401</v>
      </c>
      <c r="AS174" s="79">
        <v>21.990057095960978</v>
      </c>
      <c r="AT174" s="41">
        <v>9111.8703123907817</v>
      </c>
      <c r="AU174" s="41">
        <v>1291.0659340871591</v>
      </c>
      <c r="AV174" s="41">
        <v>0</v>
      </c>
      <c r="AW174" s="41">
        <v>0</v>
      </c>
      <c r="AX174" s="41">
        <v>10402.936246477941</v>
      </c>
      <c r="AY174" s="41">
        <v>1072.1478343313256</v>
      </c>
      <c r="AZ174" s="79">
        <v>9.7028934941290235</v>
      </c>
      <c r="BA174" s="41">
        <v>9111.8703123907817</v>
      </c>
      <c r="BB174" s="41">
        <v>2381.7676228639407</v>
      </c>
      <c r="BC174" s="41">
        <v>0</v>
      </c>
      <c r="BD174" s="41">
        <v>0</v>
      </c>
      <c r="BE174" s="41">
        <v>11493.637935254723</v>
      </c>
      <c r="BF174" s="41">
        <v>1536.1107952570396</v>
      </c>
      <c r="BG174" s="41">
        <v>-3.5276577688706365</v>
      </c>
      <c r="BH174" s="79">
        <v>7.4822974818893035</v>
      </c>
      <c r="BI174" s="41">
        <v>1.9354216629569161</v>
      </c>
      <c r="BJ174" s="41">
        <v>4.4724650871202458</v>
      </c>
      <c r="BK174" s="41">
        <v>0</v>
      </c>
      <c r="BL174" s="41">
        <v>11.637032888807445</v>
      </c>
      <c r="BM174" s="41">
        <v>18.044919638884608</v>
      </c>
      <c r="BN174" s="41">
        <v>9111.8703123907817</v>
      </c>
      <c r="BO174" s="41">
        <v>0</v>
      </c>
      <c r="BP174" s="41">
        <v>2381.7676228639407</v>
      </c>
      <c r="BQ174" s="41">
        <v>0</v>
      </c>
      <c r="BR174" s="41">
        <v>0</v>
      </c>
      <c r="BS174" s="41">
        <v>0</v>
      </c>
      <c r="BT174" s="41">
        <v>0</v>
      </c>
      <c r="BU174" s="41">
        <v>0</v>
      </c>
      <c r="BV174" s="41">
        <v>0</v>
      </c>
      <c r="BW174" s="41">
        <v>0</v>
      </c>
      <c r="BX174" s="41">
        <v>4325.7624452402542</v>
      </c>
      <c r="BY174" s="41"/>
      <c r="BZ174" s="41">
        <v>0</v>
      </c>
      <c r="CA174" s="41">
        <v>0</v>
      </c>
      <c r="CB174" s="41">
        <v>11493.637935254723</v>
      </c>
      <c r="CC174" s="41">
        <v>4325.7624452402542</v>
      </c>
      <c r="CD174" s="79">
        <v>2.6570201393979604</v>
      </c>
      <c r="CE174" s="41">
        <v>8.1093751199368089</v>
      </c>
      <c r="CF174" s="41">
        <v>167.57371313806877</v>
      </c>
      <c r="CG174" s="41">
        <v>0</v>
      </c>
      <c r="CH174" s="41">
        <v>167.57371313806877</v>
      </c>
      <c r="CI174" s="41">
        <v>8.3785996188007097</v>
      </c>
      <c r="CJ174" s="41">
        <v>0</v>
      </c>
      <c r="CK174" s="41">
        <v>8.3785996188007097</v>
      </c>
      <c r="CL174" s="41"/>
      <c r="CM174" s="41">
        <v>0</v>
      </c>
      <c r="CN174" s="41"/>
      <c r="CO174" s="41">
        <v>0</v>
      </c>
      <c r="CP174" s="41">
        <v>0</v>
      </c>
      <c r="CQ174" s="41">
        <v>0</v>
      </c>
      <c r="CR174" s="41">
        <v>0</v>
      </c>
      <c r="CS174" s="41">
        <v>0</v>
      </c>
      <c r="CT174" s="41">
        <v>0</v>
      </c>
      <c r="CU174" s="41">
        <v>0</v>
      </c>
      <c r="CV174" s="41">
        <v>9999</v>
      </c>
      <c r="CW174" s="79">
        <v>9999</v>
      </c>
    </row>
    <row r="175" spans="1:101" s="21" customFormat="1">
      <c r="A175" s="21" t="s">
        <v>621</v>
      </c>
      <c r="B175" s="21" t="s">
        <v>692</v>
      </c>
      <c r="C175" s="41">
        <v>10</v>
      </c>
      <c r="D175" s="41">
        <v>41718.717857142852</v>
      </c>
      <c r="E175" s="41">
        <v>0</v>
      </c>
      <c r="F175" s="41">
        <v>5913.2573150741209</v>
      </c>
      <c r="G175" s="41">
        <v>0</v>
      </c>
      <c r="H175" s="41">
        <v>0</v>
      </c>
      <c r="I175" s="41" t="s">
        <v>700</v>
      </c>
      <c r="J175" s="41"/>
      <c r="K175" s="41"/>
      <c r="L175" s="41">
        <v>44830.702287146873</v>
      </c>
      <c r="M175" s="41">
        <v>7.8451358110055791</v>
      </c>
      <c r="N175" s="41">
        <v>7.7885131388225153</v>
      </c>
      <c r="O175" s="41">
        <v>0</v>
      </c>
      <c r="P175" s="41">
        <v>0</v>
      </c>
      <c r="Q175" s="41">
        <v>0</v>
      </c>
      <c r="R175" s="41">
        <v>1179.182500886468</v>
      </c>
      <c r="S175" s="41">
        <v>2724.9114069026855</v>
      </c>
      <c r="T175" s="41">
        <v>0</v>
      </c>
      <c r="U175" s="41">
        <v>7090.0237438478589</v>
      </c>
      <c r="V175" s="41" t="s">
        <v>229</v>
      </c>
      <c r="W175" s="41" t="s">
        <v>229</v>
      </c>
      <c r="X175" s="41" t="s">
        <v>229</v>
      </c>
      <c r="Y175" s="41" t="s">
        <v>229</v>
      </c>
      <c r="Z175" s="41">
        <v>0</v>
      </c>
      <c r="AA175" s="41">
        <v>0</v>
      </c>
      <c r="AB175" s="41">
        <v>0</v>
      </c>
      <c r="AC175" s="41">
        <v>0</v>
      </c>
      <c r="AD175" s="41">
        <v>0</v>
      </c>
      <c r="AE175" s="41">
        <v>0</v>
      </c>
      <c r="AF175" s="41">
        <v>0</v>
      </c>
      <c r="AG175" s="41">
        <v>0</v>
      </c>
      <c r="AH175" s="41">
        <v>1179.182500886468</v>
      </c>
      <c r="AI175" s="41">
        <v>2724.9114069026855</v>
      </c>
      <c r="AJ175" s="41">
        <v>0</v>
      </c>
      <c r="AK175" s="41">
        <v>7090.0237438478589</v>
      </c>
      <c r="AL175" s="41">
        <v>10994.117651637012</v>
      </c>
      <c r="AM175" s="41">
        <v>23158.223667855345</v>
      </c>
      <c r="AN175" s="41">
        <v>2772.0668531961219</v>
      </c>
      <c r="AO175" s="41">
        <v>0</v>
      </c>
      <c r="AP175" s="41">
        <v>0</v>
      </c>
      <c r="AQ175" s="41">
        <v>25930.290521051465</v>
      </c>
      <c r="AR175" s="41">
        <v>1179.182500886468</v>
      </c>
      <c r="AS175" s="79">
        <v>21.99005709596096</v>
      </c>
      <c r="AT175" s="41">
        <v>23158.223667855345</v>
      </c>
      <c r="AU175" s="41">
        <v>3281.3014942586638</v>
      </c>
      <c r="AV175" s="41">
        <v>0</v>
      </c>
      <c r="AW175" s="41">
        <v>0</v>
      </c>
      <c r="AX175" s="41">
        <v>26439.525162114009</v>
      </c>
      <c r="AY175" s="41">
        <v>2724.9114069026855</v>
      </c>
      <c r="AZ175" s="79">
        <v>9.7028934941290146</v>
      </c>
      <c r="BA175" s="41">
        <v>23158.223667855345</v>
      </c>
      <c r="BB175" s="41">
        <v>6053.3683474547852</v>
      </c>
      <c r="BC175" s="41">
        <v>0</v>
      </c>
      <c r="BD175" s="41">
        <v>0</v>
      </c>
      <c r="BE175" s="41">
        <v>29211.592015310132</v>
      </c>
      <c r="BF175" s="41">
        <v>3904.0939077891535</v>
      </c>
      <c r="BG175" s="41">
        <v>-3.5276577688706379</v>
      </c>
      <c r="BH175" s="79">
        <v>7.4822974818892982</v>
      </c>
      <c r="BI175" s="41">
        <v>1.9354216629569165</v>
      </c>
      <c r="BJ175" s="41">
        <v>4.4724650871202458</v>
      </c>
      <c r="BK175" s="41">
        <v>0</v>
      </c>
      <c r="BL175" s="41">
        <v>11.637032888807449</v>
      </c>
      <c r="BM175" s="41">
        <v>18.044919638884611</v>
      </c>
      <c r="BN175" s="41">
        <v>23158.223667855345</v>
      </c>
      <c r="BO175" s="41">
        <v>0</v>
      </c>
      <c r="BP175" s="41">
        <v>6053.3683474547852</v>
      </c>
      <c r="BQ175" s="41">
        <v>0</v>
      </c>
      <c r="BR175" s="41">
        <v>0</v>
      </c>
      <c r="BS175" s="41">
        <v>0</v>
      </c>
      <c r="BT175" s="41">
        <v>0</v>
      </c>
      <c r="BU175" s="41">
        <v>0</v>
      </c>
      <c r="BV175" s="41">
        <v>0</v>
      </c>
      <c r="BW175" s="41">
        <v>0</v>
      </c>
      <c r="BX175" s="41">
        <v>10994.117651637012</v>
      </c>
      <c r="BY175" s="41"/>
      <c r="BZ175" s="41">
        <v>0</v>
      </c>
      <c r="CA175" s="41">
        <v>0</v>
      </c>
      <c r="CB175" s="41">
        <v>29211.592015310129</v>
      </c>
      <c r="CC175" s="41">
        <v>10994.117651637012</v>
      </c>
      <c r="CD175" s="79">
        <v>2.6570201393979582</v>
      </c>
      <c r="CE175" s="41">
        <v>8.1093751199368196</v>
      </c>
      <c r="CF175" s="41">
        <v>425.89604512119206</v>
      </c>
      <c r="CG175" s="41">
        <v>0</v>
      </c>
      <c r="CH175" s="41">
        <v>425.89604512119206</v>
      </c>
      <c r="CI175" s="41">
        <v>21.294583586394765</v>
      </c>
      <c r="CJ175" s="41">
        <v>0</v>
      </c>
      <c r="CK175" s="41">
        <v>21.294583586394765</v>
      </c>
      <c r="CL175" s="41"/>
      <c r="CM175" s="41">
        <v>0</v>
      </c>
      <c r="CN175" s="41"/>
      <c r="CO175" s="41">
        <v>0</v>
      </c>
      <c r="CP175" s="41">
        <v>0</v>
      </c>
      <c r="CQ175" s="41">
        <v>0</v>
      </c>
      <c r="CR175" s="41">
        <v>0</v>
      </c>
      <c r="CS175" s="41">
        <v>0</v>
      </c>
      <c r="CT175" s="41">
        <v>0</v>
      </c>
      <c r="CU175" s="41">
        <v>0</v>
      </c>
      <c r="CV175" s="41">
        <v>9999</v>
      </c>
      <c r="CW175" s="79">
        <v>9999</v>
      </c>
    </row>
    <row r="176" spans="1:101" s="21" customFormat="1">
      <c r="A176" s="21" t="s">
        <v>622</v>
      </c>
      <c r="B176" s="21" t="s">
        <v>693</v>
      </c>
      <c r="C176" s="41">
        <v>10</v>
      </c>
      <c r="D176" s="41">
        <v>7637.7344999999996</v>
      </c>
      <c r="E176" s="41">
        <v>0</v>
      </c>
      <c r="F176" s="41">
        <v>1082.5809546058772</v>
      </c>
      <c r="G176" s="41">
        <v>0</v>
      </c>
      <c r="H176" s="41">
        <v>0</v>
      </c>
      <c r="I176" s="41" t="s">
        <v>700</v>
      </c>
      <c r="J176" s="41"/>
      <c r="K176" s="41"/>
      <c r="L176" s="41">
        <v>8207.4670341084275</v>
      </c>
      <c r="M176" s="41">
        <v>1.436263325399483</v>
      </c>
      <c r="N176" s="41">
        <v>1.4258970207998143</v>
      </c>
      <c r="O176" s="41">
        <v>0</v>
      </c>
      <c r="P176" s="41">
        <v>0</v>
      </c>
      <c r="Q176" s="41">
        <v>0</v>
      </c>
      <c r="R176" s="41">
        <v>215.88110400844565</v>
      </c>
      <c r="S176" s="41">
        <v>498.86839603295311</v>
      </c>
      <c r="T176" s="41">
        <v>0</v>
      </c>
      <c r="U176" s="41">
        <v>1298.0197315659923</v>
      </c>
      <c r="V176" s="41" t="s">
        <v>229</v>
      </c>
      <c r="W176" s="41" t="s">
        <v>229</v>
      </c>
      <c r="X176" s="41" t="s">
        <v>229</v>
      </c>
      <c r="Y176" s="41" t="s">
        <v>229</v>
      </c>
      <c r="Z176" s="41">
        <v>0</v>
      </c>
      <c r="AA176" s="41">
        <v>0</v>
      </c>
      <c r="AB176" s="41">
        <v>0</v>
      </c>
      <c r="AC176" s="41">
        <v>0</v>
      </c>
      <c r="AD176" s="41">
        <v>0</v>
      </c>
      <c r="AE176" s="41">
        <v>0</v>
      </c>
      <c r="AF176" s="41">
        <v>0</v>
      </c>
      <c r="AG176" s="41">
        <v>0</v>
      </c>
      <c r="AH176" s="41">
        <v>215.88110400844565</v>
      </c>
      <c r="AI176" s="41">
        <v>498.86839603295311</v>
      </c>
      <c r="AJ176" s="41">
        <v>0</v>
      </c>
      <c r="AK176" s="41">
        <v>1298.0197315659923</v>
      </c>
      <c r="AL176" s="41">
        <v>2012.769231607391</v>
      </c>
      <c r="AM176" s="41">
        <v>4239.7363330381386</v>
      </c>
      <c r="AN176" s="41">
        <v>507.50147004667463</v>
      </c>
      <c r="AO176" s="41">
        <v>0</v>
      </c>
      <c r="AP176" s="41">
        <v>0</v>
      </c>
      <c r="AQ176" s="41">
        <v>4747.2378030848131</v>
      </c>
      <c r="AR176" s="41">
        <v>215.88110400844565</v>
      </c>
      <c r="AS176" s="79">
        <v>21.990057095960992</v>
      </c>
      <c r="AT176" s="41">
        <v>4239.7363330381386</v>
      </c>
      <c r="AU176" s="41">
        <v>600.73058125658611</v>
      </c>
      <c r="AV176" s="41">
        <v>0</v>
      </c>
      <c r="AW176" s="41">
        <v>0</v>
      </c>
      <c r="AX176" s="41">
        <v>4840.466914294725</v>
      </c>
      <c r="AY176" s="41">
        <v>498.86839603295311</v>
      </c>
      <c r="AZ176" s="79">
        <v>9.7028934941290306</v>
      </c>
      <c r="BA176" s="41">
        <v>4239.7363330381386</v>
      </c>
      <c r="BB176" s="41">
        <v>1108.2320513032607</v>
      </c>
      <c r="BC176" s="41">
        <v>0</v>
      </c>
      <c r="BD176" s="41">
        <v>0</v>
      </c>
      <c r="BE176" s="41">
        <v>5347.9683843413995</v>
      </c>
      <c r="BF176" s="41">
        <v>714.74950004139873</v>
      </c>
      <c r="BG176" s="41">
        <v>-3.5276577688706334</v>
      </c>
      <c r="BH176" s="79">
        <v>7.482297481889308</v>
      </c>
      <c r="BI176" s="41">
        <v>1.9354216629569163</v>
      </c>
      <c r="BJ176" s="41">
        <v>4.4724650871202458</v>
      </c>
      <c r="BK176" s="41">
        <v>0</v>
      </c>
      <c r="BL176" s="41">
        <v>11.637032888807447</v>
      </c>
      <c r="BM176" s="41">
        <v>18.044919638884608</v>
      </c>
      <c r="BN176" s="41">
        <v>4239.7363330381386</v>
      </c>
      <c r="BO176" s="41">
        <v>0</v>
      </c>
      <c r="BP176" s="41">
        <v>1108.2320513032607</v>
      </c>
      <c r="BQ176" s="41">
        <v>0</v>
      </c>
      <c r="BR176" s="41">
        <v>0</v>
      </c>
      <c r="BS176" s="41">
        <v>0</v>
      </c>
      <c r="BT176" s="41">
        <v>0</v>
      </c>
      <c r="BU176" s="41">
        <v>0</v>
      </c>
      <c r="BV176" s="41">
        <v>0</v>
      </c>
      <c r="BW176" s="41">
        <v>0</v>
      </c>
      <c r="BX176" s="41">
        <v>2012.769231607391</v>
      </c>
      <c r="BY176" s="41"/>
      <c r="BZ176" s="41">
        <v>0</v>
      </c>
      <c r="CA176" s="41">
        <v>0</v>
      </c>
      <c r="CB176" s="41">
        <v>5347.9683843413995</v>
      </c>
      <c r="CC176" s="41">
        <v>2012.769231607391</v>
      </c>
      <c r="CD176" s="79">
        <v>2.6570201393979622</v>
      </c>
      <c r="CE176" s="41">
        <v>8.1093751199368054</v>
      </c>
      <c r="CF176" s="41">
        <v>77.971737491418182</v>
      </c>
      <c r="CG176" s="41">
        <v>0</v>
      </c>
      <c r="CH176" s="41">
        <v>77.971737491418182</v>
      </c>
      <c r="CI176" s="41">
        <v>3.8985468412015036</v>
      </c>
      <c r="CJ176" s="41">
        <v>0</v>
      </c>
      <c r="CK176" s="41">
        <v>3.8985468412015036</v>
      </c>
      <c r="CL176" s="41"/>
      <c r="CM176" s="41">
        <v>0</v>
      </c>
      <c r="CN176" s="41"/>
      <c r="CO176" s="41">
        <v>0</v>
      </c>
      <c r="CP176" s="41">
        <v>0</v>
      </c>
      <c r="CQ176" s="41">
        <v>0</v>
      </c>
      <c r="CR176" s="41">
        <v>0</v>
      </c>
      <c r="CS176" s="41">
        <v>0</v>
      </c>
      <c r="CT176" s="41">
        <v>0</v>
      </c>
      <c r="CU176" s="41">
        <v>0</v>
      </c>
      <c r="CV176" s="41">
        <v>9999</v>
      </c>
      <c r="CW176" s="79">
        <v>9999</v>
      </c>
    </row>
    <row r="177" spans="1:101" s="21" customFormat="1">
      <c r="A177" s="21" t="s">
        <v>623</v>
      </c>
      <c r="B177" s="21" t="s">
        <v>694</v>
      </c>
      <c r="C177" s="41">
        <v>10</v>
      </c>
      <c r="D177" s="41">
        <v>7637.7344999999996</v>
      </c>
      <c r="E177" s="41">
        <v>0</v>
      </c>
      <c r="F177" s="41">
        <v>1082.5809546058772</v>
      </c>
      <c r="G177" s="41">
        <v>0</v>
      </c>
      <c r="H177" s="41">
        <v>0</v>
      </c>
      <c r="I177" s="41" t="s">
        <v>700</v>
      </c>
      <c r="J177" s="41"/>
      <c r="K177" s="41"/>
      <c r="L177" s="41">
        <v>8207.4670341084275</v>
      </c>
      <c r="M177" s="41">
        <v>1.436263325399483</v>
      </c>
      <c r="N177" s="41">
        <v>1.4258970207998143</v>
      </c>
      <c r="O177" s="41">
        <v>0</v>
      </c>
      <c r="P177" s="41">
        <v>0</v>
      </c>
      <c r="Q177" s="41">
        <v>0</v>
      </c>
      <c r="R177" s="41">
        <v>215.88110400844565</v>
      </c>
      <c r="S177" s="41">
        <v>498.86839603295311</v>
      </c>
      <c r="T177" s="41">
        <v>0</v>
      </c>
      <c r="U177" s="41">
        <v>1298.0197315659923</v>
      </c>
      <c r="V177" s="41" t="s">
        <v>229</v>
      </c>
      <c r="W177" s="41" t="s">
        <v>229</v>
      </c>
      <c r="X177" s="41" t="s">
        <v>229</v>
      </c>
      <c r="Y177" s="41" t="s">
        <v>229</v>
      </c>
      <c r="Z177" s="41">
        <v>0</v>
      </c>
      <c r="AA177" s="41">
        <v>0</v>
      </c>
      <c r="AB177" s="41">
        <v>0</v>
      </c>
      <c r="AC177" s="41">
        <v>0</v>
      </c>
      <c r="AD177" s="41">
        <v>0</v>
      </c>
      <c r="AE177" s="41">
        <v>0</v>
      </c>
      <c r="AF177" s="41">
        <v>0</v>
      </c>
      <c r="AG177" s="41">
        <v>0</v>
      </c>
      <c r="AH177" s="41">
        <v>215.88110400844565</v>
      </c>
      <c r="AI177" s="41">
        <v>498.86839603295311</v>
      </c>
      <c r="AJ177" s="41">
        <v>0</v>
      </c>
      <c r="AK177" s="41">
        <v>1298.0197315659923</v>
      </c>
      <c r="AL177" s="41">
        <v>2012.769231607391</v>
      </c>
      <c r="AM177" s="41">
        <v>4239.7363330381386</v>
      </c>
      <c r="AN177" s="41">
        <v>507.50147004667463</v>
      </c>
      <c r="AO177" s="41">
        <v>0</v>
      </c>
      <c r="AP177" s="41">
        <v>0</v>
      </c>
      <c r="AQ177" s="41">
        <v>4747.2378030848131</v>
      </c>
      <c r="AR177" s="41">
        <v>215.88110400844565</v>
      </c>
      <c r="AS177" s="79">
        <v>21.990057095960992</v>
      </c>
      <c r="AT177" s="41">
        <v>4239.7363330381386</v>
      </c>
      <c r="AU177" s="41">
        <v>600.73058125658611</v>
      </c>
      <c r="AV177" s="41">
        <v>0</v>
      </c>
      <c r="AW177" s="41">
        <v>0</v>
      </c>
      <c r="AX177" s="41">
        <v>4840.466914294725</v>
      </c>
      <c r="AY177" s="41">
        <v>498.86839603295311</v>
      </c>
      <c r="AZ177" s="79">
        <v>9.7028934941290306</v>
      </c>
      <c r="BA177" s="41">
        <v>4239.7363330381386</v>
      </c>
      <c r="BB177" s="41">
        <v>1108.2320513032607</v>
      </c>
      <c r="BC177" s="41">
        <v>0</v>
      </c>
      <c r="BD177" s="41">
        <v>0</v>
      </c>
      <c r="BE177" s="41">
        <v>5347.9683843413995</v>
      </c>
      <c r="BF177" s="41">
        <v>714.74950004139873</v>
      </c>
      <c r="BG177" s="41">
        <v>-3.5276577688706334</v>
      </c>
      <c r="BH177" s="79">
        <v>7.482297481889308</v>
      </c>
      <c r="BI177" s="41">
        <v>1.9354216629569163</v>
      </c>
      <c r="BJ177" s="41">
        <v>4.4724650871202458</v>
      </c>
      <c r="BK177" s="41">
        <v>0</v>
      </c>
      <c r="BL177" s="41">
        <v>11.637032888807447</v>
      </c>
      <c r="BM177" s="41">
        <v>18.044919638884608</v>
      </c>
      <c r="BN177" s="41">
        <v>4239.7363330381386</v>
      </c>
      <c r="BO177" s="41">
        <v>0</v>
      </c>
      <c r="BP177" s="41">
        <v>1108.2320513032607</v>
      </c>
      <c r="BQ177" s="41">
        <v>0</v>
      </c>
      <c r="BR177" s="41">
        <v>0</v>
      </c>
      <c r="BS177" s="41">
        <v>0</v>
      </c>
      <c r="BT177" s="41">
        <v>0</v>
      </c>
      <c r="BU177" s="41">
        <v>0</v>
      </c>
      <c r="BV177" s="41">
        <v>0</v>
      </c>
      <c r="BW177" s="41">
        <v>0</v>
      </c>
      <c r="BX177" s="41">
        <v>2012.769231607391</v>
      </c>
      <c r="BY177" s="41"/>
      <c r="BZ177" s="41">
        <v>0</v>
      </c>
      <c r="CA177" s="41">
        <v>0</v>
      </c>
      <c r="CB177" s="41">
        <v>5347.9683843413995</v>
      </c>
      <c r="CC177" s="41">
        <v>2012.769231607391</v>
      </c>
      <c r="CD177" s="79">
        <v>2.6570201393979622</v>
      </c>
      <c r="CE177" s="41">
        <v>8.1093751199368054</v>
      </c>
      <c r="CF177" s="41">
        <v>77.971737491418182</v>
      </c>
      <c r="CG177" s="41">
        <v>0</v>
      </c>
      <c r="CH177" s="41">
        <v>77.971737491418182</v>
      </c>
      <c r="CI177" s="41">
        <v>3.8985468412015036</v>
      </c>
      <c r="CJ177" s="41">
        <v>0</v>
      </c>
      <c r="CK177" s="41">
        <v>3.8985468412015036</v>
      </c>
      <c r="CL177" s="41"/>
      <c r="CM177" s="41">
        <v>0</v>
      </c>
      <c r="CN177" s="41"/>
      <c r="CO177" s="41">
        <v>0</v>
      </c>
      <c r="CP177" s="41">
        <v>0</v>
      </c>
      <c r="CQ177" s="41">
        <v>0</v>
      </c>
      <c r="CR177" s="41">
        <v>0</v>
      </c>
      <c r="CS177" s="41">
        <v>0</v>
      </c>
      <c r="CT177" s="41">
        <v>0</v>
      </c>
      <c r="CU177" s="41">
        <v>0</v>
      </c>
      <c r="CV177" s="41">
        <v>9999</v>
      </c>
      <c r="CW177" s="79">
        <v>9999</v>
      </c>
    </row>
    <row r="178" spans="1:101" s="21" customFormat="1">
      <c r="A178" s="21" t="s">
        <v>624</v>
      </c>
      <c r="B178" s="21" t="s">
        <v>695</v>
      </c>
      <c r="C178" s="41">
        <v>10</v>
      </c>
      <c r="D178" s="41">
        <v>126259.2927455357</v>
      </c>
      <c r="E178" s="41">
        <v>0</v>
      </c>
      <c r="F178" s="41">
        <v>17896.132114611341</v>
      </c>
      <c r="G178" s="41">
        <v>0</v>
      </c>
      <c r="H178" s="41">
        <v>0</v>
      </c>
      <c r="I178" s="41" t="s">
        <v>700</v>
      </c>
      <c r="J178" s="41"/>
      <c r="K178" s="41"/>
      <c r="L178" s="41">
        <v>135677.53408537959</v>
      </c>
      <c r="M178" s="41">
        <v>23.742850928019291</v>
      </c>
      <c r="N178" s="41">
        <v>23.57148567734987</v>
      </c>
      <c r="O178" s="41">
        <v>0</v>
      </c>
      <c r="P178" s="41">
        <v>0</v>
      </c>
      <c r="Q178" s="41">
        <v>0</v>
      </c>
      <c r="R178" s="41">
        <v>3568.7278091732292</v>
      </c>
      <c r="S178" s="41">
        <v>8246.7871665636558</v>
      </c>
      <c r="T178" s="41">
        <v>0</v>
      </c>
      <c r="U178" s="41">
        <v>21457.54782092417</v>
      </c>
      <c r="V178" s="41" t="s">
        <v>229</v>
      </c>
      <c r="W178" s="41" t="s">
        <v>229</v>
      </c>
      <c r="X178" s="41" t="s">
        <v>229</v>
      </c>
      <c r="Y178" s="41" t="s">
        <v>229</v>
      </c>
      <c r="Z178" s="41">
        <v>0</v>
      </c>
      <c r="AA178" s="41">
        <v>0</v>
      </c>
      <c r="AB178" s="41">
        <v>0</v>
      </c>
      <c r="AC178" s="41">
        <v>0</v>
      </c>
      <c r="AD178" s="41">
        <v>0</v>
      </c>
      <c r="AE178" s="41">
        <v>0</v>
      </c>
      <c r="AF178" s="41">
        <v>0</v>
      </c>
      <c r="AG178" s="41">
        <v>0</v>
      </c>
      <c r="AH178" s="41">
        <v>3568.7278091732292</v>
      </c>
      <c r="AI178" s="41">
        <v>8246.7871665636558</v>
      </c>
      <c r="AJ178" s="41">
        <v>0</v>
      </c>
      <c r="AK178" s="41">
        <v>21457.54782092417</v>
      </c>
      <c r="AL178" s="41">
        <v>33273.062796661055</v>
      </c>
      <c r="AM178" s="41">
        <v>70087.02787939884</v>
      </c>
      <c r="AN178" s="41">
        <v>8389.5004042642286</v>
      </c>
      <c r="AO178" s="41">
        <v>0</v>
      </c>
      <c r="AP178" s="41">
        <v>0</v>
      </c>
      <c r="AQ178" s="41">
        <v>78476.528283663065</v>
      </c>
      <c r="AR178" s="41">
        <v>3568.7278091732292</v>
      </c>
      <c r="AS178" s="79">
        <v>21.990057095960985</v>
      </c>
      <c r="AT178" s="41">
        <v>70087.02787939884</v>
      </c>
      <c r="AU178" s="41">
        <v>9930.6696665184081</v>
      </c>
      <c r="AV178" s="41">
        <v>0</v>
      </c>
      <c r="AW178" s="41">
        <v>0</v>
      </c>
      <c r="AX178" s="41">
        <v>80017.697545917254</v>
      </c>
      <c r="AY178" s="41">
        <v>8246.7871665636558</v>
      </c>
      <c r="AZ178" s="79">
        <v>9.702893494129027</v>
      </c>
      <c r="BA178" s="41">
        <v>70087.02787939884</v>
      </c>
      <c r="BB178" s="41">
        <v>18320.170070782639</v>
      </c>
      <c r="BC178" s="41">
        <v>0</v>
      </c>
      <c r="BD178" s="41">
        <v>0</v>
      </c>
      <c r="BE178" s="41">
        <v>88407.197950181479</v>
      </c>
      <c r="BF178" s="41">
        <v>11815.514975736885</v>
      </c>
      <c r="BG178" s="41">
        <v>-3.5276577688706339</v>
      </c>
      <c r="BH178" s="79">
        <v>7.4822974818893053</v>
      </c>
      <c r="BI178" s="41">
        <v>1.9354216629569168</v>
      </c>
      <c r="BJ178" s="41">
        <v>4.4724650871202458</v>
      </c>
      <c r="BK178" s="41">
        <v>0</v>
      </c>
      <c r="BL178" s="41">
        <v>11.63703288880745</v>
      </c>
      <c r="BM178" s="41">
        <v>18.044919638884615</v>
      </c>
      <c r="BN178" s="41">
        <v>70087.02787939884</v>
      </c>
      <c r="BO178" s="41">
        <v>0</v>
      </c>
      <c r="BP178" s="41">
        <v>18320.170070782639</v>
      </c>
      <c r="BQ178" s="41">
        <v>0</v>
      </c>
      <c r="BR178" s="41">
        <v>0</v>
      </c>
      <c r="BS178" s="41">
        <v>0</v>
      </c>
      <c r="BT178" s="41">
        <v>0</v>
      </c>
      <c r="BU178" s="41">
        <v>0</v>
      </c>
      <c r="BV178" s="41">
        <v>0</v>
      </c>
      <c r="BW178" s="41">
        <v>0</v>
      </c>
      <c r="BX178" s="41">
        <v>33273.062796661055</v>
      </c>
      <c r="BY178" s="41"/>
      <c r="BZ178" s="41">
        <v>0</v>
      </c>
      <c r="CA178" s="41">
        <v>0</v>
      </c>
      <c r="CB178" s="41">
        <v>88407.197950181479</v>
      </c>
      <c r="CC178" s="41">
        <v>33273.062796661055</v>
      </c>
      <c r="CD178" s="79">
        <v>2.6570201393979613</v>
      </c>
      <c r="CE178" s="41">
        <v>8.1093751199368125</v>
      </c>
      <c r="CF178" s="41">
        <v>1288.9498096336049</v>
      </c>
      <c r="CG178" s="41">
        <v>0</v>
      </c>
      <c r="CH178" s="41">
        <v>1288.9498096336049</v>
      </c>
      <c r="CI178" s="41">
        <v>64.446828690555307</v>
      </c>
      <c r="CJ178" s="41">
        <v>0</v>
      </c>
      <c r="CK178" s="41">
        <v>64.446828690555307</v>
      </c>
      <c r="CL178" s="41"/>
      <c r="CM178" s="41">
        <v>0</v>
      </c>
      <c r="CN178" s="41"/>
      <c r="CO178" s="41">
        <v>0</v>
      </c>
      <c r="CP178" s="41">
        <v>0</v>
      </c>
      <c r="CQ178" s="41">
        <v>0</v>
      </c>
      <c r="CR178" s="41">
        <v>0</v>
      </c>
      <c r="CS178" s="41">
        <v>0</v>
      </c>
      <c r="CT178" s="41">
        <v>0</v>
      </c>
      <c r="CU178" s="41">
        <v>0</v>
      </c>
      <c r="CV178" s="41">
        <v>9999</v>
      </c>
      <c r="CW178" s="79">
        <v>9999</v>
      </c>
    </row>
    <row r="179" spans="1:101" s="21" customFormat="1">
      <c r="A179" s="21" t="s">
        <v>625</v>
      </c>
      <c r="B179" s="21" t="s">
        <v>696</v>
      </c>
      <c r="C179" s="41">
        <v>10</v>
      </c>
      <c r="D179" s="41">
        <v>684283.24682142853</v>
      </c>
      <c r="E179" s="41">
        <v>0</v>
      </c>
      <c r="F179" s="41">
        <v>96991.065945634982</v>
      </c>
      <c r="G179" s="41">
        <v>0</v>
      </c>
      <c r="H179" s="41">
        <v>0</v>
      </c>
      <c r="I179" s="41" t="s">
        <v>700</v>
      </c>
      <c r="J179" s="41"/>
      <c r="K179" s="41"/>
      <c r="L179" s="41">
        <v>735326.97297602531</v>
      </c>
      <c r="M179" s="41">
        <v>128.67833146005538</v>
      </c>
      <c r="N179" s="41">
        <v>127.74958896854808</v>
      </c>
      <c r="O179" s="41">
        <v>0</v>
      </c>
      <c r="P179" s="41">
        <v>0</v>
      </c>
      <c r="Q179" s="41">
        <v>0</v>
      </c>
      <c r="R179" s="41">
        <v>19341.314204924736</v>
      </c>
      <c r="S179" s="41">
        <v>44694.835330296897</v>
      </c>
      <c r="T179" s="41">
        <v>0</v>
      </c>
      <c r="U179" s="41">
        <v>116292.75099235991</v>
      </c>
      <c r="V179" s="41" t="s">
        <v>229</v>
      </c>
      <c r="W179" s="41" t="s">
        <v>229</v>
      </c>
      <c r="X179" s="41" t="s">
        <v>229</v>
      </c>
      <c r="Y179" s="41" t="s">
        <v>229</v>
      </c>
      <c r="Z179" s="41">
        <v>0</v>
      </c>
      <c r="AA179" s="41">
        <v>0</v>
      </c>
      <c r="AB179" s="41">
        <v>0</v>
      </c>
      <c r="AC179" s="41">
        <v>0</v>
      </c>
      <c r="AD179" s="41">
        <v>0</v>
      </c>
      <c r="AE179" s="41">
        <v>0</v>
      </c>
      <c r="AF179" s="41">
        <v>0</v>
      </c>
      <c r="AG179" s="41">
        <v>0</v>
      </c>
      <c r="AH179" s="41">
        <v>19341.314204924736</v>
      </c>
      <c r="AI179" s="41">
        <v>44694.835330296897</v>
      </c>
      <c r="AJ179" s="41">
        <v>0</v>
      </c>
      <c r="AK179" s="41">
        <v>116292.75099235991</v>
      </c>
      <c r="AL179" s="41">
        <v>180328.90052758154</v>
      </c>
      <c r="AM179" s="41">
        <v>379848.31020744599</v>
      </c>
      <c r="AN179" s="41">
        <v>45468.293469769931</v>
      </c>
      <c r="AO179" s="41">
        <v>0</v>
      </c>
      <c r="AP179" s="41">
        <v>0</v>
      </c>
      <c r="AQ179" s="41">
        <v>425316.60367721593</v>
      </c>
      <c r="AR179" s="41">
        <v>19341.314204924736</v>
      </c>
      <c r="AS179" s="79">
        <v>21.990057095960971</v>
      </c>
      <c r="AT179" s="41">
        <v>379848.31020744599</v>
      </c>
      <c r="AU179" s="41">
        <v>53820.916740059612</v>
      </c>
      <c r="AV179" s="41">
        <v>0</v>
      </c>
      <c r="AW179" s="41">
        <v>0</v>
      </c>
      <c r="AX179" s="41">
        <v>433669.22694750561</v>
      </c>
      <c r="AY179" s="41">
        <v>44694.835330296897</v>
      </c>
      <c r="AZ179" s="79">
        <v>9.7028934941290199</v>
      </c>
      <c r="BA179" s="41">
        <v>379848.31020744599</v>
      </c>
      <c r="BB179" s="41">
        <v>99289.210209829544</v>
      </c>
      <c r="BC179" s="41">
        <v>0</v>
      </c>
      <c r="BD179" s="41">
        <v>0</v>
      </c>
      <c r="BE179" s="41">
        <v>479137.52041727555</v>
      </c>
      <c r="BF179" s="41">
        <v>64036.14953522163</v>
      </c>
      <c r="BG179" s="41">
        <v>-3.5276577688706361</v>
      </c>
      <c r="BH179" s="79">
        <v>7.4822974818893009</v>
      </c>
      <c r="BI179" s="41">
        <v>1.9354216629569163</v>
      </c>
      <c r="BJ179" s="41">
        <v>4.4724650871202458</v>
      </c>
      <c r="BK179" s="41">
        <v>0</v>
      </c>
      <c r="BL179" s="41">
        <v>11.637032888807445</v>
      </c>
      <c r="BM179" s="41">
        <v>18.044919638884608</v>
      </c>
      <c r="BN179" s="41">
        <v>379848.31020744599</v>
      </c>
      <c r="BO179" s="41">
        <v>0</v>
      </c>
      <c r="BP179" s="41">
        <v>99289.210209829544</v>
      </c>
      <c r="BQ179" s="41">
        <v>0</v>
      </c>
      <c r="BR179" s="41">
        <v>0</v>
      </c>
      <c r="BS179" s="41">
        <v>0</v>
      </c>
      <c r="BT179" s="41">
        <v>0</v>
      </c>
      <c r="BU179" s="41">
        <v>0</v>
      </c>
      <c r="BV179" s="41">
        <v>0</v>
      </c>
      <c r="BW179" s="41">
        <v>0</v>
      </c>
      <c r="BX179" s="41">
        <v>180328.90052758154</v>
      </c>
      <c r="BY179" s="41"/>
      <c r="BZ179" s="41">
        <v>0</v>
      </c>
      <c r="CA179" s="41">
        <v>0</v>
      </c>
      <c r="CB179" s="41">
        <v>479137.52041727555</v>
      </c>
      <c r="CC179" s="41">
        <v>180328.90052758154</v>
      </c>
      <c r="CD179" s="79">
        <v>2.65702013939796</v>
      </c>
      <c r="CE179" s="41">
        <v>8.1093751199368072</v>
      </c>
      <c r="CF179" s="41">
        <v>6985.6779770147441</v>
      </c>
      <c r="CG179" s="41">
        <v>0</v>
      </c>
      <c r="CH179" s="41">
        <v>6985.6779770147441</v>
      </c>
      <c r="CI179" s="41">
        <v>349.28031216361194</v>
      </c>
      <c r="CJ179" s="41">
        <v>0</v>
      </c>
      <c r="CK179" s="41">
        <v>349.28031216361194</v>
      </c>
      <c r="CL179" s="41"/>
      <c r="CM179" s="41">
        <v>0</v>
      </c>
      <c r="CN179" s="41"/>
      <c r="CO179" s="41">
        <v>0</v>
      </c>
      <c r="CP179" s="41">
        <v>0</v>
      </c>
      <c r="CQ179" s="41">
        <v>0</v>
      </c>
      <c r="CR179" s="41">
        <v>0</v>
      </c>
      <c r="CS179" s="41">
        <v>0</v>
      </c>
      <c r="CT179" s="41">
        <v>0</v>
      </c>
      <c r="CU179" s="41">
        <v>0</v>
      </c>
      <c r="CV179" s="41">
        <v>9999</v>
      </c>
      <c r="CW179" s="79">
        <v>9999</v>
      </c>
    </row>
    <row r="180" spans="1:101" s="21" customFormat="1">
      <c r="C180" s="41"/>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c r="AJ180" s="41"/>
      <c r="AK180" s="41"/>
      <c r="AL180" s="41"/>
      <c r="AM180" s="41"/>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row>
    <row r="181" spans="1:101" s="21" customFormat="1">
      <c r="C181" s="41"/>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c r="AJ181" s="41"/>
      <c r="AK181" s="41"/>
      <c r="AL181" s="41"/>
      <c r="AM181" s="41"/>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row>
    <row r="182" spans="1:101" s="21" customFormat="1" ht="13.5" thickBot="1">
      <c r="A182" s="57" t="s">
        <v>230</v>
      </c>
      <c r="B182" s="59"/>
      <c r="C182" s="41"/>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c r="AJ182" s="41"/>
      <c r="AK182" s="41"/>
      <c r="AL182" s="41"/>
      <c r="AM182" s="41"/>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row>
    <row r="183" spans="1:101" s="21" customFormat="1" ht="26.25" thickBot="1">
      <c r="A183" s="69" t="s">
        <v>133</v>
      </c>
      <c r="B183" s="70"/>
      <c r="C183" s="71" t="s">
        <v>134</v>
      </c>
      <c r="D183" s="72"/>
      <c r="E183" s="72"/>
      <c r="F183" s="72"/>
      <c r="G183" s="72"/>
      <c r="H183" s="72"/>
      <c r="I183" s="72"/>
      <c r="J183" s="72"/>
      <c r="K183" s="73"/>
      <c r="L183" s="71" t="s">
        <v>135</v>
      </c>
      <c r="M183" s="72"/>
      <c r="N183" s="72"/>
      <c r="O183" s="72"/>
      <c r="P183" s="72"/>
      <c r="Q183" s="73"/>
      <c r="R183" s="71" t="s">
        <v>136</v>
      </c>
      <c r="S183" s="72"/>
      <c r="T183" s="72"/>
      <c r="U183" s="73"/>
      <c r="V183" s="71" t="s">
        <v>137</v>
      </c>
      <c r="W183" s="72"/>
      <c r="X183" s="72"/>
      <c r="Y183" s="73"/>
      <c r="Z183" s="71" t="s">
        <v>138</v>
      </c>
      <c r="AA183" s="72"/>
      <c r="AB183" s="72"/>
      <c r="AC183" s="73"/>
      <c r="AD183" s="71" t="s">
        <v>139</v>
      </c>
      <c r="AE183" s="72"/>
      <c r="AF183" s="72"/>
      <c r="AG183" s="73"/>
      <c r="AH183" s="71" t="s">
        <v>140</v>
      </c>
      <c r="AI183" s="72"/>
      <c r="AJ183" s="72"/>
      <c r="AK183" s="72"/>
      <c r="AL183" s="73"/>
      <c r="AM183" s="71" t="s">
        <v>141</v>
      </c>
      <c r="AN183" s="72"/>
      <c r="AO183" s="72"/>
      <c r="AP183" s="72"/>
      <c r="AQ183" s="72"/>
      <c r="AR183" s="72"/>
      <c r="AS183" s="73"/>
      <c r="AT183" s="71" t="s">
        <v>142</v>
      </c>
      <c r="AU183" s="72"/>
      <c r="AV183" s="72"/>
      <c r="AW183" s="72"/>
      <c r="AX183" s="72"/>
      <c r="AY183" s="72"/>
      <c r="AZ183" s="73"/>
      <c r="BA183" s="71" t="s">
        <v>143</v>
      </c>
      <c r="BB183" s="72"/>
      <c r="BC183" s="72"/>
      <c r="BD183" s="72"/>
      <c r="BE183" s="72"/>
      <c r="BF183" s="73"/>
      <c r="BG183" s="71" t="s">
        <v>144</v>
      </c>
      <c r="BH183" s="73"/>
      <c r="BI183" s="71" t="s">
        <v>145</v>
      </c>
      <c r="BJ183" s="72"/>
      <c r="BK183" s="72"/>
      <c r="BL183" s="72"/>
      <c r="BM183" s="73"/>
      <c r="BN183" s="71" t="s">
        <v>146</v>
      </c>
      <c r="BO183" s="72"/>
      <c r="BP183" s="72"/>
      <c r="BQ183" s="72"/>
      <c r="BR183" s="72"/>
      <c r="BS183" s="72"/>
      <c r="BT183" s="72"/>
      <c r="BU183" s="72"/>
      <c r="BV183" s="72"/>
      <c r="BW183" s="72"/>
      <c r="BX183" s="72"/>
      <c r="BY183" s="72"/>
      <c r="BZ183" s="72"/>
      <c r="CA183" s="72"/>
      <c r="CB183" s="72"/>
      <c r="CC183" s="73"/>
      <c r="CD183" s="71" t="s">
        <v>147</v>
      </c>
      <c r="CE183" s="73"/>
      <c r="CF183" s="71" t="s">
        <v>148</v>
      </c>
      <c r="CG183" s="72"/>
      <c r="CH183" s="72"/>
      <c r="CI183" s="72"/>
      <c r="CJ183" s="72"/>
      <c r="CK183" s="73"/>
      <c r="CL183" s="74"/>
      <c r="CM183" s="71" t="s">
        <v>18</v>
      </c>
      <c r="CN183" s="72"/>
      <c r="CO183" s="72"/>
      <c r="CP183" s="73"/>
      <c r="CQ183" s="71" t="s">
        <v>149</v>
      </c>
      <c r="CR183" s="72"/>
      <c r="CS183" s="72"/>
      <c r="CT183" s="72"/>
      <c r="CU183" s="73"/>
      <c r="CV183" s="71" t="s">
        <v>150</v>
      </c>
      <c r="CW183" s="73"/>
    </row>
    <row r="184" spans="1:101" s="21" customFormat="1" ht="127.5">
      <c r="A184" s="75" t="s">
        <v>151</v>
      </c>
      <c r="B184" s="76" t="s">
        <v>152</v>
      </c>
      <c r="C184" s="77" t="s">
        <v>9</v>
      </c>
      <c r="D184" s="77" t="s">
        <v>153</v>
      </c>
      <c r="E184" s="77" t="s">
        <v>154</v>
      </c>
      <c r="F184" s="77" t="s">
        <v>155</v>
      </c>
      <c r="G184" s="77" t="s">
        <v>156</v>
      </c>
      <c r="H184" s="77" t="s">
        <v>157</v>
      </c>
      <c r="I184" s="77" t="s">
        <v>158</v>
      </c>
      <c r="J184" s="77" t="s">
        <v>159</v>
      </c>
      <c r="K184" s="77" t="s">
        <v>160</v>
      </c>
      <c r="L184" s="77" t="s">
        <v>161</v>
      </c>
      <c r="M184" s="77" t="s">
        <v>162</v>
      </c>
      <c r="N184" s="77" t="s">
        <v>163</v>
      </c>
      <c r="O184" s="77" t="s">
        <v>164</v>
      </c>
      <c r="P184" s="77" t="s">
        <v>165</v>
      </c>
      <c r="Q184" s="77" t="s">
        <v>166</v>
      </c>
      <c r="R184" s="77" t="s">
        <v>167</v>
      </c>
      <c r="S184" s="77" t="s">
        <v>168</v>
      </c>
      <c r="T184" s="77" t="s">
        <v>169</v>
      </c>
      <c r="U184" s="77" t="s">
        <v>91</v>
      </c>
      <c r="V184" s="77" t="s">
        <v>167</v>
      </c>
      <c r="W184" s="77" t="s">
        <v>168</v>
      </c>
      <c r="X184" s="77" t="s">
        <v>169</v>
      </c>
      <c r="Y184" s="77" t="s">
        <v>91</v>
      </c>
      <c r="Z184" s="77" t="s">
        <v>167</v>
      </c>
      <c r="AA184" s="77" t="s">
        <v>168</v>
      </c>
      <c r="AB184" s="77" t="s">
        <v>169</v>
      </c>
      <c r="AC184" s="77" t="s">
        <v>91</v>
      </c>
      <c r="AD184" s="77" t="s">
        <v>167</v>
      </c>
      <c r="AE184" s="77" t="s">
        <v>168</v>
      </c>
      <c r="AF184" s="77" t="s">
        <v>169</v>
      </c>
      <c r="AG184" s="77" t="s">
        <v>91</v>
      </c>
      <c r="AH184" s="77" t="s">
        <v>167</v>
      </c>
      <c r="AI184" s="77" t="s">
        <v>168</v>
      </c>
      <c r="AJ184" s="77" t="s">
        <v>169</v>
      </c>
      <c r="AK184" s="77" t="s">
        <v>91</v>
      </c>
      <c r="AL184" s="77" t="s">
        <v>170</v>
      </c>
      <c r="AM184" s="77" t="s">
        <v>171</v>
      </c>
      <c r="AN184" s="77" t="s">
        <v>172</v>
      </c>
      <c r="AO184" s="77" t="s">
        <v>173</v>
      </c>
      <c r="AP184" s="77" t="s">
        <v>174</v>
      </c>
      <c r="AQ184" s="77" t="s">
        <v>175</v>
      </c>
      <c r="AR184" s="77" t="s">
        <v>176</v>
      </c>
      <c r="AS184" s="77" t="s">
        <v>177</v>
      </c>
      <c r="AT184" s="77" t="s">
        <v>178</v>
      </c>
      <c r="AU184" s="77" t="s">
        <v>179</v>
      </c>
      <c r="AV184" s="77" t="s">
        <v>180</v>
      </c>
      <c r="AW184" s="77" t="s">
        <v>181</v>
      </c>
      <c r="AX184" s="77" t="s">
        <v>182</v>
      </c>
      <c r="AY184" s="77" t="s">
        <v>183</v>
      </c>
      <c r="AZ184" s="77" t="s">
        <v>184</v>
      </c>
      <c r="BA184" s="77" t="s">
        <v>185</v>
      </c>
      <c r="BB184" s="77" t="s">
        <v>186</v>
      </c>
      <c r="BC184" s="77" t="s">
        <v>187</v>
      </c>
      <c r="BD184" s="77" t="s">
        <v>188</v>
      </c>
      <c r="BE184" s="77" t="s">
        <v>189</v>
      </c>
      <c r="BF184" s="77" t="s">
        <v>190</v>
      </c>
      <c r="BG184" s="77" t="s">
        <v>191</v>
      </c>
      <c r="BH184" s="77" t="s">
        <v>192</v>
      </c>
      <c r="BI184" s="77" t="s">
        <v>193</v>
      </c>
      <c r="BJ184" s="77" t="s">
        <v>194</v>
      </c>
      <c r="BK184" s="77" t="s">
        <v>195</v>
      </c>
      <c r="BL184" s="77" t="s">
        <v>196</v>
      </c>
      <c r="BM184" s="77" t="s">
        <v>197</v>
      </c>
      <c r="BN184" s="77" t="s">
        <v>198</v>
      </c>
      <c r="BO184" s="77" t="s">
        <v>199</v>
      </c>
      <c r="BP184" s="77" t="s">
        <v>200</v>
      </c>
      <c r="BQ184" s="77" t="s">
        <v>201</v>
      </c>
      <c r="BR184" s="77" t="s">
        <v>202</v>
      </c>
      <c r="BS184" s="77" t="s">
        <v>203</v>
      </c>
      <c r="BT184" s="77" t="s">
        <v>204</v>
      </c>
      <c r="BU184" s="77" t="s">
        <v>205</v>
      </c>
      <c r="BV184" s="77" t="s">
        <v>206</v>
      </c>
      <c r="BW184" s="77" t="s">
        <v>207</v>
      </c>
      <c r="BX184" s="77" t="s">
        <v>208</v>
      </c>
      <c r="BY184" s="77" t="s">
        <v>209</v>
      </c>
      <c r="BZ184" s="77" t="s">
        <v>210</v>
      </c>
      <c r="CA184" s="77" t="s">
        <v>211</v>
      </c>
      <c r="CB184" s="77" t="s">
        <v>212</v>
      </c>
      <c r="CC184" s="77" t="s">
        <v>213</v>
      </c>
      <c r="CD184" s="77" t="s">
        <v>214</v>
      </c>
      <c r="CE184" s="77" t="s">
        <v>52</v>
      </c>
      <c r="CF184" s="77" t="s">
        <v>215</v>
      </c>
      <c r="CG184" s="77" t="s">
        <v>216</v>
      </c>
      <c r="CH184" s="77" t="s">
        <v>217</v>
      </c>
      <c r="CI184" s="77" t="s">
        <v>331</v>
      </c>
      <c r="CJ184" s="77" t="s">
        <v>332</v>
      </c>
      <c r="CK184" s="77" t="s">
        <v>333</v>
      </c>
      <c r="CL184" s="77"/>
      <c r="CM184" s="77" t="s">
        <v>218</v>
      </c>
      <c r="CN184" s="77" t="s">
        <v>219</v>
      </c>
      <c r="CO184" s="77" t="s">
        <v>220</v>
      </c>
      <c r="CP184" s="77" t="s">
        <v>221</v>
      </c>
      <c r="CQ184" s="77" t="s">
        <v>222</v>
      </c>
      <c r="CR184" s="77" t="s">
        <v>223</v>
      </c>
      <c r="CS184" s="77" t="s">
        <v>224</v>
      </c>
      <c r="CT184" s="77" t="s">
        <v>225</v>
      </c>
      <c r="CU184" s="77" t="s">
        <v>226</v>
      </c>
      <c r="CV184" s="77" t="s">
        <v>227</v>
      </c>
      <c r="CW184" s="77" t="s">
        <v>228</v>
      </c>
    </row>
    <row r="185" spans="1:101" s="21" customFormat="1">
      <c r="A185" s="21" t="s">
        <v>591</v>
      </c>
      <c r="C185" s="41">
        <v>0</v>
      </c>
      <c r="D185" s="41">
        <v>0</v>
      </c>
      <c r="E185" s="41">
        <v>0</v>
      </c>
      <c r="F185" s="41">
        <v>0</v>
      </c>
      <c r="G185" s="41">
        <v>0</v>
      </c>
      <c r="H185" s="41">
        <v>0</v>
      </c>
      <c r="I185" s="41"/>
      <c r="J185" s="41"/>
      <c r="K185" s="41"/>
      <c r="L185" s="41">
        <v>0</v>
      </c>
      <c r="M185" s="41">
        <v>0</v>
      </c>
      <c r="N185" s="41">
        <v>0</v>
      </c>
      <c r="O185" s="41">
        <v>0</v>
      </c>
      <c r="P185" s="41">
        <v>0</v>
      </c>
      <c r="Q185" s="41">
        <v>0</v>
      </c>
      <c r="R185" s="41">
        <v>0</v>
      </c>
      <c r="S185" s="41">
        <v>0</v>
      </c>
      <c r="T185" s="41">
        <v>0</v>
      </c>
      <c r="U185" s="41">
        <v>0</v>
      </c>
      <c r="V185" s="41">
        <v>0</v>
      </c>
      <c r="W185" s="41">
        <v>0</v>
      </c>
      <c r="X185" s="41">
        <v>0</v>
      </c>
      <c r="Y185" s="41">
        <v>0</v>
      </c>
      <c r="Z185" s="41">
        <v>0</v>
      </c>
      <c r="AA185" s="41">
        <v>0</v>
      </c>
      <c r="AB185" s="41">
        <v>0</v>
      </c>
      <c r="AC185" s="41">
        <v>0</v>
      </c>
      <c r="AD185" s="41">
        <v>0</v>
      </c>
      <c r="AE185" s="41">
        <v>0</v>
      </c>
      <c r="AF185" s="41">
        <v>0</v>
      </c>
      <c r="AG185" s="41">
        <v>0</v>
      </c>
      <c r="AH185" s="41">
        <v>0</v>
      </c>
      <c r="AI185" s="41">
        <v>0</v>
      </c>
      <c r="AJ185" s="41">
        <v>0</v>
      </c>
      <c r="AK185" s="41">
        <v>0</v>
      </c>
      <c r="AL185" s="41">
        <v>0</v>
      </c>
      <c r="AM185" s="41">
        <v>0</v>
      </c>
      <c r="AN185" s="41">
        <v>0</v>
      </c>
      <c r="AO185" s="41">
        <v>0</v>
      </c>
      <c r="AP185" s="41">
        <v>0</v>
      </c>
      <c r="AQ185" s="41">
        <v>0</v>
      </c>
      <c r="AR185" s="41">
        <v>0</v>
      </c>
      <c r="AS185" s="79">
        <v>9999</v>
      </c>
      <c r="AT185" s="41">
        <v>0</v>
      </c>
      <c r="AU185" s="41">
        <v>0</v>
      </c>
      <c r="AV185" s="41">
        <v>0</v>
      </c>
      <c r="AW185" s="41">
        <v>0</v>
      </c>
      <c r="AX185" s="41">
        <v>0</v>
      </c>
      <c r="AY185" s="41">
        <v>0</v>
      </c>
      <c r="AZ185" s="79">
        <v>9999</v>
      </c>
      <c r="BA185" s="41">
        <v>0</v>
      </c>
      <c r="BB185" s="41">
        <v>0</v>
      </c>
      <c r="BC185" s="41">
        <v>0</v>
      </c>
      <c r="BD185" s="41">
        <v>0</v>
      </c>
      <c r="BE185" s="41">
        <v>0</v>
      </c>
      <c r="BF185" s="41">
        <v>0</v>
      </c>
      <c r="BG185" s="41">
        <v>9999</v>
      </c>
      <c r="BH185" s="79">
        <v>9999</v>
      </c>
      <c r="BI185" s="41">
        <v>9999</v>
      </c>
      <c r="BJ185" s="41">
        <v>9999</v>
      </c>
      <c r="BK185" s="41">
        <v>9999</v>
      </c>
      <c r="BL185" s="41">
        <v>9999</v>
      </c>
      <c r="BM185" s="41">
        <v>9999</v>
      </c>
      <c r="BN185" s="41">
        <v>0</v>
      </c>
      <c r="BO185" s="41">
        <v>0</v>
      </c>
      <c r="BP185" s="41">
        <v>0</v>
      </c>
      <c r="BQ185" s="41">
        <v>0</v>
      </c>
      <c r="BR185" s="41">
        <v>0</v>
      </c>
      <c r="BS185" s="41">
        <v>0</v>
      </c>
      <c r="BT185" s="41">
        <v>0</v>
      </c>
      <c r="BU185" s="41">
        <v>0</v>
      </c>
      <c r="BV185" s="41">
        <v>0</v>
      </c>
      <c r="BW185" s="41">
        <v>0</v>
      </c>
      <c r="BX185" s="41">
        <v>0</v>
      </c>
      <c r="BY185" s="41">
        <v>0</v>
      </c>
      <c r="BZ185" s="41">
        <v>0</v>
      </c>
      <c r="CA185" s="41">
        <v>0</v>
      </c>
      <c r="CB185" s="41">
        <v>0</v>
      </c>
      <c r="CC185" s="41">
        <v>0</v>
      </c>
      <c r="CD185" s="79">
        <v>9999</v>
      </c>
      <c r="CE185" s="41">
        <v>9999</v>
      </c>
      <c r="CF185" s="41">
        <v>0</v>
      </c>
      <c r="CG185" s="41">
        <v>0</v>
      </c>
      <c r="CH185" s="41">
        <v>0</v>
      </c>
      <c r="CI185" s="41">
        <v>0</v>
      </c>
      <c r="CJ185" s="41">
        <v>0</v>
      </c>
      <c r="CK185" s="41">
        <v>0</v>
      </c>
      <c r="CL185" s="41"/>
      <c r="CM185" s="41">
        <v>0</v>
      </c>
      <c r="CN185" s="41"/>
      <c r="CO185" s="41">
        <v>0</v>
      </c>
      <c r="CP185" s="41">
        <v>0</v>
      </c>
      <c r="CQ185" s="41">
        <v>0</v>
      </c>
      <c r="CR185" s="41">
        <v>0</v>
      </c>
      <c r="CS185" s="41">
        <v>0</v>
      </c>
      <c r="CT185" s="41">
        <v>0</v>
      </c>
      <c r="CU185" s="41">
        <v>0</v>
      </c>
      <c r="CV185" s="41">
        <v>9999</v>
      </c>
      <c r="CW185" s="79">
        <v>9999</v>
      </c>
    </row>
    <row r="186" spans="1:101" s="21" customFormat="1">
      <c r="A186" s="21" t="s">
        <v>592</v>
      </c>
      <c r="C186" s="41">
        <v>0</v>
      </c>
      <c r="D186" s="41">
        <v>0</v>
      </c>
      <c r="E186" s="41">
        <v>0</v>
      </c>
      <c r="F186" s="41">
        <v>0</v>
      </c>
      <c r="G186" s="41">
        <v>0</v>
      </c>
      <c r="H186" s="41">
        <v>0</v>
      </c>
      <c r="I186" s="41"/>
      <c r="J186" s="41"/>
      <c r="K186" s="41"/>
      <c r="L186" s="41">
        <v>0</v>
      </c>
      <c r="M186" s="41">
        <v>0</v>
      </c>
      <c r="N186" s="41">
        <v>0</v>
      </c>
      <c r="O186" s="41">
        <v>0</v>
      </c>
      <c r="P186" s="41">
        <v>0</v>
      </c>
      <c r="Q186" s="41">
        <v>0</v>
      </c>
      <c r="R186" s="41">
        <v>0</v>
      </c>
      <c r="S186" s="41">
        <v>0</v>
      </c>
      <c r="T186" s="41">
        <v>0</v>
      </c>
      <c r="U186" s="41">
        <v>0</v>
      </c>
      <c r="V186" s="41">
        <v>0</v>
      </c>
      <c r="W186" s="41">
        <v>0</v>
      </c>
      <c r="X186" s="41">
        <v>0</v>
      </c>
      <c r="Y186" s="41">
        <v>0</v>
      </c>
      <c r="Z186" s="41">
        <v>0</v>
      </c>
      <c r="AA186" s="41">
        <v>0</v>
      </c>
      <c r="AB186" s="41">
        <v>0</v>
      </c>
      <c r="AC186" s="41">
        <v>0</v>
      </c>
      <c r="AD186" s="41">
        <v>0</v>
      </c>
      <c r="AE186" s="41">
        <v>0</v>
      </c>
      <c r="AF186" s="41">
        <v>0</v>
      </c>
      <c r="AG186" s="41">
        <v>0</v>
      </c>
      <c r="AH186" s="41">
        <v>0</v>
      </c>
      <c r="AI186" s="41">
        <v>0</v>
      </c>
      <c r="AJ186" s="41">
        <v>0</v>
      </c>
      <c r="AK186" s="41">
        <v>0</v>
      </c>
      <c r="AL186" s="41">
        <v>0</v>
      </c>
      <c r="AM186" s="41">
        <v>0</v>
      </c>
      <c r="AN186" s="41">
        <v>0</v>
      </c>
      <c r="AO186" s="41">
        <v>0</v>
      </c>
      <c r="AP186" s="41">
        <v>0</v>
      </c>
      <c r="AQ186" s="41">
        <v>0</v>
      </c>
      <c r="AR186" s="41">
        <v>0</v>
      </c>
      <c r="AS186" s="79">
        <v>9999</v>
      </c>
      <c r="AT186" s="41">
        <v>0</v>
      </c>
      <c r="AU186" s="41">
        <v>0</v>
      </c>
      <c r="AV186" s="41">
        <v>0</v>
      </c>
      <c r="AW186" s="41">
        <v>0</v>
      </c>
      <c r="AX186" s="41">
        <v>0</v>
      </c>
      <c r="AY186" s="41">
        <v>0</v>
      </c>
      <c r="AZ186" s="79">
        <v>9999</v>
      </c>
      <c r="BA186" s="41">
        <v>0</v>
      </c>
      <c r="BB186" s="41">
        <v>0</v>
      </c>
      <c r="BC186" s="41">
        <v>0</v>
      </c>
      <c r="BD186" s="41">
        <v>0</v>
      </c>
      <c r="BE186" s="41">
        <v>0</v>
      </c>
      <c r="BF186" s="41">
        <v>0</v>
      </c>
      <c r="BG186" s="41">
        <v>9999</v>
      </c>
      <c r="BH186" s="79">
        <v>9999</v>
      </c>
      <c r="BI186" s="41">
        <v>9999</v>
      </c>
      <c r="BJ186" s="41">
        <v>9999</v>
      </c>
      <c r="BK186" s="41">
        <v>9999</v>
      </c>
      <c r="BL186" s="41">
        <v>9999</v>
      </c>
      <c r="BM186" s="41">
        <v>9999</v>
      </c>
      <c r="BN186" s="41">
        <v>0</v>
      </c>
      <c r="BO186" s="41">
        <v>0</v>
      </c>
      <c r="BP186" s="41">
        <v>0</v>
      </c>
      <c r="BQ186" s="41">
        <v>0</v>
      </c>
      <c r="BR186" s="41">
        <v>0</v>
      </c>
      <c r="BS186" s="41">
        <v>0</v>
      </c>
      <c r="BT186" s="41">
        <v>0</v>
      </c>
      <c r="BU186" s="41">
        <v>0</v>
      </c>
      <c r="BV186" s="41">
        <v>0</v>
      </c>
      <c r="BW186" s="41">
        <v>0</v>
      </c>
      <c r="BX186" s="41">
        <v>0</v>
      </c>
      <c r="BY186" s="41">
        <v>0</v>
      </c>
      <c r="BZ186" s="41">
        <v>0</v>
      </c>
      <c r="CA186" s="41">
        <v>0</v>
      </c>
      <c r="CB186" s="41">
        <v>0</v>
      </c>
      <c r="CC186" s="41">
        <v>0</v>
      </c>
      <c r="CD186" s="79">
        <v>9999</v>
      </c>
      <c r="CE186" s="41">
        <v>9999</v>
      </c>
      <c r="CF186" s="41">
        <v>0</v>
      </c>
      <c r="CG186" s="41">
        <v>0</v>
      </c>
      <c r="CH186" s="41">
        <v>0</v>
      </c>
      <c r="CI186" s="41">
        <v>0</v>
      </c>
      <c r="CJ186" s="41">
        <v>0</v>
      </c>
      <c r="CK186" s="41">
        <v>0</v>
      </c>
      <c r="CL186" s="41"/>
      <c r="CM186" s="41">
        <v>0</v>
      </c>
      <c r="CN186" s="41"/>
      <c r="CO186" s="41">
        <v>0</v>
      </c>
      <c r="CP186" s="41">
        <v>0</v>
      </c>
      <c r="CQ186" s="41">
        <v>0</v>
      </c>
      <c r="CR186" s="41">
        <v>0</v>
      </c>
      <c r="CS186" s="41">
        <v>0</v>
      </c>
      <c r="CT186" s="41">
        <v>0</v>
      </c>
      <c r="CU186" s="41">
        <v>0</v>
      </c>
      <c r="CV186" s="41">
        <v>9999</v>
      </c>
      <c r="CW186" s="79">
        <v>9999</v>
      </c>
    </row>
    <row r="187" spans="1:101" s="21" customFormat="1">
      <c r="A187" s="21" t="s">
        <v>594</v>
      </c>
      <c r="C187" s="41">
        <v>0</v>
      </c>
      <c r="D187" s="41">
        <v>0</v>
      </c>
      <c r="E187" s="41">
        <v>0</v>
      </c>
      <c r="F187" s="41">
        <v>0</v>
      </c>
      <c r="G187" s="41">
        <v>0</v>
      </c>
      <c r="H187" s="41">
        <v>0</v>
      </c>
      <c r="I187" s="41"/>
      <c r="J187" s="41"/>
      <c r="K187" s="41"/>
      <c r="L187" s="41">
        <v>0</v>
      </c>
      <c r="M187" s="41">
        <v>0</v>
      </c>
      <c r="N187" s="41">
        <v>0</v>
      </c>
      <c r="O187" s="41">
        <v>0</v>
      </c>
      <c r="P187" s="41">
        <v>0</v>
      </c>
      <c r="Q187" s="41">
        <v>0</v>
      </c>
      <c r="R187" s="41">
        <v>0</v>
      </c>
      <c r="S187" s="41">
        <v>0</v>
      </c>
      <c r="T187" s="41">
        <v>0</v>
      </c>
      <c r="U187" s="41">
        <v>0</v>
      </c>
      <c r="V187" s="41">
        <v>0</v>
      </c>
      <c r="W187" s="41">
        <v>0</v>
      </c>
      <c r="X187" s="41">
        <v>0</v>
      </c>
      <c r="Y187" s="41">
        <v>0</v>
      </c>
      <c r="Z187" s="41">
        <v>0</v>
      </c>
      <c r="AA187" s="41">
        <v>0</v>
      </c>
      <c r="AB187" s="41">
        <v>0</v>
      </c>
      <c r="AC187" s="41">
        <v>0</v>
      </c>
      <c r="AD187" s="41">
        <v>0</v>
      </c>
      <c r="AE187" s="41">
        <v>0</v>
      </c>
      <c r="AF187" s="41">
        <v>0</v>
      </c>
      <c r="AG187" s="41">
        <v>0</v>
      </c>
      <c r="AH187" s="41">
        <v>0</v>
      </c>
      <c r="AI187" s="41">
        <v>0</v>
      </c>
      <c r="AJ187" s="41">
        <v>0</v>
      </c>
      <c r="AK187" s="41">
        <v>0</v>
      </c>
      <c r="AL187" s="41">
        <v>0</v>
      </c>
      <c r="AM187" s="41">
        <v>0</v>
      </c>
      <c r="AN187" s="41">
        <v>0</v>
      </c>
      <c r="AO187" s="41">
        <v>0</v>
      </c>
      <c r="AP187" s="41">
        <v>0</v>
      </c>
      <c r="AQ187" s="41">
        <v>0</v>
      </c>
      <c r="AR187" s="41">
        <v>0</v>
      </c>
      <c r="AS187" s="79">
        <v>9999</v>
      </c>
      <c r="AT187" s="41">
        <v>0</v>
      </c>
      <c r="AU187" s="41">
        <v>0</v>
      </c>
      <c r="AV187" s="41">
        <v>0</v>
      </c>
      <c r="AW187" s="41">
        <v>0</v>
      </c>
      <c r="AX187" s="41">
        <v>0</v>
      </c>
      <c r="AY187" s="41">
        <v>0</v>
      </c>
      <c r="AZ187" s="79">
        <v>9999</v>
      </c>
      <c r="BA187" s="41">
        <v>0</v>
      </c>
      <c r="BB187" s="41">
        <v>0</v>
      </c>
      <c r="BC187" s="41">
        <v>0</v>
      </c>
      <c r="BD187" s="41">
        <v>0</v>
      </c>
      <c r="BE187" s="41">
        <v>0</v>
      </c>
      <c r="BF187" s="41">
        <v>0</v>
      </c>
      <c r="BG187" s="41">
        <v>9999</v>
      </c>
      <c r="BH187" s="79">
        <v>9999</v>
      </c>
      <c r="BI187" s="41">
        <v>9999</v>
      </c>
      <c r="BJ187" s="41">
        <v>9999</v>
      </c>
      <c r="BK187" s="41">
        <v>9999</v>
      </c>
      <c r="BL187" s="41">
        <v>9999</v>
      </c>
      <c r="BM187" s="41">
        <v>9999</v>
      </c>
      <c r="BN187" s="41">
        <v>0</v>
      </c>
      <c r="BO187" s="41">
        <v>0</v>
      </c>
      <c r="BP187" s="41">
        <v>0</v>
      </c>
      <c r="BQ187" s="41">
        <v>0</v>
      </c>
      <c r="BR187" s="41">
        <v>0</v>
      </c>
      <c r="BS187" s="41">
        <v>0</v>
      </c>
      <c r="BT187" s="41">
        <v>0</v>
      </c>
      <c r="BU187" s="41">
        <v>0</v>
      </c>
      <c r="BV187" s="41">
        <v>0</v>
      </c>
      <c r="BW187" s="41">
        <v>0</v>
      </c>
      <c r="BX187" s="41">
        <v>0</v>
      </c>
      <c r="BY187" s="41">
        <v>0</v>
      </c>
      <c r="BZ187" s="41">
        <v>0</v>
      </c>
      <c r="CA187" s="41">
        <v>0</v>
      </c>
      <c r="CB187" s="41">
        <v>0</v>
      </c>
      <c r="CC187" s="41">
        <v>0</v>
      </c>
      <c r="CD187" s="79">
        <v>9999</v>
      </c>
      <c r="CE187" s="41">
        <v>9999</v>
      </c>
      <c r="CF187" s="41">
        <v>0</v>
      </c>
      <c r="CG187" s="41">
        <v>0</v>
      </c>
      <c r="CH187" s="41">
        <v>0</v>
      </c>
      <c r="CI187" s="41">
        <v>0</v>
      </c>
      <c r="CJ187" s="41">
        <v>0</v>
      </c>
      <c r="CK187" s="41">
        <v>0</v>
      </c>
      <c r="CL187" s="41"/>
      <c r="CM187" s="41">
        <v>0</v>
      </c>
      <c r="CN187" s="41"/>
      <c r="CO187" s="41">
        <v>0</v>
      </c>
      <c r="CP187" s="41">
        <v>0</v>
      </c>
      <c r="CQ187" s="41">
        <v>0</v>
      </c>
      <c r="CR187" s="41">
        <v>0</v>
      </c>
      <c r="CS187" s="41">
        <v>0</v>
      </c>
      <c r="CT187" s="41">
        <v>0</v>
      </c>
      <c r="CU187" s="41">
        <v>0</v>
      </c>
      <c r="CV187" s="41">
        <v>9999</v>
      </c>
      <c r="CW187" s="79">
        <v>9999</v>
      </c>
    </row>
    <row r="188" spans="1:101" s="21" customFormat="1">
      <c r="A188" s="21" t="s">
        <v>595</v>
      </c>
      <c r="C188" s="41">
        <v>0</v>
      </c>
      <c r="D188" s="41">
        <v>0</v>
      </c>
      <c r="E188" s="41">
        <v>0</v>
      </c>
      <c r="F188" s="41">
        <v>0</v>
      </c>
      <c r="G188" s="41">
        <v>0</v>
      </c>
      <c r="H188" s="41">
        <v>0</v>
      </c>
      <c r="I188" s="41"/>
      <c r="J188" s="41"/>
      <c r="K188" s="41"/>
      <c r="L188" s="41">
        <v>0</v>
      </c>
      <c r="M188" s="41">
        <v>0</v>
      </c>
      <c r="N188" s="41">
        <v>0</v>
      </c>
      <c r="O188" s="41">
        <v>0</v>
      </c>
      <c r="P188" s="41">
        <v>0</v>
      </c>
      <c r="Q188" s="41">
        <v>0</v>
      </c>
      <c r="R188" s="41">
        <v>0</v>
      </c>
      <c r="S188" s="41">
        <v>0</v>
      </c>
      <c r="T188" s="41">
        <v>0</v>
      </c>
      <c r="U188" s="41">
        <v>0</v>
      </c>
      <c r="V188" s="41">
        <v>0</v>
      </c>
      <c r="W188" s="41">
        <v>0</v>
      </c>
      <c r="X188" s="41">
        <v>0</v>
      </c>
      <c r="Y188" s="41">
        <v>0</v>
      </c>
      <c r="Z188" s="41">
        <v>0</v>
      </c>
      <c r="AA188" s="41">
        <v>0</v>
      </c>
      <c r="AB188" s="41">
        <v>0</v>
      </c>
      <c r="AC188" s="41">
        <v>0</v>
      </c>
      <c r="AD188" s="41">
        <v>0</v>
      </c>
      <c r="AE188" s="41">
        <v>0</v>
      </c>
      <c r="AF188" s="41">
        <v>0</v>
      </c>
      <c r="AG188" s="41">
        <v>0</v>
      </c>
      <c r="AH188" s="41">
        <v>0</v>
      </c>
      <c r="AI188" s="41">
        <v>0</v>
      </c>
      <c r="AJ188" s="41">
        <v>0</v>
      </c>
      <c r="AK188" s="41">
        <v>0</v>
      </c>
      <c r="AL188" s="41">
        <v>0</v>
      </c>
      <c r="AM188" s="41">
        <v>0</v>
      </c>
      <c r="AN188" s="41">
        <v>0</v>
      </c>
      <c r="AO188" s="41">
        <v>0</v>
      </c>
      <c r="AP188" s="41">
        <v>0</v>
      </c>
      <c r="AQ188" s="41">
        <v>0</v>
      </c>
      <c r="AR188" s="41">
        <v>0</v>
      </c>
      <c r="AS188" s="79">
        <v>9999</v>
      </c>
      <c r="AT188" s="41">
        <v>0</v>
      </c>
      <c r="AU188" s="41">
        <v>0</v>
      </c>
      <c r="AV188" s="41">
        <v>0</v>
      </c>
      <c r="AW188" s="41">
        <v>0</v>
      </c>
      <c r="AX188" s="41">
        <v>0</v>
      </c>
      <c r="AY188" s="41">
        <v>0</v>
      </c>
      <c r="AZ188" s="79">
        <v>9999</v>
      </c>
      <c r="BA188" s="41">
        <v>0</v>
      </c>
      <c r="BB188" s="41">
        <v>0</v>
      </c>
      <c r="BC188" s="41">
        <v>0</v>
      </c>
      <c r="BD188" s="41">
        <v>0</v>
      </c>
      <c r="BE188" s="41">
        <v>0</v>
      </c>
      <c r="BF188" s="41">
        <v>0</v>
      </c>
      <c r="BG188" s="41">
        <v>9999</v>
      </c>
      <c r="BH188" s="79">
        <v>9999</v>
      </c>
      <c r="BI188" s="41">
        <v>9999</v>
      </c>
      <c r="BJ188" s="41">
        <v>9999</v>
      </c>
      <c r="BK188" s="41">
        <v>9999</v>
      </c>
      <c r="BL188" s="41">
        <v>9999</v>
      </c>
      <c r="BM188" s="41">
        <v>9999</v>
      </c>
      <c r="BN188" s="41">
        <v>0</v>
      </c>
      <c r="BO188" s="41">
        <v>0</v>
      </c>
      <c r="BP188" s="41">
        <v>0</v>
      </c>
      <c r="BQ188" s="41">
        <v>0</v>
      </c>
      <c r="BR188" s="41">
        <v>0</v>
      </c>
      <c r="BS188" s="41">
        <v>0</v>
      </c>
      <c r="BT188" s="41">
        <v>0</v>
      </c>
      <c r="BU188" s="41">
        <v>0</v>
      </c>
      <c r="BV188" s="41">
        <v>0</v>
      </c>
      <c r="BW188" s="41">
        <v>0</v>
      </c>
      <c r="BX188" s="41">
        <v>0</v>
      </c>
      <c r="BY188" s="41">
        <v>0</v>
      </c>
      <c r="BZ188" s="41">
        <v>0</v>
      </c>
      <c r="CA188" s="41">
        <v>0</v>
      </c>
      <c r="CB188" s="41">
        <v>0</v>
      </c>
      <c r="CC188" s="41">
        <v>0</v>
      </c>
      <c r="CD188" s="79">
        <v>9999</v>
      </c>
      <c r="CE188" s="41">
        <v>9999</v>
      </c>
      <c r="CF188" s="41">
        <v>0</v>
      </c>
      <c r="CG188" s="41">
        <v>0</v>
      </c>
      <c r="CH188" s="41">
        <v>0</v>
      </c>
      <c r="CI188" s="41">
        <v>0</v>
      </c>
      <c r="CJ188" s="41">
        <v>0</v>
      </c>
      <c r="CK188" s="41">
        <v>0</v>
      </c>
      <c r="CL188" s="41"/>
      <c r="CM188" s="41">
        <v>0</v>
      </c>
      <c r="CN188" s="41"/>
      <c r="CO188" s="41">
        <v>0</v>
      </c>
      <c r="CP188" s="41">
        <v>0</v>
      </c>
      <c r="CQ188" s="41">
        <v>0</v>
      </c>
      <c r="CR188" s="41">
        <v>0</v>
      </c>
      <c r="CS188" s="41">
        <v>0</v>
      </c>
      <c r="CT188" s="41">
        <v>0</v>
      </c>
      <c r="CU188" s="41">
        <v>0</v>
      </c>
      <c r="CV188" s="41">
        <v>9999</v>
      </c>
      <c r="CW188" s="79">
        <v>9999</v>
      </c>
    </row>
    <row r="189" spans="1:101" s="21" customFormat="1">
      <c r="A189" s="21" t="s">
        <v>596</v>
      </c>
      <c r="C189" s="41">
        <v>0</v>
      </c>
      <c r="D189" s="41">
        <v>0</v>
      </c>
      <c r="E189" s="41">
        <v>0</v>
      </c>
      <c r="F189" s="41">
        <v>0</v>
      </c>
      <c r="G189" s="41">
        <v>0</v>
      </c>
      <c r="H189" s="41">
        <v>0</v>
      </c>
      <c r="I189" s="41"/>
      <c r="J189" s="41"/>
      <c r="K189" s="41"/>
      <c r="L189" s="41">
        <v>0</v>
      </c>
      <c r="M189" s="41">
        <v>0</v>
      </c>
      <c r="N189" s="41">
        <v>0</v>
      </c>
      <c r="O189" s="41">
        <v>0</v>
      </c>
      <c r="P189" s="41">
        <v>0</v>
      </c>
      <c r="Q189" s="41">
        <v>0</v>
      </c>
      <c r="R189" s="41">
        <v>0</v>
      </c>
      <c r="S189" s="41">
        <v>0</v>
      </c>
      <c r="T189" s="41">
        <v>0</v>
      </c>
      <c r="U189" s="41">
        <v>0</v>
      </c>
      <c r="V189" s="41">
        <v>0</v>
      </c>
      <c r="W189" s="41">
        <v>0</v>
      </c>
      <c r="X189" s="41">
        <v>0</v>
      </c>
      <c r="Y189" s="41">
        <v>0</v>
      </c>
      <c r="Z189" s="41">
        <v>0</v>
      </c>
      <c r="AA189" s="41">
        <v>0</v>
      </c>
      <c r="AB189" s="41">
        <v>0</v>
      </c>
      <c r="AC189" s="41">
        <v>0</v>
      </c>
      <c r="AD189" s="41">
        <v>0</v>
      </c>
      <c r="AE189" s="41">
        <v>0</v>
      </c>
      <c r="AF189" s="41">
        <v>0</v>
      </c>
      <c r="AG189" s="41">
        <v>0</v>
      </c>
      <c r="AH189" s="41">
        <v>0</v>
      </c>
      <c r="AI189" s="41">
        <v>0</v>
      </c>
      <c r="AJ189" s="41">
        <v>0</v>
      </c>
      <c r="AK189" s="41">
        <v>0</v>
      </c>
      <c r="AL189" s="41">
        <v>0</v>
      </c>
      <c r="AM189" s="41">
        <v>0</v>
      </c>
      <c r="AN189" s="41">
        <v>0</v>
      </c>
      <c r="AO189" s="41">
        <v>0</v>
      </c>
      <c r="AP189" s="41">
        <v>0</v>
      </c>
      <c r="AQ189" s="41">
        <v>0</v>
      </c>
      <c r="AR189" s="41">
        <v>0</v>
      </c>
      <c r="AS189" s="79">
        <v>9999</v>
      </c>
      <c r="AT189" s="41">
        <v>0</v>
      </c>
      <c r="AU189" s="41">
        <v>0</v>
      </c>
      <c r="AV189" s="41">
        <v>0</v>
      </c>
      <c r="AW189" s="41">
        <v>0</v>
      </c>
      <c r="AX189" s="41">
        <v>0</v>
      </c>
      <c r="AY189" s="41">
        <v>0</v>
      </c>
      <c r="AZ189" s="79">
        <v>9999</v>
      </c>
      <c r="BA189" s="41">
        <v>0</v>
      </c>
      <c r="BB189" s="41">
        <v>0</v>
      </c>
      <c r="BC189" s="41">
        <v>0</v>
      </c>
      <c r="BD189" s="41">
        <v>0</v>
      </c>
      <c r="BE189" s="41">
        <v>0</v>
      </c>
      <c r="BF189" s="41">
        <v>0</v>
      </c>
      <c r="BG189" s="41">
        <v>9999</v>
      </c>
      <c r="BH189" s="79">
        <v>9999</v>
      </c>
      <c r="BI189" s="41">
        <v>9999</v>
      </c>
      <c r="BJ189" s="41">
        <v>9999</v>
      </c>
      <c r="BK189" s="41">
        <v>9999</v>
      </c>
      <c r="BL189" s="41">
        <v>9999</v>
      </c>
      <c r="BM189" s="41">
        <v>9999</v>
      </c>
      <c r="BN189" s="41">
        <v>0</v>
      </c>
      <c r="BO189" s="41">
        <v>0</v>
      </c>
      <c r="BP189" s="41">
        <v>0</v>
      </c>
      <c r="BQ189" s="41">
        <v>0</v>
      </c>
      <c r="BR189" s="41">
        <v>0</v>
      </c>
      <c r="BS189" s="41">
        <v>0</v>
      </c>
      <c r="BT189" s="41">
        <v>0</v>
      </c>
      <c r="BU189" s="41">
        <v>0</v>
      </c>
      <c r="BV189" s="41">
        <v>0</v>
      </c>
      <c r="BW189" s="41">
        <v>0</v>
      </c>
      <c r="BX189" s="41">
        <v>0</v>
      </c>
      <c r="BY189" s="41">
        <v>0</v>
      </c>
      <c r="BZ189" s="41">
        <v>0</v>
      </c>
      <c r="CA189" s="41">
        <v>0</v>
      </c>
      <c r="CB189" s="41">
        <v>0</v>
      </c>
      <c r="CC189" s="41">
        <v>0</v>
      </c>
      <c r="CD189" s="79">
        <v>9999</v>
      </c>
      <c r="CE189" s="41">
        <v>9999</v>
      </c>
      <c r="CF189" s="41">
        <v>0</v>
      </c>
      <c r="CG189" s="41">
        <v>0</v>
      </c>
      <c r="CH189" s="41">
        <v>0</v>
      </c>
      <c r="CI189" s="41">
        <v>0</v>
      </c>
      <c r="CJ189" s="41">
        <v>0</v>
      </c>
      <c r="CK189" s="41">
        <v>0</v>
      </c>
      <c r="CL189" s="41"/>
      <c r="CM189" s="41">
        <v>0</v>
      </c>
      <c r="CN189" s="41"/>
      <c r="CO189" s="41">
        <v>0</v>
      </c>
      <c r="CP189" s="41">
        <v>0</v>
      </c>
      <c r="CQ189" s="41">
        <v>0</v>
      </c>
      <c r="CR189" s="41">
        <v>0</v>
      </c>
      <c r="CS189" s="41">
        <v>0</v>
      </c>
      <c r="CT189" s="41">
        <v>0</v>
      </c>
      <c r="CU189" s="41">
        <v>0</v>
      </c>
      <c r="CV189" s="41">
        <v>9999</v>
      </c>
      <c r="CW189" s="79">
        <v>9999</v>
      </c>
    </row>
    <row r="190" spans="1:101" s="21" customFormat="1">
      <c r="A190" s="21" t="s">
        <v>601</v>
      </c>
      <c r="C190" s="41">
        <v>0</v>
      </c>
      <c r="D190" s="41">
        <v>0</v>
      </c>
      <c r="E190" s="41">
        <v>0</v>
      </c>
      <c r="F190" s="41">
        <v>0</v>
      </c>
      <c r="G190" s="41">
        <v>0</v>
      </c>
      <c r="H190" s="41">
        <v>0</v>
      </c>
      <c r="I190" s="41"/>
      <c r="J190" s="41"/>
      <c r="K190" s="41"/>
      <c r="L190" s="41">
        <v>0</v>
      </c>
      <c r="M190" s="41">
        <v>0</v>
      </c>
      <c r="N190" s="41">
        <v>0</v>
      </c>
      <c r="O190" s="41">
        <v>0</v>
      </c>
      <c r="P190" s="41">
        <v>0</v>
      </c>
      <c r="Q190" s="41">
        <v>0</v>
      </c>
      <c r="R190" s="41">
        <v>0</v>
      </c>
      <c r="S190" s="41">
        <v>0</v>
      </c>
      <c r="T190" s="41">
        <v>0</v>
      </c>
      <c r="U190" s="41">
        <v>0</v>
      </c>
      <c r="V190" s="41">
        <v>0</v>
      </c>
      <c r="W190" s="41">
        <v>0</v>
      </c>
      <c r="X190" s="41">
        <v>0</v>
      </c>
      <c r="Y190" s="41">
        <v>0</v>
      </c>
      <c r="Z190" s="41">
        <v>0</v>
      </c>
      <c r="AA190" s="41">
        <v>0</v>
      </c>
      <c r="AB190" s="41">
        <v>0</v>
      </c>
      <c r="AC190" s="41">
        <v>0</v>
      </c>
      <c r="AD190" s="41">
        <v>0</v>
      </c>
      <c r="AE190" s="41">
        <v>0</v>
      </c>
      <c r="AF190" s="41">
        <v>0</v>
      </c>
      <c r="AG190" s="41">
        <v>0</v>
      </c>
      <c r="AH190" s="41">
        <v>0</v>
      </c>
      <c r="AI190" s="41">
        <v>0</v>
      </c>
      <c r="AJ190" s="41">
        <v>0</v>
      </c>
      <c r="AK190" s="41">
        <v>0</v>
      </c>
      <c r="AL190" s="41">
        <v>0</v>
      </c>
      <c r="AM190" s="41">
        <v>0</v>
      </c>
      <c r="AN190" s="41">
        <v>0</v>
      </c>
      <c r="AO190" s="41">
        <v>0</v>
      </c>
      <c r="AP190" s="41">
        <v>0</v>
      </c>
      <c r="AQ190" s="41">
        <v>0</v>
      </c>
      <c r="AR190" s="41">
        <v>0</v>
      </c>
      <c r="AS190" s="79">
        <v>9999</v>
      </c>
      <c r="AT190" s="41">
        <v>0</v>
      </c>
      <c r="AU190" s="41">
        <v>0</v>
      </c>
      <c r="AV190" s="41">
        <v>0</v>
      </c>
      <c r="AW190" s="41">
        <v>0</v>
      </c>
      <c r="AX190" s="41">
        <v>0</v>
      </c>
      <c r="AY190" s="41">
        <v>0</v>
      </c>
      <c r="AZ190" s="79">
        <v>9999</v>
      </c>
      <c r="BA190" s="41">
        <v>0</v>
      </c>
      <c r="BB190" s="41">
        <v>0</v>
      </c>
      <c r="BC190" s="41">
        <v>0</v>
      </c>
      <c r="BD190" s="41">
        <v>0</v>
      </c>
      <c r="BE190" s="41">
        <v>0</v>
      </c>
      <c r="BF190" s="41">
        <v>0</v>
      </c>
      <c r="BG190" s="41">
        <v>9999</v>
      </c>
      <c r="BH190" s="79">
        <v>9999</v>
      </c>
      <c r="BI190" s="41">
        <v>9999</v>
      </c>
      <c r="BJ190" s="41">
        <v>9999</v>
      </c>
      <c r="BK190" s="41">
        <v>9999</v>
      </c>
      <c r="BL190" s="41">
        <v>9999</v>
      </c>
      <c r="BM190" s="41">
        <v>9999</v>
      </c>
      <c r="BN190" s="41">
        <v>0</v>
      </c>
      <c r="BO190" s="41">
        <v>0</v>
      </c>
      <c r="BP190" s="41">
        <v>0</v>
      </c>
      <c r="BQ190" s="41">
        <v>0</v>
      </c>
      <c r="BR190" s="41">
        <v>0</v>
      </c>
      <c r="BS190" s="41">
        <v>0</v>
      </c>
      <c r="BT190" s="41">
        <v>0</v>
      </c>
      <c r="BU190" s="41">
        <v>0</v>
      </c>
      <c r="BV190" s="41">
        <v>0</v>
      </c>
      <c r="BW190" s="41">
        <v>0</v>
      </c>
      <c r="BX190" s="41">
        <v>0</v>
      </c>
      <c r="BY190" s="41">
        <v>0</v>
      </c>
      <c r="BZ190" s="41">
        <v>0</v>
      </c>
      <c r="CA190" s="41">
        <v>0</v>
      </c>
      <c r="CB190" s="41">
        <v>0</v>
      </c>
      <c r="CC190" s="41">
        <v>0</v>
      </c>
      <c r="CD190" s="79">
        <v>9999</v>
      </c>
      <c r="CE190" s="41">
        <v>9999</v>
      </c>
      <c r="CF190" s="41">
        <v>0</v>
      </c>
      <c r="CG190" s="41">
        <v>0</v>
      </c>
      <c r="CH190" s="41">
        <v>0</v>
      </c>
      <c r="CI190" s="41">
        <v>0</v>
      </c>
      <c r="CJ190" s="41">
        <v>0</v>
      </c>
      <c r="CK190" s="41">
        <v>0</v>
      </c>
      <c r="CL190" s="41"/>
      <c r="CM190" s="41">
        <v>0</v>
      </c>
      <c r="CN190" s="41"/>
      <c r="CO190" s="41">
        <v>0</v>
      </c>
      <c r="CP190" s="41">
        <v>0</v>
      </c>
      <c r="CQ190" s="41">
        <v>0</v>
      </c>
      <c r="CR190" s="41">
        <v>0</v>
      </c>
      <c r="CS190" s="41">
        <v>0</v>
      </c>
      <c r="CT190" s="41">
        <v>0</v>
      </c>
      <c r="CU190" s="41">
        <v>0</v>
      </c>
      <c r="CV190" s="41">
        <v>9999</v>
      </c>
      <c r="CW190" s="79">
        <v>9999</v>
      </c>
    </row>
    <row r="191" spans="1:101" s="21" customFormat="1">
      <c r="A191" s="21" t="s">
        <v>609</v>
      </c>
      <c r="C191" s="41">
        <v>0</v>
      </c>
      <c r="D191" s="41">
        <v>0</v>
      </c>
      <c r="E191" s="41">
        <v>0</v>
      </c>
      <c r="F191" s="41">
        <v>0</v>
      </c>
      <c r="G191" s="41">
        <v>0</v>
      </c>
      <c r="H191" s="41">
        <v>0</v>
      </c>
      <c r="I191" s="41"/>
      <c r="J191" s="41"/>
      <c r="K191" s="41"/>
      <c r="L191" s="41">
        <v>0</v>
      </c>
      <c r="M191" s="41">
        <v>0</v>
      </c>
      <c r="N191" s="41">
        <v>0</v>
      </c>
      <c r="O191" s="41">
        <v>0</v>
      </c>
      <c r="P191" s="41">
        <v>0</v>
      </c>
      <c r="Q191" s="41">
        <v>0</v>
      </c>
      <c r="R191" s="41">
        <v>0</v>
      </c>
      <c r="S191" s="41">
        <v>0</v>
      </c>
      <c r="T191" s="41">
        <v>0</v>
      </c>
      <c r="U191" s="41">
        <v>0</v>
      </c>
      <c r="V191" s="41">
        <v>0</v>
      </c>
      <c r="W191" s="41">
        <v>0</v>
      </c>
      <c r="X191" s="41">
        <v>0</v>
      </c>
      <c r="Y191" s="41">
        <v>0</v>
      </c>
      <c r="Z191" s="41">
        <v>0</v>
      </c>
      <c r="AA191" s="41">
        <v>0</v>
      </c>
      <c r="AB191" s="41">
        <v>0</v>
      </c>
      <c r="AC191" s="41">
        <v>0</v>
      </c>
      <c r="AD191" s="41">
        <v>0</v>
      </c>
      <c r="AE191" s="41">
        <v>0</v>
      </c>
      <c r="AF191" s="41">
        <v>0</v>
      </c>
      <c r="AG191" s="41">
        <v>0</v>
      </c>
      <c r="AH191" s="41">
        <v>0</v>
      </c>
      <c r="AI191" s="41">
        <v>0</v>
      </c>
      <c r="AJ191" s="41">
        <v>0</v>
      </c>
      <c r="AK191" s="41">
        <v>0</v>
      </c>
      <c r="AL191" s="41">
        <v>0</v>
      </c>
      <c r="AM191" s="41">
        <v>0</v>
      </c>
      <c r="AN191" s="41">
        <v>0</v>
      </c>
      <c r="AO191" s="41">
        <v>0</v>
      </c>
      <c r="AP191" s="41">
        <v>0</v>
      </c>
      <c r="AQ191" s="41">
        <v>0</v>
      </c>
      <c r="AR191" s="41">
        <v>0</v>
      </c>
      <c r="AS191" s="79">
        <v>9999</v>
      </c>
      <c r="AT191" s="41">
        <v>0</v>
      </c>
      <c r="AU191" s="41">
        <v>0</v>
      </c>
      <c r="AV191" s="41">
        <v>0</v>
      </c>
      <c r="AW191" s="41">
        <v>0</v>
      </c>
      <c r="AX191" s="41">
        <v>0</v>
      </c>
      <c r="AY191" s="41">
        <v>0</v>
      </c>
      <c r="AZ191" s="79">
        <v>9999</v>
      </c>
      <c r="BA191" s="41">
        <v>0</v>
      </c>
      <c r="BB191" s="41">
        <v>0</v>
      </c>
      <c r="BC191" s="41">
        <v>0</v>
      </c>
      <c r="BD191" s="41">
        <v>0</v>
      </c>
      <c r="BE191" s="41">
        <v>0</v>
      </c>
      <c r="BF191" s="41">
        <v>0</v>
      </c>
      <c r="BG191" s="41">
        <v>9999</v>
      </c>
      <c r="BH191" s="79">
        <v>9999</v>
      </c>
      <c r="BI191" s="41">
        <v>9999</v>
      </c>
      <c r="BJ191" s="41">
        <v>9999</v>
      </c>
      <c r="BK191" s="41">
        <v>9999</v>
      </c>
      <c r="BL191" s="41">
        <v>9999</v>
      </c>
      <c r="BM191" s="41">
        <v>9999</v>
      </c>
      <c r="BN191" s="41">
        <v>0</v>
      </c>
      <c r="BO191" s="41">
        <v>0</v>
      </c>
      <c r="BP191" s="41">
        <v>0</v>
      </c>
      <c r="BQ191" s="41">
        <v>0</v>
      </c>
      <c r="BR191" s="41">
        <v>0</v>
      </c>
      <c r="BS191" s="41">
        <v>0</v>
      </c>
      <c r="BT191" s="41">
        <v>0</v>
      </c>
      <c r="BU191" s="41">
        <v>0</v>
      </c>
      <c r="BV191" s="41">
        <v>0</v>
      </c>
      <c r="BW191" s="41">
        <v>0</v>
      </c>
      <c r="BX191" s="41">
        <v>0</v>
      </c>
      <c r="BY191" s="41">
        <v>0</v>
      </c>
      <c r="BZ191" s="41">
        <v>0</v>
      </c>
      <c r="CA191" s="41">
        <v>0</v>
      </c>
      <c r="CB191" s="41">
        <v>0</v>
      </c>
      <c r="CC191" s="41">
        <v>0</v>
      </c>
      <c r="CD191" s="79">
        <v>9999</v>
      </c>
      <c r="CE191" s="41">
        <v>9999</v>
      </c>
      <c r="CF191" s="41">
        <v>0</v>
      </c>
      <c r="CG191" s="41">
        <v>0</v>
      </c>
      <c r="CH191" s="41">
        <v>0</v>
      </c>
      <c r="CI191" s="41">
        <v>0</v>
      </c>
      <c r="CJ191" s="41">
        <v>0</v>
      </c>
      <c r="CK191" s="41">
        <v>0</v>
      </c>
      <c r="CL191" s="41"/>
      <c r="CM191" s="41">
        <v>0</v>
      </c>
      <c r="CN191" s="41"/>
      <c r="CO191" s="41">
        <v>0</v>
      </c>
      <c r="CP191" s="41">
        <v>0</v>
      </c>
      <c r="CQ191" s="41">
        <v>0</v>
      </c>
      <c r="CR191" s="41">
        <v>0</v>
      </c>
      <c r="CS191" s="41">
        <v>0</v>
      </c>
      <c r="CT191" s="41">
        <v>0</v>
      </c>
      <c r="CU191" s="41">
        <v>0</v>
      </c>
      <c r="CV191" s="41">
        <v>9999</v>
      </c>
      <c r="CW191" s="79">
        <v>9999</v>
      </c>
    </row>
    <row r="192" spans="1:101" s="21" customFormat="1">
      <c r="A192" s="21" t="s">
        <v>610</v>
      </c>
      <c r="C192" s="41">
        <v>0</v>
      </c>
      <c r="D192" s="41">
        <v>0</v>
      </c>
      <c r="E192" s="41">
        <v>0</v>
      </c>
      <c r="F192" s="41">
        <v>0</v>
      </c>
      <c r="G192" s="41">
        <v>0</v>
      </c>
      <c r="H192" s="41">
        <v>0</v>
      </c>
      <c r="I192" s="41"/>
      <c r="J192" s="41"/>
      <c r="K192" s="41"/>
      <c r="L192" s="41">
        <v>0</v>
      </c>
      <c r="M192" s="41">
        <v>0</v>
      </c>
      <c r="N192" s="41">
        <v>0</v>
      </c>
      <c r="O192" s="41">
        <v>0</v>
      </c>
      <c r="P192" s="41">
        <v>0</v>
      </c>
      <c r="Q192" s="41">
        <v>0</v>
      </c>
      <c r="R192" s="41">
        <v>0</v>
      </c>
      <c r="S192" s="41">
        <v>0</v>
      </c>
      <c r="T192" s="41">
        <v>0</v>
      </c>
      <c r="U192" s="41">
        <v>0</v>
      </c>
      <c r="V192" s="41">
        <v>0</v>
      </c>
      <c r="W192" s="41">
        <v>0</v>
      </c>
      <c r="X192" s="41">
        <v>0</v>
      </c>
      <c r="Y192" s="41">
        <v>0</v>
      </c>
      <c r="Z192" s="41">
        <v>0</v>
      </c>
      <c r="AA192" s="41">
        <v>0</v>
      </c>
      <c r="AB192" s="41">
        <v>0</v>
      </c>
      <c r="AC192" s="41">
        <v>0</v>
      </c>
      <c r="AD192" s="41">
        <v>0</v>
      </c>
      <c r="AE192" s="41">
        <v>0</v>
      </c>
      <c r="AF192" s="41">
        <v>0</v>
      </c>
      <c r="AG192" s="41">
        <v>0</v>
      </c>
      <c r="AH192" s="41">
        <v>0</v>
      </c>
      <c r="AI192" s="41">
        <v>0</v>
      </c>
      <c r="AJ192" s="41">
        <v>0</v>
      </c>
      <c r="AK192" s="41">
        <v>0</v>
      </c>
      <c r="AL192" s="41">
        <v>0</v>
      </c>
      <c r="AM192" s="41">
        <v>0</v>
      </c>
      <c r="AN192" s="41">
        <v>0</v>
      </c>
      <c r="AO192" s="41">
        <v>0</v>
      </c>
      <c r="AP192" s="41">
        <v>0</v>
      </c>
      <c r="AQ192" s="41">
        <v>0</v>
      </c>
      <c r="AR192" s="41">
        <v>0</v>
      </c>
      <c r="AS192" s="79">
        <v>9999</v>
      </c>
      <c r="AT192" s="41">
        <v>0</v>
      </c>
      <c r="AU192" s="41">
        <v>0</v>
      </c>
      <c r="AV192" s="41">
        <v>0</v>
      </c>
      <c r="AW192" s="41">
        <v>0</v>
      </c>
      <c r="AX192" s="41">
        <v>0</v>
      </c>
      <c r="AY192" s="41">
        <v>0</v>
      </c>
      <c r="AZ192" s="79">
        <v>9999</v>
      </c>
      <c r="BA192" s="41">
        <v>0</v>
      </c>
      <c r="BB192" s="41">
        <v>0</v>
      </c>
      <c r="BC192" s="41">
        <v>0</v>
      </c>
      <c r="BD192" s="41">
        <v>0</v>
      </c>
      <c r="BE192" s="41">
        <v>0</v>
      </c>
      <c r="BF192" s="41">
        <v>0</v>
      </c>
      <c r="BG192" s="41">
        <v>9999</v>
      </c>
      <c r="BH192" s="79">
        <v>9999</v>
      </c>
      <c r="BI192" s="41">
        <v>9999</v>
      </c>
      <c r="BJ192" s="41">
        <v>9999</v>
      </c>
      <c r="BK192" s="41">
        <v>9999</v>
      </c>
      <c r="BL192" s="41">
        <v>9999</v>
      </c>
      <c r="BM192" s="41">
        <v>9999</v>
      </c>
      <c r="BN192" s="41">
        <v>0</v>
      </c>
      <c r="BO192" s="41">
        <v>0</v>
      </c>
      <c r="BP192" s="41">
        <v>0</v>
      </c>
      <c r="BQ192" s="41">
        <v>0</v>
      </c>
      <c r="BR192" s="41">
        <v>0</v>
      </c>
      <c r="BS192" s="41">
        <v>0</v>
      </c>
      <c r="BT192" s="41">
        <v>0</v>
      </c>
      <c r="BU192" s="41">
        <v>0</v>
      </c>
      <c r="BV192" s="41">
        <v>0</v>
      </c>
      <c r="BW192" s="41">
        <v>0</v>
      </c>
      <c r="BX192" s="41">
        <v>0</v>
      </c>
      <c r="BY192" s="41">
        <v>0</v>
      </c>
      <c r="BZ192" s="41">
        <v>0</v>
      </c>
      <c r="CA192" s="41">
        <v>0</v>
      </c>
      <c r="CB192" s="41">
        <v>0</v>
      </c>
      <c r="CC192" s="41">
        <v>0</v>
      </c>
      <c r="CD192" s="79">
        <v>9999</v>
      </c>
      <c r="CE192" s="41">
        <v>9999</v>
      </c>
      <c r="CF192" s="41">
        <v>0</v>
      </c>
      <c r="CG192" s="41">
        <v>0</v>
      </c>
      <c r="CH192" s="41">
        <v>0</v>
      </c>
      <c r="CI192" s="41">
        <v>0</v>
      </c>
      <c r="CJ192" s="41">
        <v>0</v>
      </c>
      <c r="CK192" s="41">
        <v>0</v>
      </c>
      <c r="CL192" s="41"/>
      <c r="CM192" s="41">
        <v>0</v>
      </c>
      <c r="CN192" s="41"/>
      <c r="CO192" s="41">
        <v>0</v>
      </c>
      <c r="CP192" s="41">
        <v>0</v>
      </c>
      <c r="CQ192" s="41">
        <v>0</v>
      </c>
      <c r="CR192" s="41">
        <v>0</v>
      </c>
      <c r="CS192" s="41">
        <v>0</v>
      </c>
      <c r="CT192" s="41">
        <v>0</v>
      </c>
      <c r="CU192" s="41">
        <v>0</v>
      </c>
      <c r="CV192" s="41">
        <v>9999</v>
      </c>
      <c r="CW192" s="79">
        <v>9999</v>
      </c>
    </row>
    <row r="193" spans="1:131" s="21" customFormat="1">
      <c r="A193" s="21" t="s">
        <v>612</v>
      </c>
      <c r="C193" s="41">
        <v>0</v>
      </c>
      <c r="D193" s="41">
        <v>0</v>
      </c>
      <c r="E193" s="41">
        <v>0</v>
      </c>
      <c r="F193" s="41">
        <v>0</v>
      </c>
      <c r="G193" s="41">
        <v>0</v>
      </c>
      <c r="H193" s="41">
        <v>0</v>
      </c>
      <c r="I193" s="41"/>
      <c r="J193" s="41"/>
      <c r="K193" s="41"/>
      <c r="L193" s="41">
        <v>0</v>
      </c>
      <c r="M193" s="41">
        <v>0</v>
      </c>
      <c r="N193" s="41">
        <v>0</v>
      </c>
      <c r="O193" s="41">
        <v>0</v>
      </c>
      <c r="P193" s="41">
        <v>0</v>
      </c>
      <c r="Q193" s="41">
        <v>0</v>
      </c>
      <c r="R193" s="41">
        <v>0</v>
      </c>
      <c r="S193" s="41">
        <v>0</v>
      </c>
      <c r="T193" s="41">
        <v>0</v>
      </c>
      <c r="U193" s="41">
        <v>0</v>
      </c>
      <c r="V193" s="41">
        <v>0</v>
      </c>
      <c r="W193" s="41">
        <v>0</v>
      </c>
      <c r="X193" s="41">
        <v>0</v>
      </c>
      <c r="Y193" s="41">
        <v>0</v>
      </c>
      <c r="Z193" s="41">
        <v>0</v>
      </c>
      <c r="AA193" s="41">
        <v>0</v>
      </c>
      <c r="AB193" s="41">
        <v>0</v>
      </c>
      <c r="AC193" s="41">
        <v>0</v>
      </c>
      <c r="AD193" s="41">
        <v>0</v>
      </c>
      <c r="AE193" s="41">
        <v>0</v>
      </c>
      <c r="AF193" s="41">
        <v>0</v>
      </c>
      <c r="AG193" s="41">
        <v>0</v>
      </c>
      <c r="AH193" s="41">
        <v>0</v>
      </c>
      <c r="AI193" s="41">
        <v>0</v>
      </c>
      <c r="AJ193" s="41">
        <v>0</v>
      </c>
      <c r="AK193" s="41">
        <v>0</v>
      </c>
      <c r="AL193" s="41">
        <v>0</v>
      </c>
      <c r="AM193" s="41">
        <v>0</v>
      </c>
      <c r="AN193" s="41">
        <v>0</v>
      </c>
      <c r="AO193" s="41">
        <v>0</v>
      </c>
      <c r="AP193" s="41">
        <v>0</v>
      </c>
      <c r="AQ193" s="41">
        <v>0</v>
      </c>
      <c r="AR193" s="41">
        <v>0</v>
      </c>
      <c r="AS193" s="79">
        <v>9999</v>
      </c>
      <c r="AT193" s="41">
        <v>0</v>
      </c>
      <c r="AU193" s="41">
        <v>0</v>
      </c>
      <c r="AV193" s="41">
        <v>0</v>
      </c>
      <c r="AW193" s="41">
        <v>0</v>
      </c>
      <c r="AX193" s="41">
        <v>0</v>
      </c>
      <c r="AY193" s="41">
        <v>0</v>
      </c>
      <c r="AZ193" s="79">
        <v>9999</v>
      </c>
      <c r="BA193" s="41">
        <v>0</v>
      </c>
      <c r="BB193" s="41">
        <v>0</v>
      </c>
      <c r="BC193" s="41">
        <v>0</v>
      </c>
      <c r="BD193" s="41">
        <v>0</v>
      </c>
      <c r="BE193" s="41">
        <v>0</v>
      </c>
      <c r="BF193" s="41">
        <v>0</v>
      </c>
      <c r="BG193" s="41">
        <v>9999</v>
      </c>
      <c r="BH193" s="79">
        <v>9999</v>
      </c>
      <c r="BI193" s="41">
        <v>9999</v>
      </c>
      <c r="BJ193" s="41">
        <v>9999</v>
      </c>
      <c r="BK193" s="41">
        <v>9999</v>
      </c>
      <c r="BL193" s="41">
        <v>9999</v>
      </c>
      <c r="BM193" s="41">
        <v>9999</v>
      </c>
      <c r="BN193" s="41">
        <v>0</v>
      </c>
      <c r="BO193" s="41">
        <v>0</v>
      </c>
      <c r="BP193" s="41">
        <v>0</v>
      </c>
      <c r="BQ193" s="41">
        <v>0</v>
      </c>
      <c r="BR193" s="41">
        <v>0</v>
      </c>
      <c r="BS193" s="41">
        <v>0</v>
      </c>
      <c r="BT193" s="41">
        <v>0</v>
      </c>
      <c r="BU193" s="41">
        <v>0</v>
      </c>
      <c r="BV193" s="41">
        <v>0</v>
      </c>
      <c r="BW193" s="41">
        <v>0</v>
      </c>
      <c r="BX193" s="41">
        <v>0</v>
      </c>
      <c r="BY193" s="41">
        <v>0</v>
      </c>
      <c r="BZ193" s="41">
        <v>0</v>
      </c>
      <c r="CA193" s="41">
        <v>0</v>
      </c>
      <c r="CB193" s="41">
        <v>0</v>
      </c>
      <c r="CC193" s="41">
        <v>0</v>
      </c>
      <c r="CD193" s="79">
        <v>9999</v>
      </c>
      <c r="CE193" s="41">
        <v>9999</v>
      </c>
      <c r="CF193" s="41">
        <v>0</v>
      </c>
      <c r="CG193" s="41">
        <v>0</v>
      </c>
      <c r="CH193" s="41">
        <v>0</v>
      </c>
      <c r="CI193" s="41">
        <v>0</v>
      </c>
      <c r="CJ193" s="41">
        <v>0</v>
      </c>
      <c r="CK193" s="41">
        <v>0</v>
      </c>
      <c r="CL193" s="41"/>
      <c r="CM193" s="41">
        <v>0</v>
      </c>
      <c r="CN193" s="41"/>
      <c r="CO193" s="41">
        <v>0</v>
      </c>
      <c r="CP193" s="41">
        <v>0</v>
      </c>
      <c r="CQ193" s="41">
        <v>0</v>
      </c>
      <c r="CR193" s="41">
        <v>0</v>
      </c>
      <c r="CS193" s="41">
        <v>0</v>
      </c>
      <c r="CT193" s="41">
        <v>0</v>
      </c>
      <c r="CU193" s="41">
        <v>0</v>
      </c>
      <c r="CV193" s="41">
        <v>9999</v>
      </c>
      <c r="CW193" s="79">
        <v>9999</v>
      </c>
    </row>
    <row r="194" spans="1:131">
      <c r="A194" s="21" t="s">
        <v>613</v>
      </c>
      <c r="B194" s="21"/>
      <c r="C194" s="41">
        <v>0</v>
      </c>
      <c r="D194" s="41">
        <v>0</v>
      </c>
      <c r="E194" s="41">
        <v>0</v>
      </c>
      <c r="F194" s="41">
        <v>0</v>
      </c>
      <c r="G194" s="41">
        <v>0</v>
      </c>
      <c r="H194" s="41">
        <v>0</v>
      </c>
      <c r="I194" s="41"/>
      <c r="J194" s="41"/>
      <c r="K194" s="41"/>
      <c r="L194" s="41">
        <v>0</v>
      </c>
      <c r="M194" s="41">
        <v>0</v>
      </c>
      <c r="N194" s="41">
        <v>0</v>
      </c>
      <c r="O194" s="41">
        <v>0</v>
      </c>
      <c r="P194" s="41">
        <v>0</v>
      </c>
      <c r="Q194" s="41">
        <v>0</v>
      </c>
      <c r="R194" s="41">
        <v>0</v>
      </c>
      <c r="S194" s="41">
        <v>0</v>
      </c>
      <c r="T194" s="41">
        <v>0</v>
      </c>
      <c r="U194" s="41">
        <v>0</v>
      </c>
      <c r="V194" s="41">
        <v>0</v>
      </c>
      <c r="W194" s="41">
        <v>0</v>
      </c>
      <c r="X194" s="41">
        <v>0</v>
      </c>
      <c r="Y194" s="41">
        <v>0</v>
      </c>
      <c r="Z194" s="41">
        <v>0</v>
      </c>
      <c r="AA194" s="41">
        <v>0</v>
      </c>
      <c r="AB194" s="41">
        <v>0</v>
      </c>
      <c r="AC194" s="41">
        <v>0</v>
      </c>
      <c r="AD194" s="41">
        <v>0</v>
      </c>
      <c r="AE194" s="41">
        <v>0</v>
      </c>
      <c r="AF194" s="41">
        <v>0</v>
      </c>
      <c r="AG194" s="41">
        <v>0</v>
      </c>
      <c r="AH194" s="41">
        <v>0</v>
      </c>
      <c r="AI194" s="41">
        <v>0</v>
      </c>
      <c r="AJ194" s="41">
        <v>0</v>
      </c>
      <c r="AK194" s="41">
        <v>0</v>
      </c>
      <c r="AL194" s="41">
        <v>0</v>
      </c>
      <c r="AM194" s="41">
        <v>0</v>
      </c>
      <c r="AN194" s="41">
        <v>0</v>
      </c>
      <c r="AO194" s="41">
        <v>0</v>
      </c>
      <c r="AP194" s="41">
        <v>0</v>
      </c>
      <c r="AQ194" s="41">
        <v>0</v>
      </c>
      <c r="AR194" s="41">
        <v>0</v>
      </c>
      <c r="AS194" s="79">
        <v>9999</v>
      </c>
      <c r="AT194" s="41">
        <v>0</v>
      </c>
      <c r="AU194" s="41">
        <v>0</v>
      </c>
      <c r="AV194" s="41">
        <v>0</v>
      </c>
      <c r="AW194" s="41">
        <v>0</v>
      </c>
      <c r="AX194" s="41">
        <v>0</v>
      </c>
      <c r="AY194" s="41">
        <v>0</v>
      </c>
      <c r="AZ194" s="79">
        <v>9999</v>
      </c>
      <c r="BA194" s="41">
        <v>0</v>
      </c>
      <c r="BB194" s="41">
        <v>0</v>
      </c>
      <c r="BC194" s="41">
        <v>0</v>
      </c>
      <c r="BD194" s="41">
        <v>0</v>
      </c>
      <c r="BE194" s="41">
        <v>0</v>
      </c>
      <c r="BF194" s="41">
        <v>0</v>
      </c>
      <c r="BG194" s="41">
        <v>9999</v>
      </c>
      <c r="BH194" s="79">
        <v>9999</v>
      </c>
      <c r="BI194" s="41">
        <v>9999</v>
      </c>
      <c r="BJ194" s="41">
        <v>9999</v>
      </c>
      <c r="BK194" s="41">
        <v>9999</v>
      </c>
      <c r="BL194" s="41">
        <v>9999</v>
      </c>
      <c r="BM194" s="41">
        <v>9999</v>
      </c>
      <c r="BN194" s="41">
        <v>0</v>
      </c>
      <c r="BO194" s="41">
        <v>0</v>
      </c>
      <c r="BP194" s="41">
        <v>0</v>
      </c>
      <c r="BQ194" s="41">
        <v>0</v>
      </c>
      <c r="BR194" s="41">
        <v>0</v>
      </c>
      <c r="BS194" s="41">
        <v>0</v>
      </c>
      <c r="BT194" s="41">
        <v>0</v>
      </c>
      <c r="BU194" s="41">
        <v>0</v>
      </c>
      <c r="BV194" s="41">
        <v>0</v>
      </c>
      <c r="BW194" s="41">
        <v>0</v>
      </c>
      <c r="BX194" s="41">
        <v>0</v>
      </c>
      <c r="BY194" s="41">
        <v>0</v>
      </c>
      <c r="BZ194" s="41">
        <v>0</v>
      </c>
      <c r="CA194" s="41">
        <v>0</v>
      </c>
      <c r="CB194" s="41">
        <v>0</v>
      </c>
      <c r="CC194" s="41">
        <v>0</v>
      </c>
      <c r="CD194" s="79">
        <v>9999</v>
      </c>
      <c r="CE194" s="41">
        <v>9999</v>
      </c>
      <c r="CF194" s="41">
        <v>0</v>
      </c>
      <c r="CG194" s="41">
        <v>0</v>
      </c>
      <c r="CH194" s="41">
        <v>0</v>
      </c>
      <c r="CI194" s="41">
        <v>0</v>
      </c>
      <c r="CJ194" s="41">
        <v>0</v>
      </c>
      <c r="CK194" s="41">
        <v>0</v>
      </c>
      <c r="CL194" s="41"/>
      <c r="CM194" s="41">
        <v>0</v>
      </c>
      <c r="CN194" s="41"/>
      <c r="CO194" s="41">
        <v>0</v>
      </c>
      <c r="CP194" s="41">
        <v>0</v>
      </c>
      <c r="CQ194" s="41">
        <v>0</v>
      </c>
      <c r="CR194" s="41">
        <v>0</v>
      </c>
      <c r="CS194" s="41">
        <v>0</v>
      </c>
      <c r="CT194" s="41">
        <v>0</v>
      </c>
      <c r="CU194" s="41">
        <v>0</v>
      </c>
      <c r="CV194" s="41">
        <v>9999</v>
      </c>
      <c r="CW194" s="79">
        <v>9999</v>
      </c>
      <c r="CX194" s="21"/>
      <c r="CY194" s="21"/>
      <c r="CZ194" s="21"/>
      <c r="DA194" s="21"/>
      <c r="DB194" s="21"/>
      <c r="DC194" s="21"/>
      <c r="DD194" s="21"/>
      <c r="DE194" s="21"/>
      <c r="DF194" s="21"/>
      <c r="DG194" s="21"/>
      <c r="DH194" s="21"/>
      <c r="DI194" s="21"/>
      <c r="DJ194" s="21"/>
      <c r="DK194" s="21"/>
      <c r="DL194" s="21"/>
      <c r="DM194" s="21"/>
      <c r="DN194" s="21"/>
      <c r="DO194" s="21"/>
      <c r="DP194" s="21"/>
      <c r="DQ194" s="21"/>
      <c r="DR194" s="21"/>
      <c r="DS194" s="21"/>
      <c r="DT194" s="21"/>
      <c r="DU194" s="21"/>
      <c r="DV194" s="21"/>
      <c r="DW194" s="21"/>
      <c r="DX194" s="21"/>
      <c r="DY194" s="21"/>
      <c r="DZ194" s="21"/>
      <c r="EA194" s="21"/>
    </row>
    <row r="195" spans="1:131">
      <c r="A195" s="21" t="s">
        <v>614</v>
      </c>
      <c r="B195" s="21"/>
      <c r="C195" s="41">
        <v>0</v>
      </c>
      <c r="D195" s="41">
        <v>0</v>
      </c>
      <c r="E195" s="41">
        <v>0</v>
      </c>
      <c r="F195" s="41">
        <v>0</v>
      </c>
      <c r="G195" s="41">
        <v>0</v>
      </c>
      <c r="H195" s="41">
        <v>0</v>
      </c>
      <c r="I195" s="41"/>
      <c r="J195" s="41"/>
      <c r="K195" s="41"/>
      <c r="L195" s="41">
        <v>0</v>
      </c>
      <c r="M195" s="41">
        <v>0</v>
      </c>
      <c r="N195" s="41">
        <v>0</v>
      </c>
      <c r="O195" s="41">
        <v>0</v>
      </c>
      <c r="P195" s="41">
        <v>0</v>
      </c>
      <c r="Q195" s="41">
        <v>0</v>
      </c>
      <c r="R195" s="41">
        <v>0</v>
      </c>
      <c r="S195" s="41">
        <v>0</v>
      </c>
      <c r="T195" s="41">
        <v>0</v>
      </c>
      <c r="U195" s="41">
        <v>0</v>
      </c>
      <c r="V195" s="41">
        <v>0</v>
      </c>
      <c r="W195" s="41">
        <v>0</v>
      </c>
      <c r="X195" s="41">
        <v>0</v>
      </c>
      <c r="Y195" s="41">
        <v>0</v>
      </c>
      <c r="Z195" s="41">
        <v>0</v>
      </c>
      <c r="AA195" s="41">
        <v>0</v>
      </c>
      <c r="AB195" s="41">
        <v>0</v>
      </c>
      <c r="AC195" s="41">
        <v>0</v>
      </c>
      <c r="AD195" s="41">
        <v>0</v>
      </c>
      <c r="AE195" s="41">
        <v>0</v>
      </c>
      <c r="AF195" s="41">
        <v>0</v>
      </c>
      <c r="AG195" s="41">
        <v>0</v>
      </c>
      <c r="AH195" s="41">
        <v>0</v>
      </c>
      <c r="AI195" s="41">
        <v>0</v>
      </c>
      <c r="AJ195" s="41">
        <v>0</v>
      </c>
      <c r="AK195" s="41">
        <v>0</v>
      </c>
      <c r="AL195" s="41">
        <v>0</v>
      </c>
      <c r="AM195" s="41">
        <v>0</v>
      </c>
      <c r="AN195" s="41">
        <v>0</v>
      </c>
      <c r="AO195" s="41">
        <v>0</v>
      </c>
      <c r="AP195" s="41">
        <v>0</v>
      </c>
      <c r="AQ195" s="41">
        <v>0</v>
      </c>
      <c r="AR195" s="41">
        <v>0</v>
      </c>
      <c r="AS195" s="79">
        <v>9999</v>
      </c>
      <c r="AT195" s="41">
        <v>0</v>
      </c>
      <c r="AU195" s="41">
        <v>0</v>
      </c>
      <c r="AV195" s="41">
        <v>0</v>
      </c>
      <c r="AW195" s="41">
        <v>0</v>
      </c>
      <c r="AX195" s="41">
        <v>0</v>
      </c>
      <c r="AY195" s="41">
        <v>0</v>
      </c>
      <c r="AZ195" s="79">
        <v>9999</v>
      </c>
      <c r="BA195" s="41">
        <v>0</v>
      </c>
      <c r="BB195" s="41">
        <v>0</v>
      </c>
      <c r="BC195" s="41">
        <v>0</v>
      </c>
      <c r="BD195" s="41">
        <v>0</v>
      </c>
      <c r="BE195" s="41">
        <v>0</v>
      </c>
      <c r="BF195" s="41">
        <v>0</v>
      </c>
      <c r="BG195" s="41">
        <v>9999</v>
      </c>
      <c r="BH195" s="79">
        <v>9999</v>
      </c>
      <c r="BI195" s="41">
        <v>9999</v>
      </c>
      <c r="BJ195" s="41">
        <v>9999</v>
      </c>
      <c r="BK195" s="41">
        <v>9999</v>
      </c>
      <c r="BL195" s="41">
        <v>9999</v>
      </c>
      <c r="BM195" s="41">
        <v>9999</v>
      </c>
      <c r="BN195" s="41">
        <v>0</v>
      </c>
      <c r="BO195" s="41">
        <v>0</v>
      </c>
      <c r="BP195" s="41">
        <v>0</v>
      </c>
      <c r="BQ195" s="41">
        <v>0</v>
      </c>
      <c r="BR195" s="41">
        <v>0</v>
      </c>
      <c r="BS195" s="41">
        <v>0</v>
      </c>
      <c r="BT195" s="41">
        <v>0</v>
      </c>
      <c r="BU195" s="41">
        <v>0</v>
      </c>
      <c r="BV195" s="41">
        <v>0</v>
      </c>
      <c r="BW195" s="41">
        <v>0</v>
      </c>
      <c r="BX195" s="41">
        <v>0</v>
      </c>
      <c r="BY195" s="41">
        <v>0</v>
      </c>
      <c r="BZ195" s="41">
        <v>0</v>
      </c>
      <c r="CA195" s="41">
        <v>0</v>
      </c>
      <c r="CB195" s="41">
        <v>0</v>
      </c>
      <c r="CC195" s="41">
        <v>0</v>
      </c>
      <c r="CD195" s="79">
        <v>9999</v>
      </c>
      <c r="CE195" s="41">
        <v>9999</v>
      </c>
      <c r="CF195" s="41">
        <v>0</v>
      </c>
      <c r="CG195" s="41">
        <v>0</v>
      </c>
      <c r="CH195" s="41">
        <v>0</v>
      </c>
      <c r="CI195" s="41">
        <v>0</v>
      </c>
      <c r="CJ195" s="41">
        <v>0</v>
      </c>
      <c r="CK195" s="41">
        <v>0</v>
      </c>
      <c r="CL195" s="41"/>
      <c r="CM195" s="41">
        <v>0</v>
      </c>
      <c r="CN195" s="41"/>
      <c r="CO195" s="41">
        <v>0</v>
      </c>
      <c r="CP195" s="41">
        <v>0</v>
      </c>
      <c r="CQ195" s="41">
        <v>0</v>
      </c>
      <c r="CR195" s="41">
        <v>0</v>
      </c>
      <c r="CS195" s="41">
        <v>0</v>
      </c>
      <c r="CT195" s="41">
        <v>0</v>
      </c>
      <c r="CU195" s="41">
        <v>0</v>
      </c>
      <c r="CV195" s="41">
        <v>9999</v>
      </c>
      <c r="CW195" s="79">
        <v>9999</v>
      </c>
      <c r="CX195" s="21"/>
      <c r="CY195" s="21"/>
      <c r="CZ195" s="21"/>
      <c r="DA195" s="21"/>
      <c r="DB195" s="21"/>
      <c r="DC195" s="21"/>
      <c r="DD195" s="21"/>
      <c r="DE195" s="21"/>
      <c r="DF195" s="21"/>
      <c r="DG195" s="21"/>
      <c r="DH195" s="21"/>
      <c r="DI195" s="21"/>
      <c r="DJ195" s="21"/>
      <c r="DK195" s="21"/>
      <c r="DL195" s="21"/>
      <c r="DM195" s="21"/>
      <c r="DN195" s="21"/>
      <c r="DO195" s="21"/>
      <c r="DP195" s="21"/>
      <c r="DQ195" s="21"/>
      <c r="DR195" s="21"/>
      <c r="DS195" s="21"/>
      <c r="DT195" s="21"/>
      <c r="DU195" s="21"/>
      <c r="DV195" s="21"/>
      <c r="DW195" s="21"/>
      <c r="DX195" s="21"/>
      <c r="DY195" s="21"/>
      <c r="DZ195" s="21"/>
      <c r="EA195" s="21"/>
    </row>
    <row r="196" spans="1:131">
      <c r="A196" s="21" t="s">
        <v>619</v>
      </c>
      <c r="B196" s="21"/>
      <c r="C196" s="41">
        <v>0</v>
      </c>
      <c r="D196" s="41">
        <v>0</v>
      </c>
      <c r="E196" s="41">
        <v>0</v>
      </c>
      <c r="F196" s="41">
        <v>0</v>
      </c>
      <c r="G196" s="41">
        <v>0</v>
      </c>
      <c r="H196" s="41">
        <v>0</v>
      </c>
      <c r="I196" s="41"/>
      <c r="J196" s="41"/>
      <c r="K196" s="41"/>
      <c r="L196" s="41">
        <v>0</v>
      </c>
      <c r="M196" s="41">
        <v>0</v>
      </c>
      <c r="N196" s="41">
        <v>0</v>
      </c>
      <c r="O196" s="41">
        <v>0</v>
      </c>
      <c r="P196" s="41">
        <v>0</v>
      </c>
      <c r="Q196" s="41">
        <v>0</v>
      </c>
      <c r="R196" s="41">
        <v>0</v>
      </c>
      <c r="S196" s="41">
        <v>0</v>
      </c>
      <c r="T196" s="41">
        <v>0</v>
      </c>
      <c r="U196" s="41">
        <v>0</v>
      </c>
      <c r="V196" s="41">
        <v>0</v>
      </c>
      <c r="W196" s="41">
        <v>0</v>
      </c>
      <c r="X196" s="41">
        <v>0</v>
      </c>
      <c r="Y196" s="41">
        <v>0</v>
      </c>
      <c r="Z196" s="41">
        <v>0</v>
      </c>
      <c r="AA196" s="41">
        <v>0</v>
      </c>
      <c r="AB196" s="41">
        <v>0</v>
      </c>
      <c r="AC196" s="41">
        <v>0</v>
      </c>
      <c r="AD196" s="41">
        <v>0</v>
      </c>
      <c r="AE196" s="41">
        <v>0</v>
      </c>
      <c r="AF196" s="41">
        <v>0</v>
      </c>
      <c r="AG196" s="41">
        <v>0</v>
      </c>
      <c r="AH196" s="41">
        <v>0</v>
      </c>
      <c r="AI196" s="41">
        <v>0</v>
      </c>
      <c r="AJ196" s="41">
        <v>0</v>
      </c>
      <c r="AK196" s="41">
        <v>0</v>
      </c>
      <c r="AL196" s="41">
        <v>0</v>
      </c>
      <c r="AM196" s="41">
        <v>0</v>
      </c>
      <c r="AN196" s="41">
        <v>0</v>
      </c>
      <c r="AO196" s="41">
        <v>0</v>
      </c>
      <c r="AP196" s="41">
        <v>0</v>
      </c>
      <c r="AQ196" s="41">
        <v>0</v>
      </c>
      <c r="AR196" s="41">
        <v>0</v>
      </c>
      <c r="AS196" s="79">
        <v>9999</v>
      </c>
      <c r="AT196" s="41">
        <v>0</v>
      </c>
      <c r="AU196" s="41">
        <v>0</v>
      </c>
      <c r="AV196" s="41">
        <v>0</v>
      </c>
      <c r="AW196" s="41">
        <v>0</v>
      </c>
      <c r="AX196" s="41">
        <v>0</v>
      </c>
      <c r="AY196" s="41">
        <v>0</v>
      </c>
      <c r="AZ196" s="79">
        <v>9999</v>
      </c>
      <c r="BA196" s="41">
        <v>0</v>
      </c>
      <c r="BB196" s="41">
        <v>0</v>
      </c>
      <c r="BC196" s="41">
        <v>0</v>
      </c>
      <c r="BD196" s="41">
        <v>0</v>
      </c>
      <c r="BE196" s="41">
        <v>0</v>
      </c>
      <c r="BF196" s="41">
        <v>0</v>
      </c>
      <c r="BG196" s="41">
        <v>9999</v>
      </c>
      <c r="BH196" s="79">
        <v>9999</v>
      </c>
      <c r="BI196" s="41">
        <v>9999</v>
      </c>
      <c r="BJ196" s="41">
        <v>9999</v>
      </c>
      <c r="BK196" s="41">
        <v>9999</v>
      </c>
      <c r="BL196" s="41">
        <v>9999</v>
      </c>
      <c r="BM196" s="41">
        <v>9999</v>
      </c>
      <c r="BN196" s="41">
        <v>0</v>
      </c>
      <c r="BO196" s="41">
        <v>0</v>
      </c>
      <c r="BP196" s="41">
        <v>0</v>
      </c>
      <c r="BQ196" s="41">
        <v>0</v>
      </c>
      <c r="BR196" s="41">
        <v>0</v>
      </c>
      <c r="BS196" s="41">
        <v>0</v>
      </c>
      <c r="BT196" s="41">
        <v>0</v>
      </c>
      <c r="BU196" s="41">
        <v>0</v>
      </c>
      <c r="BV196" s="41">
        <v>0</v>
      </c>
      <c r="BW196" s="41">
        <v>0</v>
      </c>
      <c r="BX196" s="41">
        <v>0</v>
      </c>
      <c r="BY196" s="41">
        <v>0</v>
      </c>
      <c r="BZ196" s="41">
        <v>0</v>
      </c>
      <c r="CA196" s="41">
        <v>0</v>
      </c>
      <c r="CB196" s="41">
        <v>0</v>
      </c>
      <c r="CC196" s="41">
        <v>0</v>
      </c>
      <c r="CD196" s="79">
        <v>9999</v>
      </c>
      <c r="CE196" s="41">
        <v>9999</v>
      </c>
      <c r="CF196" s="41">
        <v>0</v>
      </c>
      <c r="CG196" s="41">
        <v>0</v>
      </c>
      <c r="CH196" s="41">
        <v>0</v>
      </c>
      <c r="CI196" s="41">
        <v>0</v>
      </c>
      <c r="CJ196" s="41">
        <v>0</v>
      </c>
      <c r="CK196" s="41">
        <v>0</v>
      </c>
      <c r="CL196" s="41"/>
      <c r="CM196" s="41">
        <v>0</v>
      </c>
      <c r="CN196" s="41"/>
      <c r="CO196" s="41">
        <v>0</v>
      </c>
      <c r="CP196" s="41">
        <v>0</v>
      </c>
      <c r="CQ196" s="41">
        <v>0</v>
      </c>
      <c r="CR196" s="41">
        <v>0</v>
      </c>
      <c r="CS196" s="41">
        <v>0</v>
      </c>
      <c r="CT196" s="41">
        <v>0</v>
      </c>
      <c r="CU196" s="41">
        <v>0</v>
      </c>
      <c r="CV196" s="41">
        <v>9999</v>
      </c>
      <c r="CW196" s="79">
        <v>9999</v>
      </c>
      <c r="CX196" s="21"/>
      <c r="CY196" s="21"/>
      <c r="CZ196" s="21"/>
      <c r="DA196" s="21"/>
      <c r="DB196" s="21"/>
      <c r="DC196" s="21"/>
      <c r="DD196" s="21"/>
      <c r="DE196" s="21"/>
      <c r="DF196" s="21"/>
      <c r="DG196" s="21"/>
      <c r="DH196" s="21"/>
      <c r="DI196" s="21"/>
      <c r="DJ196" s="21"/>
      <c r="DK196" s="21"/>
      <c r="DL196" s="21"/>
      <c r="DM196" s="21"/>
      <c r="DN196" s="21"/>
      <c r="DO196" s="21"/>
      <c r="DP196" s="21"/>
      <c r="DQ196" s="21"/>
      <c r="DR196" s="21"/>
      <c r="DS196" s="21"/>
      <c r="DT196" s="21"/>
      <c r="DU196" s="21"/>
      <c r="DV196" s="21"/>
      <c r="DW196" s="21"/>
      <c r="DX196" s="21"/>
      <c r="DY196" s="21"/>
      <c r="DZ196" s="21"/>
      <c r="EA196" s="21"/>
    </row>
    <row r="197" spans="1:131">
      <c r="A197" s="21" t="s">
        <v>606</v>
      </c>
      <c r="B197" s="21"/>
      <c r="C197" s="41">
        <v>10</v>
      </c>
      <c r="D197" s="41">
        <v>1962758.0963169641</v>
      </c>
      <c r="E197" s="41">
        <v>0</v>
      </c>
      <c r="F197" s="41">
        <v>84182.39357302498</v>
      </c>
      <c r="G197" s="41">
        <v>13812.94145991042</v>
      </c>
      <c r="H197" s="41">
        <v>0</v>
      </c>
      <c r="I197" s="41"/>
      <c r="J197" s="41"/>
      <c r="K197" s="41"/>
      <c r="L197" s="41">
        <v>2109168.9389636284</v>
      </c>
      <c r="M197" s="41">
        <v>369.09340988102713</v>
      </c>
      <c r="N197" s="41">
        <v>366.42945916607528</v>
      </c>
      <c r="O197" s="41">
        <v>0</v>
      </c>
      <c r="P197" s="41">
        <v>0</v>
      </c>
      <c r="Q197" s="41">
        <v>0</v>
      </c>
      <c r="R197" s="41">
        <v>16787.093829148587</v>
      </c>
      <c r="S197" s="41">
        <v>38792.420536604324</v>
      </c>
      <c r="T197" s="41">
        <v>0</v>
      </c>
      <c r="U197" s="41">
        <v>100935.09168376365</v>
      </c>
      <c r="V197" s="41">
        <v>5050.9436143814983</v>
      </c>
      <c r="W197" s="41">
        <v>11785.535100223497</v>
      </c>
      <c r="X197" s="41">
        <v>0</v>
      </c>
      <c r="Y197" s="41">
        <v>0</v>
      </c>
      <c r="Z197" s="41">
        <v>0</v>
      </c>
      <c r="AA197" s="41">
        <v>0</v>
      </c>
      <c r="AB197" s="41">
        <v>0</v>
      </c>
      <c r="AC197" s="41">
        <v>187722.38222411697</v>
      </c>
      <c r="AD197" s="41">
        <v>0</v>
      </c>
      <c r="AE197" s="41">
        <v>0</v>
      </c>
      <c r="AF197" s="41">
        <v>0</v>
      </c>
      <c r="AG197" s="41">
        <v>0</v>
      </c>
      <c r="AH197" s="41">
        <v>21838.037443530084</v>
      </c>
      <c r="AI197" s="41">
        <v>50577.955636827821</v>
      </c>
      <c r="AJ197" s="41">
        <v>0</v>
      </c>
      <c r="AK197" s="41">
        <v>288657.4739078806</v>
      </c>
      <c r="AL197" s="41">
        <v>361073.46698823851</v>
      </c>
      <c r="AM197" s="41">
        <v>1089534.7061251991</v>
      </c>
      <c r="AN197" s="41">
        <v>130418.59719356205</v>
      </c>
      <c r="AO197" s="41">
        <v>0</v>
      </c>
      <c r="AP197" s="41">
        <v>0</v>
      </c>
      <c r="AQ197" s="41">
        <v>1219953.3033187611</v>
      </c>
      <c r="AR197" s="41">
        <v>21838.037443530084</v>
      </c>
      <c r="AS197" s="79">
        <v>55.863687681339442</v>
      </c>
      <c r="AT197" s="41">
        <v>1089534.7061251991</v>
      </c>
      <c r="AU197" s="41">
        <v>154376.77390678617</v>
      </c>
      <c r="AV197" s="41">
        <v>0</v>
      </c>
      <c r="AW197" s="41">
        <v>0</v>
      </c>
      <c r="AX197" s="41">
        <v>1243911.4800319853</v>
      </c>
      <c r="AY197" s="41">
        <v>50577.955636827821</v>
      </c>
      <c r="AZ197" s="79">
        <v>24.593945412974421</v>
      </c>
      <c r="BA197" s="41">
        <v>1089534.7061251991</v>
      </c>
      <c r="BB197" s="41">
        <v>284795.37110034825</v>
      </c>
      <c r="BC197" s="41">
        <v>0</v>
      </c>
      <c r="BD197" s="41">
        <v>0</v>
      </c>
      <c r="BE197" s="41">
        <v>1374330.0772255473</v>
      </c>
      <c r="BF197" s="41">
        <v>72415.993080357905</v>
      </c>
      <c r="BG197" s="41">
        <v>-7.409196143432248</v>
      </c>
      <c r="BH197" s="79">
        <v>18.978267351805748</v>
      </c>
      <c r="BI197" s="41">
        <v>0.76185505539762199</v>
      </c>
      <c r="BJ197" s="41">
        <v>1.7644933201179234</v>
      </c>
      <c r="BK197" s="41">
        <v>0</v>
      </c>
      <c r="BL197" s="41">
        <v>10.070280186289354</v>
      </c>
      <c r="BM197" s="41">
        <v>12.596628561804899</v>
      </c>
      <c r="BN197" s="41">
        <v>1089534.7061251991</v>
      </c>
      <c r="BO197" s="41">
        <v>0</v>
      </c>
      <c r="BP197" s="41">
        <v>284795.37110034825</v>
      </c>
      <c r="BQ197" s="41">
        <v>0</v>
      </c>
      <c r="BR197" s="41">
        <v>0</v>
      </c>
      <c r="BS197" s="41">
        <v>0</v>
      </c>
      <c r="BT197" s="41">
        <v>0</v>
      </c>
      <c r="BU197" s="41">
        <v>0</v>
      </c>
      <c r="BV197" s="41">
        <v>0</v>
      </c>
      <c r="BW197" s="41">
        <v>0</v>
      </c>
      <c r="BX197" s="41">
        <v>156514.60604951656</v>
      </c>
      <c r="BY197" s="41">
        <v>16836.478714604997</v>
      </c>
      <c r="BZ197" s="41">
        <v>187722.38222411697</v>
      </c>
      <c r="CA197" s="41">
        <v>0</v>
      </c>
      <c r="CB197" s="41">
        <v>1374330.0772255473</v>
      </c>
      <c r="CC197" s="41">
        <v>361073.46698823851</v>
      </c>
      <c r="CD197" s="79">
        <v>3.8062339187894807</v>
      </c>
      <c r="CE197" s="41">
        <v>2.6610840428571021</v>
      </c>
      <c r="CF197" s="41">
        <v>20037.310677031524</v>
      </c>
      <c r="CG197" s="41">
        <v>0</v>
      </c>
      <c r="CH197" s="41">
        <v>20037.310677031524</v>
      </c>
      <c r="CI197" s="41">
        <v>1001.8552460077235</v>
      </c>
      <c r="CJ197" s="41">
        <v>0</v>
      </c>
      <c r="CK197" s="41">
        <v>1001.8552460077235</v>
      </c>
      <c r="CL197" s="41"/>
      <c r="CM197" s="41">
        <v>0</v>
      </c>
      <c r="CN197" s="41"/>
      <c r="CO197" s="41">
        <v>0</v>
      </c>
      <c r="CP197" s="41">
        <v>0</v>
      </c>
      <c r="CQ197" s="41">
        <v>0</v>
      </c>
      <c r="CR197" s="41">
        <v>0</v>
      </c>
      <c r="CS197" s="41">
        <v>0</v>
      </c>
      <c r="CT197" s="41">
        <v>0</v>
      </c>
      <c r="CU197" s="41">
        <v>0</v>
      </c>
      <c r="CV197" s="41">
        <v>9999</v>
      </c>
      <c r="CW197" s="79">
        <v>9999</v>
      </c>
      <c r="CX197" s="21"/>
      <c r="CY197" s="21"/>
      <c r="CZ197" s="21"/>
      <c r="DA197" s="21"/>
      <c r="DB197" s="21"/>
      <c r="DC197" s="21"/>
      <c r="DD197" s="21"/>
      <c r="DE197" s="21"/>
      <c r="DF197" s="21"/>
      <c r="DG197" s="21"/>
      <c r="DH197" s="21"/>
      <c r="DI197" s="21"/>
      <c r="DJ197" s="21"/>
      <c r="DK197" s="21"/>
      <c r="DL197" s="21"/>
      <c r="DM197" s="21"/>
      <c r="DN197" s="21"/>
      <c r="DO197" s="21"/>
      <c r="DP197" s="21"/>
      <c r="DQ197" s="21"/>
      <c r="DR197" s="21"/>
      <c r="DS197" s="21"/>
      <c r="DT197" s="21"/>
      <c r="DU197" s="21"/>
      <c r="DV197" s="21"/>
      <c r="DW197" s="21"/>
      <c r="DX197" s="21"/>
      <c r="DY197" s="21"/>
      <c r="DZ197" s="21"/>
      <c r="EA197" s="21"/>
    </row>
    <row r="198" spans="1:131">
      <c r="A198" s="21" t="s">
        <v>615</v>
      </c>
      <c r="B198" s="21"/>
      <c r="C198" s="41">
        <v>10</v>
      </c>
      <c r="D198" s="41">
        <v>25929.787714285711</v>
      </c>
      <c r="E198" s="41">
        <v>0</v>
      </c>
      <c r="F198" s="41">
        <v>3675.3168542922222</v>
      </c>
      <c r="G198" s="41">
        <v>0</v>
      </c>
      <c r="H198" s="41">
        <v>0</v>
      </c>
      <c r="I198" s="41"/>
      <c r="J198" s="41"/>
      <c r="K198" s="41"/>
      <c r="L198" s="41">
        <v>27864.005729242057</v>
      </c>
      <c r="M198" s="41">
        <v>4.8760536425326988</v>
      </c>
      <c r="N198" s="41">
        <v>4.8408604739758401</v>
      </c>
      <c r="O198" s="41">
        <v>0</v>
      </c>
      <c r="P198" s="41">
        <v>0</v>
      </c>
      <c r="Q198" s="41">
        <v>0</v>
      </c>
      <c r="R198" s="41">
        <v>732.90727747405083</v>
      </c>
      <c r="S198" s="41">
        <v>1693.6372436748998</v>
      </c>
      <c r="T198" s="41">
        <v>0</v>
      </c>
      <c r="U198" s="41">
        <v>4406.7224500223601</v>
      </c>
      <c r="V198" s="41">
        <v>220.51901125753332</v>
      </c>
      <c r="W198" s="41">
        <v>514.54435960091109</v>
      </c>
      <c r="X198" s="41">
        <v>0</v>
      </c>
      <c r="Y198" s="41">
        <v>0</v>
      </c>
      <c r="Z198" s="41">
        <v>0</v>
      </c>
      <c r="AA198" s="41">
        <v>0</v>
      </c>
      <c r="AB198" s="41">
        <v>0</v>
      </c>
      <c r="AC198" s="41">
        <v>0</v>
      </c>
      <c r="AD198" s="41">
        <v>0</v>
      </c>
      <c r="AE198" s="41">
        <v>0</v>
      </c>
      <c r="AF198" s="41">
        <v>0</v>
      </c>
      <c r="AG198" s="41">
        <v>0</v>
      </c>
      <c r="AH198" s="41">
        <v>953.42628873158412</v>
      </c>
      <c r="AI198" s="41">
        <v>2208.1816032758106</v>
      </c>
      <c r="AJ198" s="41">
        <v>0</v>
      </c>
      <c r="AK198" s="41">
        <v>4406.7224500223601</v>
      </c>
      <c r="AL198" s="41">
        <v>7568.3303420297552</v>
      </c>
      <c r="AM198" s="41">
        <v>14393.726710482433</v>
      </c>
      <c r="AN198" s="41">
        <v>1722.9461672172827</v>
      </c>
      <c r="AO198" s="41">
        <v>0</v>
      </c>
      <c r="AP198" s="41">
        <v>0</v>
      </c>
      <c r="AQ198" s="41">
        <v>16116.672877699715</v>
      </c>
      <c r="AR198" s="41">
        <v>953.42628873158412</v>
      </c>
      <c r="AS198" s="79">
        <v>16.90395268955816</v>
      </c>
      <c r="AT198" s="41">
        <v>14393.726710482433</v>
      </c>
      <c r="AU198" s="41">
        <v>2039.4550825853846</v>
      </c>
      <c r="AV198" s="41">
        <v>0</v>
      </c>
      <c r="AW198" s="41">
        <v>0</v>
      </c>
      <c r="AX198" s="41">
        <v>16433.181793067819</v>
      </c>
      <c r="AY198" s="41">
        <v>2208.1816032758106</v>
      </c>
      <c r="AZ198" s="79">
        <v>7.4419521332346008</v>
      </c>
      <c r="BA198" s="41">
        <v>14393.726710482433</v>
      </c>
      <c r="BB198" s="41">
        <v>3762.4012498026673</v>
      </c>
      <c r="BC198" s="41">
        <v>0</v>
      </c>
      <c r="BD198" s="41">
        <v>0</v>
      </c>
      <c r="BE198" s="41">
        <v>18156.127960285103</v>
      </c>
      <c r="BF198" s="41">
        <v>3161.6078920073951</v>
      </c>
      <c r="BG198" s="41">
        <v>-1.586542411811114</v>
      </c>
      <c r="BH198" s="79">
        <v>5.7426880816511563</v>
      </c>
      <c r="BI198" s="41">
        <v>2.517756270074774</v>
      </c>
      <c r="BJ198" s="41">
        <v>5.8312458370619131</v>
      </c>
      <c r="BK198" s="41">
        <v>0</v>
      </c>
      <c r="BL198" s="41">
        <v>11.637032888807445</v>
      </c>
      <c r="BM198" s="41">
        <v>19.986034995944131</v>
      </c>
      <c r="BN198" s="41">
        <v>14393.726710482433</v>
      </c>
      <c r="BO198" s="41">
        <v>0</v>
      </c>
      <c r="BP198" s="41">
        <v>3762.4012498026673</v>
      </c>
      <c r="BQ198" s="41">
        <v>0</v>
      </c>
      <c r="BR198" s="41">
        <v>0</v>
      </c>
      <c r="BS198" s="41">
        <v>0</v>
      </c>
      <c r="BT198" s="41">
        <v>0</v>
      </c>
      <c r="BU198" s="41">
        <v>0</v>
      </c>
      <c r="BV198" s="41">
        <v>0</v>
      </c>
      <c r="BW198" s="41">
        <v>0</v>
      </c>
      <c r="BX198" s="41">
        <v>6833.2669711713106</v>
      </c>
      <c r="BY198" s="41">
        <v>735.0633708584445</v>
      </c>
      <c r="BZ198" s="41">
        <v>0</v>
      </c>
      <c r="CA198" s="41">
        <v>0</v>
      </c>
      <c r="CB198" s="41">
        <v>18156.127960285099</v>
      </c>
      <c r="CC198" s="41">
        <v>7568.3303420297552</v>
      </c>
      <c r="CD198" s="79">
        <v>2.3989608195954877</v>
      </c>
      <c r="CE198" s="41">
        <v>10.050490476996339</v>
      </c>
      <c r="CF198" s="41">
        <v>264.71077265994046</v>
      </c>
      <c r="CG198" s="41">
        <v>0</v>
      </c>
      <c r="CH198" s="41">
        <v>264.71077265994046</v>
      </c>
      <c r="CI198" s="41">
        <v>13.235402721389981</v>
      </c>
      <c r="CJ198" s="41">
        <v>0</v>
      </c>
      <c r="CK198" s="41">
        <v>13.235402721389981</v>
      </c>
      <c r="CL198" s="41"/>
      <c r="CM198" s="41">
        <v>0</v>
      </c>
      <c r="CN198" s="41"/>
      <c r="CO198" s="41">
        <v>0</v>
      </c>
      <c r="CP198" s="41">
        <v>0</v>
      </c>
      <c r="CQ198" s="41">
        <v>0</v>
      </c>
      <c r="CR198" s="41">
        <v>0</v>
      </c>
      <c r="CS198" s="41">
        <v>0</v>
      </c>
      <c r="CT198" s="41">
        <v>0</v>
      </c>
      <c r="CU198" s="41">
        <v>0</v>
      </c>
      <c r="CV198" s="41">
        <v>9999</v>
      </c>
      <c r="CW198" s="79">
        <v>9999</v>
      </c>
      <c r="CX198" s="21"/>
      <c r="CY198" s="21"/>
      <c r="CZ198" s="21"/>
      <c r="DA198" s="21"/>
      <c r="DB198" s="21"/>
      <c r="DC198" s="21"/>
      <c r="DD198" s="21"/>
      <c r="DE198" s="21"/>
      <c r="DF198" s="21"/>
      <c r="DG198" s="21"/>
      <c r="DH198" s="21"/>
      <c r="DI198" s="21"/>
      <c r="DJ198" s="21"/>
      <c r="DK198" s="21"/>
      <c r="DL198" s="21"/>
      <c r="DM198" s="21"/>
      <c r="DN198" s="21"/>
      <c r="DO198" s="21"/>
      <c r="DP198" s="21"/>
      <c r="DQ198" s="21"/>
      <c r="DR198" s="21"/>
      <c r="DS198" s="21"/>
      <c r="DT198" s="21"/>
      <c r="DU198" s="21"/>
      <c r="DV198" s="21"/>
      <c r="DW198" s="21"/>
      <c r="DX198" s="21"/>
      <c r="DY198" s="21"/>
      <c r="DZ198" s="21"/>
      <c r="EA198" s="21"/>
    </row>
    <row r="199" spans="1:131">
      <c r="A199" s="21" t="s">
        <v>616</v>
      </c>
      <c r="B199" s="21"/>
      <c r="C199" s="41">
        <v>10</v>
      </c>
      <c r="D199" s="41">
        <v>25929.787714285711</v>
      </c>
      <c r="E199" s="41">
        <v>0</v>
      </c>
      <c r="F199" s="41">
        <v>3675.3168542922222</v>
      </c>
      <c r="G199" s="41">
        <v>0</v>
      </c>
      <c r="H199" s="41">
        <v>0</v>
      </c>
      <c r="I199" s="41"/>
      <c r="J199" s="41"/>
      <c r="K199" s="41"/>
      <c r="L199" s="41">
        <v>27864.005729242057</v>
      </c>
      <c r="M199" s="41">
        <v>4.8760536425326988</v>
      </c>
      <c r="N199" s="41">
        <v>4.8408604739758401</v>
      </c>
      <c r="O199" s="41">
        <v>0</v>
      </c>
      <c r="P199" s="41">
        <v>0</v>
      </c>
      <c r="Q199" s="41">
        <v>0</v>
      </c>
      <c r="R199" s="41">
        <v>732.90727747405083</v>
      </c>
      <c r="S199" s="41">
        <v>1693.6372436748998</v>
      </c>
      <c r="T199" s="41">
        <v>0</v>
      </c>
      <c r="U199" s="41">
        <v>4406.7224500223601</v>
      </c>
      <c r="V199" s="41">
        <v>220.51901125753332</v>
      </c>
      <c r="W199" s="41">
        <v>514.54435960091109</v>
      </c>
      <c r="X199" s="41">
        <v>0</v>
      </c>
      <c r="Y199" s="41">
        <v>0</v>
      </c>
      <c r="Z199" s="41">
        <v>0</v>
      </c>
      <c r="AA199" s="41">
        <v>0</v>
      </c>
      <c r="AB199" s="41">
        <v>0</v>
      </c>
      <c r="AC199" s="41">
        <v>0</v>
      </c>
      <c r="AD199" s="41">
        <v>0</v>
      </c>
      <c r="AE199" s="41">
        <v>0</v>
      </c>
      <c r="AF199" s="41">
        <v>0</v>
      </c>
      <c r="AG199" s="41">
        <v>0</v>
      </c>
      <c r="AH199" s="41">
        <v>953.42628873158412</v>
      </c>
      <c r="AI199" s="41">
        <v>2208.1816032758106</v>
      </c>
      <c r="AJ199" s="41">
        <v>0</v>
      </c>
      <c r="AK199" s="41">
        <v>4406.7224500223601</v>
      </c>
      <c r="AL199" s="41">
        <v>7568.3303420297552</v>
      </c>
      <c r="AM199" s="41">
        <v>14393.726710482433</v>
      </c>
      <c r="AN199" s="41">
        <v>1722.9461672172827</v>
      </c>
      <c r="AO199" s="41">
        <v>0</v>
      </c>
      <c r="AP199" s="41">
        <v>0</v>
      </c>
      <c r="AQ199" s="41">
        <v>16116.672877699715</v>
      </c>
      <c r="AR199" s="41">
        <v>953.42628873158412</v>
      </c>
      <c r="AS199" s="79">
        <v>16.90395268955816</v>
      </c>
      <c r="AT199" s="41">
        <v>14393.726710482433</v>
      </c>
      <c r="AU199" s="41">
        <v>2039.4550825853846</v>
      </c>
      <c r="AV199" s="41">
        <v>0</v>
      </c>
      <c r="AW199" s="41">
        <v>0</v>
      </c>
      <c r="AX199" s="41">
        <v>16433.181793067819</v>
      </c>
      <c r="AY199" s="41">
        <v>2208.1816032758106</v>
      </c>
      <c r="AZ199" s="79">
        <v>7.4419521332346008</v>
      </c>
      <c r="BA199" s="41">
        <v>14393.726710482433</v>
      </c>
      <c r="BB199" s="41">
        <v>3762.4012498026673</v>
      </c>
      <c r="BC199" s="41">
        <v>0</v>
      </c>
      <c r="BD199" s="41">
        <v>0</v>
      </c>
      <c r="BE199" s="41">
        <v>18156.127960285103</v>
      </c>
      <c r="BF199" s="41">
        <v>3161.6078920073951</v>
      </c>
      <c r="BG199" s="41">
        <v>-1.586542411811114</v>
      </c>
      <c r="BH199" s="79">
        <v>5.7426880816511563</v>
      </c>
      <c r="BI199" s="41">
        <v>2.517756270074774</v>
      </c>
      <c r="BJ199" s="41">
        <v>5.8312458370619131</v>
      </c>
      <c r="BK199" s="41">
        <v>0</v>
      </c>
      <c r="BL199" s="41">
        <v>11.637032888807445</v>
      </c>
      <c r="BM199" s="41">
        <v>19.986034995944131</v>
      </c>
      <c r="BN199" s="41">
        <v>14393.726710482433</v>
      </c>
      <c r="BO199" s="41">
        <v>0</v>
      </c>
      <c r="BP199" s="41">
        <v>3762.4012498026673</v>
      </c>
      <c r="BQ199" s="41">
        <v>0</v>
      </c>
      <c r="BR199" s="41">
        <v>0</v>
      </c>
      <c r="BS199" s="41">
        <v>0</v>
      </c>
      <c r="BT199" s="41">
        <v>0</v>
      </c>
      <c r="BU199" s="41">
        <v>0</v>
      </c>
      <c r="BV199" s="41">
        <v>0</v>
      </c>
      <c r="BW199" s="41">
        <v>0</v>
      </c>
      <c r="BX199" s="41">
        <v>6833.2669711713106</v>
      </c>
      <c r="BY199" s="41">
        <v>735.0633708584445</v>
      </c>
      <c r="BZ199" s="41">
        <v>0</v>
      </c>
      <c r="CA199" s="41">
        <v>0</v>
      </c>
      <c r="CB199" s="41">
        <v>18156.127960285099</v>
      </c>
      <c r="CC199" s="41">
        <v>7568.3303420297552</v>
      </c>
      <c r="CD199" s="79">
        <v>2.3989608195954877</v>
      </c>
      <c r="CE199" s="41">
        <v>10.050490476996339</v>
      </c>
      <c r="CF199" s="41">
        <v>264.71077265994046</v>
      </c>
      <c r="CG199" s="41">
        <v>0</v>
      </c>
      <c r="CH199" s="41">
        <v>264.71077265994046</v>
      </c>
      <c r="CI199" s="41">
        <v>13.235402721389981</v>
      </c>
      <c r="CJ199" s="41">
        <v>0</v>
      </c>
      <c r="CK199" s="41">
        <v>13.235402721389981</v>
      </c>
      <c r="CL199" s="41"/>
      <c r="CM199" s="41">
        <v>0</v>
      </c>
      <c r="CN199" s="41"/>
      <c r="CO199" s="41">
        <v>0</v>
      </c>
      <c r="CP199" s="41">
        <v>0</v>
      </c>
      <c r="CQ199" s="41">
        <v>0</v>
      </c>
      <c r="CR199" s="41">
        <v>0</v>
      </c>
      <c r="CS199" s="41">
        <v>0</v>
      </c>
      <c r="CT199" s="41">
        <v>0</v>
      </c>
      <c r="CU199" s="41">
        <v>0</v>
      </c>
      <c r="CV199" s="41">
        <v>9999</v>
      </c>
      <c r="CW199" s="79">
        <v>9999</v>
      </c>
      <c r="CX199" s="21"/>
      <c r="CY199" s="21"/>
      <c r="CZ199" s="21"/>
      <c r="DA199" s="21"/>
      <c r="DB199" s="21"/>
      <c r="DC199" s="21"/>
      <c r="DD199" s="21"/>
      <c r="DE199" s="21"/>
      <c r="DF199" s="21"/>
      <c r="DG199" s="21"/>
      <c r="DH199" s="21"/>
      <c r="DI199" s="21"/>
      <c r="DJ199" s="21"/>
      <c r="DK199" s="21"/>
      <c r="DL199" s="21"/>
      <c r="DM199" s="21"/>
      <c r="DN199" s="21"/>
      <c r="DO199" s="21"/>
      <c r="DP199" s="21"/>
      <c r="DQ199" s="21"/>
      <c r="DR199" s="21"/>
      <c r="DS199" s="21"/>
      <c r="DT199" s="21"/>
      <c r="DU199" s="21"/>
      <c r="DV199" s="21"/>
      <c r="DW199" s="21"/>
      <c r="DX199" s="21"/>
      <c r="DY199" s="21"/>
      <c r="DZ199" s="21"/>
      <c r="EA199" s="21"/>
    </row>
    <row r="200" spans="1:131">
      <c r="A200" s="21" t="s">
        <v>611</v>
      </c>
      <c r="B200" s="21"/>
      <c r="C200" s="41">
        <v>10</v>
      </c>
      <c r="D200" s="41">
        <v>3478538.7862499999</v>
      </c>
      <c r="E200" s="41">
        <v>0</v>
      </c>
      <c r="F200" s="41">
        <v>493051.94359035318</v>
      </c>
      <c r="G200" s="41">
        <v>0</v>
      </c>
      <c r="H200" s="41">
        <v>0</v>
      </c>
      <c r="I200" s="41"/>
      <c r="J200" s="41"/>
      <c r="K200" s="41"/>
      <c r="L200" s="41">
        <v>3738018.4418579121</v>
      </c>
      <c r="M200" s="41">
        <v>654.13345864149983</v>
      </c>
      <c r="N200" s="41">
        <v>649.41221667897435</v>
      </c>
      <c r="O200" s="41">
        <v>0</v>
      </c>
      <c r="P200" s="41">
        <v>0</v>
      </c>
      <c r="Q200" s="41">
        <v>0</v>
      </c>
      <c r="R200" s="41">
        <v>98321.143987375894</v>
      </c>
      <c r="S200" s="41">
        <v>227205.2091932435</v>
      </c>
      <c r="T200" s="41">
        <v>0</v>
      </c>
      <c r="U200" s="41">
        <v>591171.63362645276</v>
      </c>
      <c r="V200" s="41">
        <v>29583.116615421193</v>
      </c>
      <c r="W200" s="41">
        <v>69027.27210264944</v>
      </c>
      <c r="X200" s="41">
        <v>0</v>
      </c>
      <c r="Y200" s="41">
        <v>0</v>
      </c>
      <c r="Z200" s="41">
        <v>0</v>
      </c>
      <c r="AA200" s="41">
        <v>0</v>
      </c>
      <c r="AB200" s="41">
        <v>0</v>
      </c>
      <c r="AC200" s="41">
        <v>0</v>
      </c>
      <c r="AD200" s="41">
        <v>0</v>
      </c>
      <c r="AE200" s="41">
        <v>0</v>
      </c>
      <c r="AF200" s="41">
        <v>0</v>
      </c>
      <c r="AG200" s="41">
        <v>0</v>
      </c>
      <c r="AH200" s="41">
        <v>127904.26060279709</v>
      </c>
      <c r="AI200" s="41">
        <v>296232.48129589297</v>
      </c>
      <c r="AJ200" s="41">
        <v>0</v>
      </c>
      <c r="AK200" s="41">
        <v>591171.63362645276</v>
      </c>
      <c r="AL200" s="41">
        <v>1015308.3755251428</v>
      </c>
      <c r="AM200" s="41">
        <v>1930950.5034439887</v>
      </c>
      <c r="AN200" s="41">
        <v>231137.0665786106</v>
      </c>
      <c r="AO200" s="41">
        <v>0</v>
      </c>
      <c r="AP200" s="41">
        <v>0</v>
      </c>
      <c r="AQ200" s="41">
        <v>2162087.5700225993</v>
      </c>
      <c r="AR200" s="41">
        <v>127904.26060279709</v>
      </c>
      <c r="AS200" s="79">
        <v>16.903952689558157</v>
      </c>
      <c r="AT200" s="41">
        <v>1930950.5034439887</v>
      </c>
      <c r="AU200" s="41">
        <v>273597.44266935997</v>
      </c>
      <c r="AV200" s="41">
        <v>0</v>
      </c>
      <c r="AW200" s="41">
        <v>0</v>
      </c>
      <c r="AX200" s="41">
        <v>2204547.9461133489</v>
      </c>
      <c r="AY200" s="41">
        <v>296232.48129589297</v>
      </c>
      <c r="AZ200" s="79">
        <v>7.4419521332345981</v>
      </c>
      <c r="BA200" s="41">
        <v>1930950.5034439887</v>
      </c>
      <c r="BB200" s="41">
        <v>504734.50924797053</v>
      </c>
      <c r="BC200" s="41">
        <v>0</v>
      </c>
      <c r="BD200" s="41">
        <v>0</v>
      </c>
      <c r="BE200" s="41">
        <v>2435685.0126919597</v>
      </c>
      <c r="BF200" s="41">
        <v>424136.74189869006</v>
      </c>
      <c r="BG200" s="41">
        <v>-1.5865424118111207</v>
      </c>
      <c r="BH200" s="79">
        <v>5.7426880816511554</v>
      </c>
      <c r="BI200" s="41">
        <v>2.5177562700747735</v>
      </c>
      <c r="BJ200" s="41">
        <v>5.8312458370619131</v>
      </c>
      <c r="BK200" s="41">
        <v>0</v>
      </c>
      <c r="BL200" s="41">
        <v>11.637032888807447</v>
      </c>
      <c r="BM200" s="41">
        <v>19.986034995944134</v>
      </c>
      <c r="BN200" s="41">
        <v>1930950.5034439887</v>
      </c>
      <c r="BO200" s="41">
        <v>0</v>
      </c>
      <c r="BP200" s="41">
        <v>504734.50924797053</v>
      </c>
      <c r="BQ200" s="41">
        <v>0</v>
      </c>
      <c r="BR200" s="41">
        <v>0</v>
      </c>
      <c r="BS200" s="41">
        <v>0</v>
      </c>
      <c r="BT200" s="41">
        <v>0</v>
      </c>
      <c r="BU200" s="41">
        <v>0</v>
      </c>
      <c r="BV200" s="41">
        <v>0</v>
      </c>
      <c r="BW200" s="41">
        <v>0</v>
      </c>
      <c r="BX200" s="41">
        <v>916697.98680707219</v>
      </c>
      <c r="BY200" s="41">
        <v>98610.388718070637</v>
      </c>
      <c r="BZ200" s="41">
        <v>0</v>
      </c>
      <c r="CA200" s="41">
        <v>0</v>
      </c>
      <c r="CB200" s="41">
        <v>2435685.0126919593</v>
      </c>
      <c r="CC200" s="41">
        <v>1015308.3755251428</v>
      </c>
      <c r="CD200" s="79">
        <v>2.3989608195954872</v>
      </c>
      <c r="CE200" s="41">
        <v>10.050490476996332</v>
      </c>
      <c r="CF200" s="41">
        <v>35511.539854547387</v>
      </c>
      <c r="CG200" s="41">
        <v>0</v>
      </c>
      <c r="CH200" s="41">
        <v>35511.539854547387</v>
      </c>
      <c r="CI200" s="41">
        <v>1775.5587598825091</v>
      </c>
      <c r="CJ200" s="41">
        <v>0</v>
      </c>
      <c r="CK200" s="41">
        <v>1775.5587598825091</v>
      </c>
      <c r="CL200" s="41"/>
      <c r="CM200" s="41">
        <v>0</v>
      </c>
      <c r="CN200" s="41"/>
      <c r="CO200" s="41">
        <v>0</v>
      </c>
      <c r="CP200" s="41">
        <v>0</v>
      </c>
      <c r="CQ200" s="41">
        <v>0</v>
      </c>
      <c r="CR200" s="41">
        <v>0</v>
      </c>
      <c r="CS200" s="41">
        <v>0</v>
      </c>
      <c r="CT200" s="41">
        <v>0</v>
      </c>
      <c r="CU200" s="41">
        <v>0</v>
      </c>
      <c r="CV200" s="41">
        <v>9999</v>
      </c>
      <c r="CW200" s="79">
        <v>9999</v>
      </c>
      <c r="CX200" s="21"/>
      <c r="CY200" s="21"/>
      <c r="CZ200" s="21"/>
      <c r="DA200" s="21"/>
      <c r="DB200" s="21"/>
      <c r="DC200" s="21"/>
      <c r="DD200" s="21"/>
      <c r="DE200" s="21"/>
      <c r="DF200" s="21"/>
      <c r="DG200" s="21"/>
      <c r="DH200" s="21"/>
      <c r="DI200" s="21"/>
      <c r="DJ200" s="21"/>
      <c r="DK200" s="21"/>
      <c r="DL200" s="21"/>
      <c r="DM200" s="21"/>
      <c r="DN200" s="21"/>
      <c r="DO200" s="21"/>
      <c r="DP200" s="21"/>
      <c r="DQ200" s="21"/>
      <c r="DR200" s="21"/>
      <c r="DS200" s="21"/>
      <c r="DT200" s="21"/>
      <c r="DU200" s="21"/>
      <c r="DV200" s="21"/>
      <c r="DW200" s="21"/>
      <c r="DX200" s="21"/>
      <c r="DY200" s="21"/>
      <c r="DZ200" s="21"/>
      <c r="EA200" s="21"/>
    </row>
    <row r="201" spans="1:131">
      <c r="A201" s="21" t="s">
        <v>622</v>
      </c>
      <c r="B201" s="21"/>
      <c r="C201" s="41">
        <v>10</v>
      </c>
      <c r="D201" s="41">
        <v>7637.7344999999996</v>
      </c>
      <c r="E201" s="41">
        <v>0</v>
      </c>
      <c r="F201" s="41">
        <v>1082.5809546058772</v>
      </c>
      <c r="G201" s="41">
        <v>0</v>
      </c>
      <c r="H201" s="41">
        <v>0</v>
      </c>
      <c r="I201" s="41"/>
      <c r="J201" s="41"/>
      <c r="K201" s="41"/>
      <c r="L201" s="41">
        <v>8207.4670341084275</v>
      </c>
      <c r="M201" s="41">
        <v>1.436263325399483</v>
      </c>
      <c r="N201" s="41">
        <v>1.4258970207998143</v>
      </c>
      <c r="O201" s="41">
        <v>0</v>
      </c>
      <c r="P201" s="41">
        <v>0</v>
      </c>
      <c r="Q201" s="41">
        <v>0</v>
      </c>
      <c r="R201" s="41">
        <v>215.88110400844565</v>
      </c>
      <c r="S201" s="41">
        <v>498.86839603295311</v>
      </c>
      <c r="T201" s="41">
        <v>0</v>
      </c>
      <c r="U201" s="41">
        <v>1298.0197315659923</v>
      </c>
      <c r="V201" s="41">
        <v>64.954857276352627</v>
      </c>
      <c r="W201" s="41">
        <v>151.56133364482281</v>
      </c>
      <c r="X201" s="41">
        <v>0</v>
      </c>
      <c r="Y201" s="41">
        <v>0</v>
      </c>
      <c r="Z201" s="41">
        <v>0</v>
      </c>
      <c r="AA201" s="41">
        <v>0</v>
      </c>
      <c r="AB201" s="41">
        <v>0</v>
      </c>
      <c r="AC201" s="41">
        <v>0</v>
      </c>
      <c r="AD201" s="41">
        <v>0</v>
      </c>
      <c r="AE201" s="41">
        <v>0</v>
      </c>
      <c r="AF201" s="41">
        <v>0</v>
      </c>
      <c r="AG201" s="41">
        <v>0</v>
      </c>
      <c r="AH201" s="41">
        <v>280.83596128479826</v>
      </c>
      <c r="AI201" s="41">
        <v>650.42972967777587</v>
      </c>
      <c r="AJ201" s="41">
        <v>0</v>
      </c>
      <c r="AK201" s="41">
        <v>1298.0197315659923</v>
      </c>
      <c r="AL201" s="41">
        <v>2229.2854225285664</v>
      </c>
      <c r="AM201" s="41">
        <v>4239.7363330381386</v>
      </c>
      <c r="AN201" s="41">
        <v>507.50147004667463</v>
      </c>
      <c r="AO201" s="41">
        <v>0</v>
      </c>
      <c r="AP201" s="41">
        <v>0</v>
      </c>
      <c r="AQ201" s="41">
        <v>4747.2378030848131</v>
      </c>
      <c r="AR201" s="41">
        <v>280.83596128479826</v>
      </c>
      <c r="AS201" s="79">
        <v>16.903952689558146</v>
      </c>
      <c r="AT201" s="41">
        <v>4239.7363330381386</v>
      </c>
      <c r="AU201" s="41">
        <v>600.73058125658611</v>
      </c>
      <c r="AV201" s="41">
        <v>0</v>
      </c>
      <c r="AW201" s="41">
        <v>0</v>
      </c>
      <c r="AX201" s="41">
        <v>4840.466914294725</v>
      </c>
      <c r="AY201" s="41">
        <v>650.42972967777587</v>
      </c>
      <c r="AZ201" s="79">
        <v>7.4419521332345946</v>
      </c>
      <c r="BA201" s="41">
        <v>4239.7363330381386</v>
      </c>
      <c r="BB201" s="41">
        <v>1108.2320513032607</v>
      </c>
      <c r="BC201" s="41">
        <v>0</v>
      </c>
      <c r="BD201" s="41">
        <v>0</v>
      </c>
      <c r="BE201" s="41">
        <v>5347.9683843413995</v>
      </c>
      <c r="BF201" s="41">
        <v>931.26569096257413</v>
      </c>
      <c r="BG201" s="41">
        <v>-1.5865424118111147</v>
      </c>
      <c r="BH201" s="79">
        <v>5.7426880816511519</v>
      </c>
      <c r="BI201" s="41">
        <v>2.517756270074774</v>
      </c>
      <c r="BJ201" s="41">
        <v>5.8312458370619131</v>
      </c>
      <c r="BK201" s="41">
        <v>0</v>
      </c>
      <c r="BL201" s="41">
        <v>11.637032888807447</v>
      </c>
      <c r="BM201" s="41">
        <v>19.986034995944131</v>
      </c>
      <c r="BN201" s="41">
        <v>4239.7363330381386</v>
      </c>
      <c r="BO201" s="41">
        <v>0</v>
      </c>
      <c r="BP201" s="41">
        <v>1108.2320513032607</v>
      </c>
      <c r="BQ201" s="41">
        <v>0</v>
      </c>
      <c r="BR201" s="41">
        <v>0</v>
      </c>
      <c r="BS201" s="41">
        <v>0</v>
      </c>
      <c r="BT201" s="41">
        <v>0</v>
      </c>
      <c r="BU201" s="41">
        <v>0</v>
      </c>
      <c r="BV201" s="41">
        <v>0</v>
      </c>
      <c r="BW201" s="41">
        <v>0</v>
      </c>
      <c r="BX201" s="41">
        <v>2012.769231607391</v>
      </c>
      <c r="BY201" s="41">
        <v>216.51619092117545</v>
      </c>
      <c r="BZ201" s="41">
        <v>0</v>
      </c>
      <c r="CA201" s="41">
        <v>0</v>
      </c>
      <c r="CB201" s="41">
        <v>5347.9683843413995</v>
      </c>
      <c r="CC201" s="41">
        <v>2229.2854225285664</v>
      </c>
      <c r="CD201" s="79">
        <v>2.3989608195954863</v>
      </c>
      <c r="CE201" s="41">
        <v>10.050490476996332</v>
      </c>
      <c r="CF201" s="41">
        <v>77.971737491418182</v>
      </c>
      <c r="CG201" s="41">
        <v>0</v>
      </c>
      <c r="CH201" s="41">
        <v>77.971737491418182</v>
      </c>
      <c r="CI201" s="41">
        <v>3.8985468412015036</v>
      </c>
      <c r="CJ201" s="41">
        <v>0</v>
      </c>
      <c r="CK201" s="41">
        <v>3.8985468412015036</v>
      </c>
      <c r="CL201" s="41"/>
      <c r="CM201" s="41">
        <v>0</v>
      </c>
      <c r="CN201" s="41"/>
      <c r="CO201" s="41">
        <v>0</v>
      </c>
      <c r="CP201" s="41">
        <v>0</v>
      </c>
      <c r="CQ201" s="41">
        <v>0</v>
      </c>
      <c r="CR201" s="41">
        <v>0</v>
      </c>
      <c r="CS201" s="41">
        <v>0</v>
      </c>
      <c r="CT201" s="41">
        <v>0</v>
      </c>
      <c r="CU201" s="41">
        <v>0</v>
      </c>
      <c r="CV201" s="41">
        <v>9999</v>
      </c>
      <c r="CW201" s="79">
        <v>9999</v>
      </c>
      <c r="CX201" s="21"/>
      <c r="CY201" s="21"/>
      <c r="CZ201" s="21"/>
      <c r="DA201" s="21"/>
      <c r="DB201" s="21"/>
      <c r="DC201" s="21"/>
      <c r="DD201" s="21"/>
      <c r="DE201" s="21"/>
      <c r="DF201" s="21"/>
      <c r="DG201" s="21"/>
      <c r="DH201" s="21"/>
      <c r="DI201" s="21"/>
      <c r="DJ201" s="21"/>
      <c r="DK201" s="21"/>
      <c r="DL201" s="21"/>
      <c r="DM201" s="21"/>
      <c r="DN201" s="21"/>
      <c r="DO201" s="21"/>
      <c r="DP201" s="21"/>
      <c r="DQ201" s="21"/>
      <c r="DR201" s="21"/>
      <c r="DS201" s="21"/>
      <c r="DT201" s="21"/>
      <c r="DU201" s="21"/>
      <c r="DV201" s="21"/>
      <c r="DW201" s="21"/>
      <c r="DX201" s="21"/>
      <c r="DY201" s="21"/>
      <c r="DZ201" s="21"/>
      <c r="EA201" s="21"/>
    </row>
    <row r="202" spans="1:131">
      <c r="A202" s="21" t="s">
        <v>623</v>
      </c>
      <c r="B202" s="21"/>
      <c r="C202" s="41">
        <v>10</v>
      </c>
      <c r="D202" s="41">
        <v>7637.7344999999996</v>
      </c>
      <c r="E202" s="41">
        <v>0</v>
      </c>
      <c r="F202" s="41">
        <v>1082.5809546058772</v>
      </c>
      <c r="G202" s="41">
        <v>0</v>
      </c>
      <c r="H202" s="41">
        <v>0</v>
      </c>
      <c r="I202" s="41"/>
      <c r="J202" s="41"/>
      <c r="K202" s="41"/>
      <c r="L202" s="41">
        <v>8207.4670341084275</v>
      </c>
      <c r="M202" s="41">
        <v>1.436263325399483</v>
      </c>
      <c r="N202" s="41">
        <v>1.4258970207998143</v>
      </c>
      <c r="O202" s="41">
        <v>0</v>
      </c>
      <c r="P202" s="41">
        <v>0</v>
      </c>
      <c r="Q202" s="41">
        <v>0</v>
      </c>
      <c r="R202" s="41">
        <v>215.88110400844565</v>
      </c>
      <c r="S202" s="41">
        <v>498.86839603295311</v>
      </c>
      <c r="T202" s="41">
        <v>0</v>
      </c>
      <c r="U202" s="41">
        <v>1298.0197315659923</v>
      </c>
      <c r="V202" s="41">
        <v>64.954857276352627</v>
      </c>
      <c r="W202" s="41">
        <v>151.56133364482281</v>
      </c>
      <c r="X202" s="41">
        <v>0</v>
      </c>
      <c r="Y202" s="41">
        <v>0</v>
      </c>
      <c r="Z202" s="41">
        <v>0</v>
      </c>
      <c r="AA202" s="41">
        <v>0</v>
      </c>
      <c r="AB202" s="41">
        <v>0</v>
      </c>
      <c r="AC202" s="41">
        <v>0</v>
      </c>
      <c r="AD202" s="41">
        <v>0</v>
      </c>
      <c r="AE202" s="41">
        <v>0</v>
      </c>
      <c r="AF202" s="41">
        <v>0</v>
      </c>
      <c r="AG202" s="41">
        <v>0</v>
      </c>
      <c r="AH202" s="41">
        <v>280.83596128479826</v>
      </c>
      <c r="AI202" s="41">
        <v>650.42972967777587</v>
      </c>
      <c r="AJ202" s="41">
        <v>0</v>
      </c>
      <c r="AK202" s="41">
        <v>1298.0197315659923</v>
      </c>
      <c r="AL202" s="41">
        <v>2229.2854225285664</v>
      </c>
      <c r="AM202" s="41">
        <v>4239.7363330381386</v>
      </c>
      <c r="AN202" s="41">
        <v>507.50147004667463</v>
      </c>
      <c r="AO202" s="41">
        <v>0</v>
      </c>
      <c r="AP202" s="41">
        <v>0</v>
      </c>
      <c r="AQ202" s="41">
        <v>4747.2378030848131</v>
      </c>
      <c r="AR202" s="41">
        <v>280.83596128479826</v>
      </c>
      <c r="AS202" s="79">
        <v>16.903952689558146</v>
      </c>
      <c r="AT202" s="41">
        <v>4239.7363330381386</v>
      </c>
      <c r="AU202" s="41">
        <v>600.73058125658611</v>
      </c>
      <c r="AV202" s="41">
        <v>0</v>
      </c>
      <c r="AW202" s="41">
        <v>0</v>
      </c>
      <c r="AX202" s="41">
        <v>4840.466914294725</v>
      </c>
      <c r="AY202" s="41">
        <v>650.42972967777587</v>
      </c>
      <c r="AZ202" s="79">
        <v>7.4419521332345946</v>
      </c>
      <c r="BA202" s="41">
        <v>4239.7363330381386</v>
      </c>
      <c r="BB202" s="41">
        <v>1108.2320513032607</v>
      </c>
      <c r="BC202" s="41">
        <v>0</v>
      </c>
      <c r="BD202" s="41">
        <v>0</v>
      </c>
      <c r="BE202" s="41">
        <v>5347.9683843413995</v>
      </c>
      <c r="BF202" s="41">
        <v>931.26569096257413</v>
      </c>
      <c r="BG202" s="41">
        <v>-1.5865424118111147</v>
      </c>
      <c r="BH202" s="79">
        <v>5.7426880816511519</v>
      </c>
      <c r="BI202" s="41">
        <v>2.517756270074774</v>
      </c>
      <c r="BJ202" s="41">
        <v>5.8312458370619131</v>
      </c>
      <c r="BK202" s="41">
        <v>0</v>
      </c>
      <c r="BL202" s="41">
        <v>11.637032888807447</v>
      </c>
      <c r="BM202" s="41">
        <v>19.986034995944131</v>
      </c>
      <c r="BN202" s="41">
        <v>4239.7363330381386</v>
      </c>
      <c r="BO202" s="41">
        <v>0</v>
      </c>
      <c r="BP202" s="41">
        <v>1108.2320513032607</v>
      </c>
      <c r="BQ202" s="41">
        <v>0</v>
      </c>
      <c r="BR202" s="41">
        <v>0</v>
      </c>
      <c r="BS202" s="41">
        <v>0</v>
      </c>
      <c r="BT202" s="41">
        <v>0</v>
      </c>
      <c r="BU202" s="41">
        <v>0</v>
      </c>
      <c r="BV202" s="41">
        <v>0</v>
      </c>
      <c r="BW202" s="41">
        <v>0</v>
      </c>
      <c r="BX202" s="41">
        <v>2012.769231607391</v>
      </c>
      <c r="BY202" s="41">
        <v>216.51619092117545</v>
      </c>
      <c r="BZ202" s="41">
        <v>0</v>
      </c>
      <c r="CA202" s="41">
        <v>0</v>
      </c>
      <c r="CB202" s="41">
        <v>5347.9683843413995</v>
      </c>
      <c r="CC202" s="41">
        <v>2229.2854225285664</v>
      </c>
      <c r="CD202" s="79">
        <v>2.3989608195954863</v>
      </c>
      <c r="CE202" s="41">
        <v>10.050490476996332</v>
      </c>
      <c r="CF202" s="41">
        <v>77.971737491418182</v>
      </c>
      <c r="CG202" s="41">
        <v>0</v>
      </c>
      <c r="CH202" s="41">
        <v>77.971737491418182</v>
      </c>
      <c r="CI202" s="41">
        <v>3.8985468412015036</v>
      </c>
      <c r="CJ202" s="41">
        <v>0</v>
      </c>
      <c r="CK202" s="41">
        <v>3.8985468412015036</v>
      </c>
      <c r="CL202" s="41"/>
      <c r="CM202" s="41">
        <v>0</v>
      </c>
      <c r="CN202" s="41"/>
      <c r="CO202" s="41">
        <v>0</v>
      </c>
      <c r="CP202" s="41">
        <v>0</v>
      </c>
      <c r="CQ202" s="41">
        <v>0</v>
      </c>
      <c r="CR202" s="41">
        <v>0</v>
      </c>
      <c r="CS202" s="41">
        <v>0</v>
      </c>
      <c r="CT202" s="41">
        <v>0</v>
      </c>
      <c r="CU202" s="41">
        <v>0</v>
      </c>
      <c r="CV202" s="41">
        <v>9999</v>
      </c>
      <c r="CW202" s="79">
        <v>9999</v>
      </c>
      <c r="CX202" s="21"/>
      <c r="CY202" s="21"/>
      <c r="CZ202" s="21"/>
      <c r="DA202" s="21"/>
      <c r="DB202" s="21"/>
      <c r="DC202" s="21"/>
      <c r="DD202" s="21"/>
      <c r="DE202" s="21"/>
      <c r="DF202" s="21"/>
      <c r="DG202" s="21"/>
      <c r="DH202" s="21"/>
      <c r="DI202" s="21"/>
      <c r="DJ202" s="21"/>
      <c r="DK202" s="21"/>
      <c r="DL202" s="21"/>
      <c r="DM202" s="21"/>
      <c r="DN202" s="21"/>
      <c r="DO202" s="21"/>
      <c r="DP202" s="21"/>
      <c r="DQ202" s="21"/>
      <c r="DR202" s="21"/>
      <c r="DS202" s="21"/>
      <c r="DT202" s="21"/>
      <c r="DU202" s="21"/>
      <c r="DV202" s="21"/>
      <c r="DW202" s="21"/>
      <c r="DX202" s="21"/>
      <c r="DY202" s="21"/>
      <c r="DZ202" s="21"/>
      <c r="EA202" s="21"/>
    </row>
    <row r="203" spans="1:131">
      <c r="A203" s="21" t="s">
        <v>608</v>
      </c>
      <c r="B203" s="21"/>
      <c r="C203" s="41">
        <v>10</v>
      </c>
      <c r="D203" s="41">
        <v>1630768.6353749998</v>
      </c>
      <c r="E203" s="41">
        <v>0</v>
      </c>
      <c r="F203" s="41">
        <v>231146.95411651075</v>
      </c>
      <c r="G203" s="41">
        <v>0</v>
      </c>
      <c r="H203" s="41">
        <v>0</v>
      </c>
      <c r="I203" s="41"/>
      <c r="J203" s="41"/>
      <c r="K203" s="41"/>
      <c r="L203" s="41">
        <v>1752414.9098267686</v>
      </c>
      <c r="M203" s="41">
        <v>306.66334149228078</v>
      </c>
      <c r="N203" s="41">
        <v>304.44998301459566</v>
      </c>
      <c r="O203" s="41">
        <v>0</v>
      </c>
      <c r="P203" s="41">
        <v>0</v>
      </c>
      <c r="Q203" s="41">
        <v>0</v>
      </c>
      <c r="R203" s="41">
        <v>46093.790427920911</v>
      </c>
      <c r="S203" s="41">
        <v>106515.73885297714</v>
      </c>
      <c r="T203" s="41">
        <v>0</v>
      </c>
      <c r="U203" s="41">
        <v>277146.30121480359</v>
      </c>
      <c r="V203" s="41">
        <v>13868.817246990646</v>
      </c>
      <c r="W203" s="41">
        <v>32360.573576311504</v>
      </c>
      <c r="X203" s="41">
        <v>0</v>
      </c>
      <c r="Y203" s="41">
        <v>0</v>
      </c>
      <c r="Z203" s="41">
        <v>0</v>
      </c>
      <c r="AA203" s="41">
        <v>0</v>
      </c>
      <c r="AB203" s="41">
        <v>0</v>
      </c>
      <c r="AC203" s="41">
        <v>0</v>
      </c>
      <c r="AD203" s="41">
        <v>0</v>
      </c>
      <c r="AE203" s="41">
        <v>0</v>
      </c>
      <c r="AF203" s="41">
        <v>0</v>
      </c>
      <c r="AG203" s="41">
        <v>0</v>
      </c>
      <c r="AH203" s="41">
        <v>59962.60767491156</v>
      </c>
      <c r="AI203" s="41">
        <v>138876.31242928864</v>
      </c>
      <c r="AJ203" s="41">
        <v>0</v>
      </c>
      <c r="AK203" s="41">
        <v>277146.30121480359</v>
      </c>
      <c r="AL203" s="41">
        <v>475985.22131900379</v>
      </c>
      <c r="AM203" s="41">
        <v>905246.05616736365</v>
      </c>
      <c r="AN203" s="41">
        <v>108359.02711187748</v>
      </c>
      <c r="AO203" s="41">
        <v>0</v>
      </c>
      <c r="AP203" s="41">
        <v>0</v>
      </c>
      <c r="AQ203" s="41">
        <v>1013605.0832792411</v>
      </c>
      <c r="AR203" s="41">
        <v>59962.60767491156</v>
      </c>
      <c r="AS203" s="79">
        <v>16.903952689558146</v>
      </c>
      <c r="AT203" s="41">
        <v>905246.05616736365</v>
      </c>
      <c r="AU203" s="41">
        <v>128264.81337153492</v>
      </c>
      <c r="AV203" s="41">
        <v>0</v>
      </c>
      <c r="AW203" s="41">
        <v>0</v>
      </c>
      <c r="AX203" s="41">
        <v>1033510.8695388986</v>
      </c>
      <c r="AY203" s="41">
        <v>138876.31242928864</v>
      </c>
      <c r="AZ203" s="79">
        <v>7.4419521332345946</v>
      </c>
      <c r="BA203" s="41">
        <v>905246.05616736365</v>
      </c>
      <c r="BB203" s="41">
        <v>236623.84048341241</v>
      </c>
      <c r="BC203" s="41">
        <v>0</v>
      </c>
      <c r="BD203" s="41">
        <v>0</v>
      </c>
      <c r="BE203" s="41">
        <v>1141869.896650776</v>
      </c>
      <c r="BF203" s="41">
        <v>198838.9201042002</v>
      </c>
      <c r="BG203" s="41">
        <v>-1.5865424118111078</v>
      </c>
      <c r="BH203" s="79">
        <v>5.7426880816511519</v>
      </c>
      <c r="BI203" s="41">
        <v>2.5177562700747735</v>
      </c>
      <c r="BJ203" s="41">
        <v>5.8312458370619114</v>
      </c>
      <c r="BK203" s="41">
        <v>0</v>
      </c>
      <c r="BL203" s="41">
        <v>11.637032888807445</v>
      </c>
      <c r="BM203" s="41">
        <v>19.986034995944131</v>
      </c>
      <c r="BN203" s="41">
        <v>905246.05616736365</v>
      </c>
      <c r="BO203" s="41">
        <v>0</v>
      </c>
      <c r="BP203" s="41">
        <v>236623.84048341241</v>
      </c>
      <c r="BQ203" s="41">
        <v>0</v>
      </c>
      <c r="BR203" s="41">
        <v>0</v>
      </c>
      <c r="BS203" s="41">
        <v>0</v>
      </c>
      <c r="BT203" s="41">
        <v>0</v>
      </c>
      <c r="BU203" s="41">
        <v>0</v>
      </c>
      <c r="BV203" s="41">
        <v>0</v>
      </c>
      <c r="BW203" s="41">
        <v>0</v>
      </c>
      <c r="BX203" s="41">
        <v>429755.83049570164</v>
      </c>
      <c r="BY203" s="41">
        <v>46229.39082330215</v>
      </c>
      <c r="BZ203" s="41">
        <v>0</v>
      </c>
      <c r="CA203" s="41">
        <v>0</v>
      </c>
      <c r="CB203" s="41">
        <v>1141869.896650776</v>
      </c>
      <c r="CC203" s="41">
        <v>475985.22131900379</v>
      </c>
      <c r="CD203" s="79">
        <v>2.3989608195954859</v>
      </c>
      <c r="CE203" s="41">
        <v>10.050490476996334</v>
      </c>
      <c r="CF203" s="41">
        <v>16648.112597616193</v>
      </c>
      <c r="CG203" s="41">
        <v>0</v>
      </c>
      <c r="CH203" s="41">
        <v>16648.112597616193</v>
      </c>
      <c r="CI203" s="41">
        <v>832.39708216771498</v>
      </c>
      <c r="CJ203" s="41">
        <v>0</v>
      </c>
      <c r="CK203" s="41">
        <v>832.39708216771498</v>
      </c>
      <c r="CL203" s="41"/>
      <c r="CM203" s="41">
        <v>0</v>
      </c>
      <c r="CN203" s="41"/>
      <c r="CO203" s="41">
        <v>0</v>
      </c>
      <c r="CP203" s="41">
        <v>0</v>
      </c>
      <c r="CQ203" s="41">
        <v>0</v>
      </c>
      <c r="CR203" s="41">
        <v>0</v>
      </c>
      <c r="CS203" s="41">
        <v>0</v>
      </c>
      <c r="CT203" s="41">
        <v>0</v>
      </c>
      <c r="CU203" s="41">
        <v>0</v>
      </c>
      <c r="CV203" s="41">
        <v>9999</v>
      </c>
      <c r="CW203" s="79">
        <v>9999</v>
      </c>
      <c r="CX203" s="21"/>
      <c r="CY203" s="21"/>
      <c r="CZ203" s="21"/>
      <c r="DA203" s="21"/>
      <c r="DB203" s="21"/>
      <c r="DC203" s="21"/>
      <c r="DD203" s="21"/>
      <c r="DE203" s="21"/>
      <c r="DF203" s="21"/>
      <c r="DG203" s="21"/>
      <c r="DH203" s="21"/>
      <c r="DI203" s="21"/>
      <c r="DJ203" s="21"/>
      <c r="DK203" s="21"/>
      <c r="DL203" s="21"/>
      <c r="DM203" s="21"/>
      <c r="DN203" s="21"/>
      <c r="DO203" s="21"/>
      <c r="DP203" s="21"/>
      <c r="DQ203" s="21"/>
      <c r="DR203" s="21"/>
      <c r="DS203" s="21"/>
      <c r="DT203" s="21"/>
      <c r="DU203" s="21"/>
      <c r="DV203" s="21"/>
      <c r="DW203" s="21"/>
      <c r="DX203" s="21"/>
      <c r="DY203" s="21"/>
      <c r="DZ203" s="21"/>
      <c r="EA203" s="21"/>
    </row>
    <row r="204" spans="1:131">
      <c r="A204" s="21" t="s">
        <v>618</v>
      </c>
      <c r="B204" s="21"/>
      <c r="C204" s="41">
        <v>10</v>
      </c>
      <c r="D204" s="41">
        <v>113496.30678571427</v>
      </c>
      <c r="E204" s="41">
        <v>0</v>
      </c>
      <c r="F204" s="41">
        <v>16087.092336650363</v>
      </c>
      <c r="G204" s="41">
        <v>0</v>
      </c>
      <c r="H204" s="41">
        <v>0</v>
      </c>
      <c r="I204" s="41"/>
      <c r="J204" s="41"/>
      <c r="K204" s="41"/>
      <c r="L204" s="41">
        <v>121962.5003247765</v>
      </c>
      <c r="M204" s="41">
        <v>21.342792552504921</v>
      </c>
      <c r="N204" s="41">
        <v>21.188749846899203</v>
      </c>
      <c r="O204" s="41">
        <v>0</v>
      </c>
      <c r="P204" s="41">
        <v>0</v>
      </c>
      <c r="Q204" s="41">
        <v>0</v>
      </c>
      <c r="R204" s="41">
        <v>3207.981111386006</v>
      </c>
      <c r="S204" s="41">
        <v>7413.1564172403823</v>
      </c>
      <c r="T204" s="41">
        <v>0</v>
      </c>
      <c r="U204" s="41">
        <v>19288.500492878404</v>
      </c>
      <c r="V204" s="41">
        <v>965.22554019902179</v>
      </c>
      <c r="W204" s="41">
        <v>2252.192927131051</v>
      </c>
      <c r="X204" s="41">
        <v>0</v>
      </c>
      <c r="Y204" s="41">
        <v>0</v>
      </c>
      <c r="Z204" s="41">
        <v>0</v>
      </c>
      <c r="AA204" s="41">
        <v>0</v>
      </c>
      <c r="AB204" s="41">
        <v>0</v>
      </c>
      <c r="AC204" s="41">
        <v>0</v>
      </c>
      <c r="AD204" s="41">
        <v>0</v>
      </c>
      <c r="AE204" s="41">
        <v>0</v>
      </c>
      <c r="AF204" s="41">
        <v>0</v>
      </c>
      <c r="AG204" s="41">
        <v>0</v>
      </c>
      <c r="AH204" s="41">
        <v>4173.2066515850274</v>
      </c>
      <c r="AI204" s="41">
        <v>9665.3493443714324</v>
      </c>
      <c r="AJ204" s="41">
        <v>0</v>
      </c>
      <c r="AK204" s="41">
        <v>19288.500492878404</v>
      </c>
      <c r="AL204" s="41">
        <v>33127.05648883486</v>
      </c>
      <c r="AM204" s="41">
        <v>63002.244388703984</v>
      </c>
      <c r="AN204" s="41">
        <v>7541.4434134386829</v>
      </c>
      <c r="AO204" s="41">
        <v>0</v>
      </c>
      <c r="AP204" s="41">
        <v>0</v>
      </c>
      <c r="AQ204" s="41">
        <v>70543.687802142667</v>
      </c>
      <c r="AR204" s="41">
        <v>4173.2066515850274</v>
      </c>
      <c r="AS204" s="79">
        <v>16.903952689558146</v>
      </c>
      <c r="AT204" s="41">
        <v>63002.244388703984</v>
      </c>
      <c r="AU204" s="41">
        <v>8926.8227830985707</v>
      </c>
      <c r="AV204" s="41">
        <v>0</v>
      </c>
      <c r="AW204" s="41">
        <v>0</v>
      </c>
      <c r="AX204" s="41">
        <v>71929.067171802555</v>
      </c>
      <c r="AY204" s="41">
        <v>9665.3493443714324</v>
      </c>
      <c r="AZ204" s="79">
        <v>7.4419521332345928</v>
      </c>
      <c r="BA204" s="41">
        <v>63002.244388703984</v>
      </c>
      <c r="BB204" s="41">
        <v>16468.266196537254</v>
      </c>
      <c r="BC204" s="41">
        <v>0</v>
      </c>
      <c r="BD204" s="41">
        <v>0</v>
      </c>
      <c r="BE204" s="41">
        <v>79470.510585241238</v>
      </c>
      <c r="BF204" s="41">
        <v>13838.555995956462</v>
      </c>
      <c r="BG204" s="41">
        <v>-1.586542411811114</v>
      </c>
      <c r="BH204" s="79">
        <v>5.7426880816511501</v>
      </c>
      <c r="BI204" s="41">
        <v>2.517756270074774</v>
      </c>
      <c r="BJ204" s="41">
        <v>5.8312458370619131</v>
      </c>
      <c r="BK204" s="41">
        <v>0</v>
      </c>
      <c r="BL204" s="41">
        <v>11.637032888807447</v>
      </c>
      <c r="BM204" s="41">
        <v>19.986034995944131</v>
      </c>
      <c r="BN204" s="41">
        <v>63002.244388703984</v>
      </c>
      <c r="BO204" s="41">
        <v>0</v>
      </c>
      <c r="BP204" s="41">
        <v>16468.266196537254</v>
      </c>
      <c r="BQ204" s="41">
        <v>0</v>
      </c>
      <c r="BR204" s="41">
        <v>0</v>
      </c>
      <c r="BS204" s="41">
        <v>0</v>
      </c>
      <c r="BT204" s="41">
        <v>0</v>
      </c>
      <c r="BU204" s="41">
        <v>0</v>
      </c>
      <c r="BV204" s="41">
        <v>0</v>
      </c>
      <c r="BW204" s="41">
        <v>0</v>
      </c>
      <c r="BX204" s="41">
        <v>29909.63802150479</v>
      </c>
      <c r="BY204" s="41">
        <v>3217.4184673300729</v>
      </c>
      <c r="BZ204" s="41">
        <v>0</v>
      </c>
      <c r="CA204" s="41">
        <v>0</v>
      </c>
      <c r="CB204" s="41">
        <v>79470.510585241238</v>
      </c>
      <c r="CC204" s="41">
        <v>33127.05648883486</v>
      </c>
      <c r="CD204" s="79">
        <v>2.3989608195954859</v>
      </c>
      <c r="CE204" s="41">
        <v>10.050490476996332</v>
      </c>
      <c r="CF204" s="41">
        <v>1158.6556509579086</v>
      </c>
      <c r="CG204" s="41">
        <v>0</v>
      </c>
      <c r="CH204" s="41">
        <v>1158.6556509579086</v>
      </c>
      <c r="CI204" s="41">
        <v>57.932187654268844</v>
      </c>
      <c r="CJ204" s="41">
        <v>0</v>
      </c>
      <c r="CK204" s="41">
        <v>57.932187654268844</v>
      </c>
      <c r="CL204" s="41"/>
      <c r="CM204" s="41">
        <v>0</v>
      </c>
      <c r="CN204" s="41"/>
      <c r="CO204" s="41">
        <v>0</v>
      </c>
      <c r="CP204" s="41">
        <v>0</v>
      </c>
      <c r="CQ204" s="41">
        <v>0</v>
      </c>
      <c r="CR204" s="41">
        <v>0</v>
      </c>
      <c r="CS204" s="41">
        <v>0</v>
      </c>
      <c r="CT204" s="41">
        <v>0</v>
      </c>
      <c r="CU204" s="41">
        <v>0</v>
      </c>
      <c r="CV204" s="41">
        <v>9999</v>
      </c>
      <c r="CW204" s="79">
        <v>9999</v>
      </c>
      <c r="CX204" s="21"/>
      <c r="CY204" s="21"/>
      <c r="CZ204" s="21"/>
      <c r="DA204" s="21"/>
      <c r="DB204" s="21"/>
      <c r="DC204" s="21"/>
      <c r="DD204" s="21"/>
      <c r="DE204" s="21"/>
      <c r="DF204" s="21"/>
      <c r="DG204" s="21"/>
      <c r="DH204" s="21"/>
      <c r="DI204" s="21"/>
      <c r="DJ204" s="21"/>
      <c r="DK204" s="21"/>
      <c r="DL204" s="21"/>
      <c r="DM204" s="21"/>
      <c r="DN204" s="21"/>
      <c r="DO204" s="21"/>
      <c r="DP204" s="21"/>
      <c r="DQ204" s="21"/>
      <c r="DR204" s="21"/>
      <c r="DS204" s="21"/>
      <c r="DT204" s="21"/>
      <c r="DU204" s="21"/>
      <c r="DV204" s="21"/>
      <c r="DW204" s="21"/>
      <c r="DX204" s="21"/>
      <c r="DY204" s="21"/>
      <c r="DZ204" s="21"/>
      <c r="EA204" s="21"/>
    </row>
    <row r="205" spans="1:131">
      <c r="A205" s="21" t="s">
        <v>617</v>
      </c>
      <c r="B205" s="21"/>
      <c r="C205" s="41">
        <v>10</v>
      </c>
      <c r="D205" s="41">
        <v>3619419.6873214287</v>
      </c>
      <c r="E205" s="41">
        <v>0</v>
      </c>
      <c r="F205" s="41">
        <v>513020.55867741129</v>
      </c>
      <c r="G205" s="41">
        <v>0</v>
      </c>
      <c r="H205" s="41">
        <v>0</v>
      </c>
      <c r="I205" s="41"/>
      <c r="J205" s="41"/>
      <c r="K205" s="41"/>
      <c r="L205" s="41">
        <v>3889408.2749660467</v>
      </c>
      <c r="M205" s="41">
        <v>680.62587880328033</v>
      </c>
      <c r="N205" s="41">
        <v>675.71342643238268</v>
      </c>
      <c r="O205" s="41">
        <v>0</v>
      </c>
      <c r="P205" s="41">
        <v>0</v>
      </c>
      <c r="Q205" s="41">
        <v>0</v>
      </c>
      <c r="R205" s="41">
        <v>102303.15258652331</v>
      </c>
      <c r="S205" s="41">
        <v>236407.02540578414</v>
      </c>
      <c r="T205" s="41">
        <v>0</v>
      </c>
      <c r="U205" s="41">
        <v>615114.09842298517</v>
      </c>
      <c r="V205" s="41">
        <v>30781.233520644677</v>
      </c>
      <c r="W205" s="41">
        <v>71822.878214837576</v>
      </c>
      <c r="X205" s="41">
        <v>0</v>
      </c>
      <c r="Y205" s="41">
        <v>0</v>
      </c>
      <c r="Z205" s="41">
        <v>0</v>
      </c>
      <c r="AA205" s="41">
        <v>0</v>
      </c>
      <c r="AB205" s="41">
        <v>0</v>
      </c>
      <c r="AC205" s="41">
        <v>0</v>
      </c>
      <c r="AD205" s="41">
        <v>0</v>
      </c>
      <c r="AE205" s="41">
        <v>0</v>
      </c>
      <c r="AF205" s="41">
        <v>0</v>
      </c>
      <c r="AG205" s="41">
        <v>0</v>
      </c>
      <c r="AH205" s="41">
        <v>133084.38610716799</v>
      </c>
      <c r="AI205" s="41">
        <v>308229.90362062171</v>
      </c>
      <c r="AJ205" s="41">
        <v>0</v>
      </c>
      <c r="AK205" s="41">
        <v>615114.09842298517</v>
      </c>
      <c r="AL205" s="41">
        <v>1056428.3881507749</v>
      </c>
      <c r="AM205" s="41">
        <v>2009154.0433685139</v>
      </c>
      <c r="AN205" s="41">
        <v>240498.12310594198</v>
      </c>
      <c r="AO205" s="41">
        <v>0</v>
      </c>
      <c r="AP205" s="41">
        <v>0</v>
      </c>
      <c r="AQ205" s="41">
        <v>2249652.166474456</v>
      </c>
      <c r="AR205" s="41">
        <v>133084.38610716799</v>
      </c>
      <c r="AS205" s="79">
        <v>16.903952689558139</v>
      </c>
      <c r="AT205" s="41">
        <v>2009154.0433685139</v>
      </c>
      <c r="AU205" s="41">
        <v>284678.14540766424</v>
      </c>
      <c r="AV205" s="41">
        <v>0</v>
      </c>
      <c r="AW205" s="41">
        <v>0</v>
      </c>
      <c r="AX205" s="41">
        <v>2293832.1887761783</v>
      </c>
      <c r="AY205" s="41">
        <v>308229.90362062171</v>
      </c>
      <c r="AZ205" s="79">
        <v>7.441952133234591</v>
      </c>
      <c r="BA205" s="41">
        <v>2009154.0433685139</v>
      </c>
      <c r="BB205" s="41">
        <v>525176.26851360616</v>
      </c>
      <c r="BC205" s="41">
        <v>0</v>
      </c>
      <c r="BD205" s="41">
        <v>0</v>
      </c>
      <c r="BE205" s="41">
        <v>2534330.3118821201</v>
      </c>
      <c r="BF205" s="41">
        <v>441314.2897277897</v>
      </c>
      <c r="BG205" s="41">
        <v>-1.5865424118111064</v>
      </c>
      <c r="BH205" s="79">
        <v>5.7426880816511492</v>
      </c>
      <c r="BI205" s="41">
        <v>2.5177562700747744</v>
      </c>
      <c r="BJ205" s="41">
        <v>5.8312458370619149</v>
      </c>
      <c r="BK205" s="41">
        <v>0</v>
      </c>
      <c r="BL205" s="41">
        <v>11.637032888807449</v>
      </c>
      <c r="BM205" s="41">
        <v>19.986034995944134</v>
      </c>
      <c r="BN205" s="41">
        <v>2009154.0433685139</v>
      </c>
      <c r="BO205" s="41">
        <v>0</v>
      </c>
      <c r="BP205" s="41">
        <v>525176.26851360616</v>
      </c>
      <c r="BQ205" s="41">
        <v>0</v>
      </c>
      <c r="BR205" s="41">
        <v>0</v>
      </c>
      <c r="BS205" s="41">
        <v>0</v>
      </c>
      <c r="BT205" s="41">
        <v>0</v>
      </c>
      <c r="BU205" s="41">
        <v>0</v>
      </c>
      <c r="BV205" s="41">
        <v>0</v>
      </c>
      <c r="BW205" s="41">
        <v>0</v>
      </c>
      <c r="BX205" s="41">
        <v>953824.27641529264</v>
      </c>
      <c r="BY205" s="41">
        <v>102604.11173548226</v>
      </c>
      <c r="BZ205" s="41">
        <v>0</v>
      </c>
      <c r="CA205" s="41">
        <v>0</v>
      </c>
      <c r="CB205" s="41">
        <v>2534330.3118821201</v>
      </c>
      <c r="CC205" s="41">
        <v>1056428.3881507749</v>
      </c>
      <c r="CD205" s="79">
        <v>2.398960819595485</v>
      </c>
      <c r="CE205" s="41">
        <v>10.050490476996339</v>
      </c>
      <c r="CF205" s="41">
        <v>36949.758037687439</v>
      </c>
      <c r="CG205" s="41">
        <v>0</v>
      </c>
      <c r="CH205" s="41">
        <v>36949.758037687439</v>
      </c>
      <c r="CI205" s="41">
        <v>1847.4689306088724</v>
      </c>
      <c r="CJ205" s="41">
        <v>0</v>
      </c>
      <c r="CK205" s="41">
        <v>1847.4689306088724</v>
      </c>
      <c r="CL205" s="41"/>
      <c r="CM205" s="41">
        <v>0</v>
      </c>
      <c r="CN205" s="41"/>
      <c r="CO205" s="41">
        <v>0</v>
      </c>
      <c r="CP205" s="41">
        <v>0</v>
      </c>
      <c r="CQ205" s="41">
        <v>0</v>
      </c>
      <c r="CR205" s="41">
        <v>0</v>
      </c>
      <c r="CS205" s="41">
        <v>0</v>
      </c>
      <c r="CT205" s="41">
        <v>0</v>
      </c>
      <c r="CU205" s="41">
        <v>0</v>
      </c>
      <c r="CV205" s="41">
        <v>9999</v>
      </c>
      <c r="CW205" s="79">
        <v>9999</v>
      </c>
      <c r="CX205" s="21"/>
      <c r="CY205" s="21"/>
      <c r="CZ205" s="21"/>
      <c r="DA205" s="21"/>
      <c r="DB205" s="21"/>
      <c r="DC205" s="21"/>
      <c r="DD205" s="21"/>
      <c r="DE205" s="21"/>
      <c r="DF205" s="21"/>
      <c r="DG205" s="21"/>
      <c r="DH205" s="21"/>
      <c r="DI205" s="21"/>
      <c r="DJ205" s="21"/>
      <c r="DK205" s="21"/>
      <c r="DL205" s="21"/>
      <c r="DM205" s="21"/>
      <c r="DN205" s="21"/>
      <c r="DO205" s="21"/>
      <c r="DP205" s="21"/>
      <c r="DQ205" s="21"/>
      <c r="DR205" s="21"/>
      <c r="DS205" s="21"/>
      <c r="DT205" s="21"/>
      <c r="DU205" s="21"/>
      <c r="DV205" s="21"/>
      <c r="DW205" s="21"/>
      <c r="DX205" s="21"/>
      <c r="DY205" s="21"/>
      <c r="DZ205" s="21"/>
      <c r="EA205" s="21"/>
    </row>
    <row r="206" spans="1:131">
      <c r="A206" s="21" t="s">
        <v>624</v>
      </c>
      <c r="B206" s="21"/>
      <c r="C206" s="41">
        <v>10</v>
      </c>
      <c r="D206" s="41">
        <v>126259.2927455357</v>
      </c>
      <c r="E206" s="41">
        <v>0</v>
      </c>
      <c r="F206" s="41">
        <v>17896.132114611341</v>
      </c>
      <c r="G206" s="41">
        <v>0</v>
      </c>
      <c r="H206" s="41">
        <v>0</v>
      </c>
      <c r="I206" s="41"/>
      <c r="J206" s="41"/>
      <c r="K206" s="41"/>
      <c r="L206" s="41">
        <v>135677.53408537959</v>
      </c>
      <c r="M206" s="41">
        <v>23.742850928019291</v>
      </c>
      <c r="N206" s="41">
        <v>23.57148567734987</v>
      </c>
      <c r="O206" s="41">
        <v>0</v>
      </c>
      <c r="P206" s="41">
        <v>0</v>
      </c>
      <c r="Q206" s="41">
        <v>0</v>
      </c>
      <c r="R206" s="41">
        <v>3568.7278091732292</v>
      </c>
      <c r="S206" s="41">
        <v>8246.7871665636558</v>
      </c>
      <c r="T206" s="41">
        <v>0</v>
      </c>
      <c r="U206" s="41">
        <v>21457.54782092417</v>
      </c>
      <c r="V206" s="41">
        <v>1073.7679268766803</v>
      </c>
      <c r="W206" s="41">
        <v>2505.4584960455877</v>
      </c>
      <c r="X206" s="41">
        <v>0</v>
      </c>
      <c r="Y206" s="41">
        <v>0</v>
      </c>
      <c r="Z206" s="41">
        <v>0</v>
      </c>
      <c r="AA206" s="41">
        <v>0</v>
      </c>
      <c r="AB206" s="41">
        <v>0</v>
      </c>
      <c r="AC206" s="41">
        <v>0</v>
      </c>
      <c r="AD206" s="41">
        <v>0</v>
      </c>
      <c r="AE206" s="41">
        <v>0</v>
      </c>
      <c r="AF206" s="41">
        <v>0</v>
      </c>
      <c r="AG206" s="41">
        <v>0</v>
      </c>
      <c r="AH206" s="41">
        <v>4642.4957360499093</v>
      </c>
      <c r="AI206" s="41">
        <v>10752.245662609243</v>
      </c>
      <c r="AJ206" s="41">
        <v>0</v>
      </c>
      <c r="AK206" s="41">
        <v>21457.54782092417</v>
      </c>
      <c r="AL206" s="41">
        <v>36852.289219583326</v>
      </c>
      <c r="AM206" s="41">
        <v>70087.02787939884</v>
      </c>
      <c r="AN206" s="41">
        <v>8389.5004042642286</v>
      </c>
      <c r="AO206" s="41">
        <v>0</v>
      </c>
      <c r="AP206" s="41">
        <v>0</v>
      </c>
      <c r="AQ206" s="41">
        <v>78476.528283663065</v>
      </c>
      <c r="AR206" s="41">
        <v>4642.4957360499093</v>
      </c>
      <c r="AS206" s="79">
        <v>16.903952689558142</v>
      </c>
      <c r="AT206" s="41">
        <v>70087.02787939884</v>
      </c>
      <c r="AU206" s="41">
        <v>9930.6696665184081</v>
      </c>
      <c r="AV206" s="41">
        <v>0</v>
      </c>
      <c r="AW206" s="41">
        <v>0</v>
      </c>
      <c r="AX206" s="41">
        <v>80017.697545917254</v>
      </c>
      <c r="AY206" s="41">
        <v>10752.245662609243</v>
      </c>
      <c r="AZ206" s="79">
        <v>7.4419521332345928</v>
      </c>
      <c r="BA206" s="41">
        <v>70087.02787939884</v>
      </c>
      <c r="BB206" s="41">
        <v>18320.170070782639</v>
      </c>
      <c r="BC206" s="41">
        <v>0</v>
      </c>
      <c r="BD206" s="41">
        <v>0</v>
      </c>
      <c r="BE206" s="41">
        <v>88407.197950181479</v>
      </c>
      <c r="BF206" s="41">
        <v>15394.741398659153</v>
      </c>
      <c r="BG206" s="41">
        <v>-1.5865424118111102</v>
      </c>
      <c r="BH206" s="79">
        <v>5.7426880816511501</v>
      </c>
      <c r="BI206" s="41">
        <v>2.5177562700747744</v>
      </c>
      <c r="BJ206" s="41">
        <v>5.8312458370619131</v>
      </c>
      <c r="BK206" s="41">
        <v>0</v>
      </c>
      <c r="BL206" s="41">
        <v>11.63703288880745</v>
      </c>
      <c r="BM206" s="41">
        <v>19.986034995944141</v>
      </c>
      <c r="BN206" s="41">
        <v>70087.02787939884</v>
      </c>
      <c r="BO206" s="41">
        <v>0</v>
      </c>
      <c r="BP206" s="41">
        <v>18320.170070782639</v>
      </c>
      <c r="BQ206" s="41">
        <v>0</v>
      </c>
      <c r="BR206" s="41">
        <v>0</v>
      </c>
      <c r="BS206" s="41">
        <v>0</v>
      </c>
      <c r="BT206" s="41">
        <v>0</v>
      </c>
      <c r="BU206" s="41">
        <v>0</v>
      </c>
      <c r="BV206" s="41">
        <v>0</v>
      </c>
      <c r="BW206" s="41">
        <v>0</v>
      </c>
      <c r="BX206" s="41">
        <v>33273.062796661055</v>
      </c>
      <c r="BY206" s="41">
        <v>3579.2264229222683</v>
      </c>
      <c r="BZ206" s="41">
        <v>0</v>
      </c>
      <c r="CA206" s="41">
        <v>0</v>
      </c>
      <c r="CB206" s="41">
        <v>88407.197950181479</v>
      </c>
      <c r="CC206" s="41">
        <v>36852.289219583326</v>
      </c>
      <c r="CD206" s="79">
        <v>2.398960819595485</v>
      </c>
      <c r="CE206" s="41">
        <v>10.050490476996341</v>
      </c>
      <c r="CF206" s="41">
        <v>1288.9498096336049</v>
      </c>
      <c r="CG206" s="41">
        <v>0</v>
      </c>
      <c r="CH206" s="41">
        <v>1288.9498096336049</v>
      </c>
      <c r="CI206" s="41">
        <v>64.446828690555307</v>
      </c>
      <c r="CJ206" s="41">
        <v>0</v>
      </c>
      <c r="CK206" s="41">
        <v>64.446828690555307</v>
      </c>
      <c r="CL206" s="41"/>
      <c r="CM206" s="41">
        <v>0</v>
      </c>
      <c r="CN206" s="41"/>
      <c r="CO206" s="41">
        <v>0</v>
      </c>
      <c r="CP206" s="41">
        <v>0</v>
      </c>
      <c r="CQ206" s="41">
        <v>0</v>
      </c>
      <c r="CR206" s="41">
        <v>0</v>
      </c>
      <c r="CS206" s="41">
        <v>0</v>
      </c>
      <c r="CT206" s="41">
        <v>0</v>
      </c>
      <c r="CU206" s="41">
        <v>0</v>
      </c>
      <c r="CV206" s="41">
        <v>9999</v>
      </c>
      <c r="CW206" s="79">
        <v>9999</v>
      </c>
      <c r="CX206" s="21"/>
      <c r="CY206" s="21"/>
      <c r="CZ206" s="21"/>
      <c r="DA206" s="21"/>
      <c r="DB206" s="21"/>
      <c r="DC206" s="21"/>
      <c r="DD206" s="21"/>
      <c r="DE206" s="21"/>
      <c r="DF206" s="21"/>
      <c r="DG206" s="21"/>
      <c r="DH206" s="21"/>
      <c r="DI206" s="21"/>
      <c r="DJ206" s="21"/>
      <c r="DK206" s="21"/>
      <c r="DL206" s="21"/>
      <c r="DM206" s="21"/>
      <c r="DN206" s="21"/>
      <c r="DO206" s="21"/>
      <c r="DP206" s="21"/>
      <c r="DQ206" s="21"/>
      <c r="DR206" s="21"/>
      <c r="DS206" s="21"/>
      <c r="DT206" s="21"/>
      <c r="DU206" s="21"/>
      <c r="DV206" s="21"/>
      <c r="DW206" s="21"/>
      <c r="DX206" s="21"/>
      <c r="DY206" s="21"/>
      <c r="DZ206" s="21"/>
      <c r="EA206" s="21"/>
    </row>
    <row r="207" spans="1:131">
      <c r="A207" s="21" t="s">
        <v>620</v>
      </c>
      <c r="B207" s="21"/>
      <c r="C207" s="41">
        <v>10</v>
      </c>
      <c r="D207" s="41">
        <v>16414.710910714282</v>
      </c>
      <c r="E207" s="41">
        <v>0</v>
      </c>
      <c r="F207" s="41">
        <v>2326.639320508009</v>
      </c>
      <c r="G207" s="41">
        <v>0</v>
      </c>
      <c r="H207" s="41">
        <v>0</v>
      </c>
      <c r="I207" s="41"/>
      <c r="J207" s="41"/>
      <c r="K207" s="41"/>
      <c r="L207" s="41">
        <v>17639.157092212019</v>
      </c>
      <c r="M207" s="41">
        <v>3.0867592056379642</v>
      </c>
      <c r="N207" s="41">
        <v>3.0644803619290122</v>
      </c>
      <c r="O207" s="41">
        <v>0</v>
      </c>
      <c r="P207" s="41">
        <v>0</v>
      </c>
      <c r="Q207" s="41">
        <v>0</v>
      </c>
      <c r="R207" s="41">
        <v>463.96296092571401</v>
      </c>
      <c r="S207" s="41">
        <v>1072.1478343313256</v>
      </c>
      <c r="T207" s="41">
        <v>0</v>
      </c>
      <c r="U207" s="41">
        <v>2789.6516499832142</v>
      </c>
      <c r="V207" s="41">
        <v>139.59835923048053</v>
      </c>
      <c r="W207" s="41">
        <v>325.72950487112126</v>
      </c>
      <c r="X207" s="41">
        <v>0</v>
      </c>
      <c r="Y207" s="41">
        <v>0</v>
      </c>
      <c r="Z207" s="41">
        <v>0</v>
      </c>
      <c r="AA207" s="41">
        <v>0</v>
      </c>
      <c r="AB207" s="41">
        <v>0</v>
      </c>
      <c r="AC207" s="41">
        <v>0</v>
      </c>
      <c r="AD207" s="41">
        <v>0</v>
      </c>
      <c r="AE207" s="41">
        <v>0</v>
      </c>
      <c r="AF207" s="41">
        <v>0</v>
      </c>
      <c r="AG207" s="41">
        <v>0</v>
      </c>
      <c r="AH207" s="41">
        <v>603.5613201561946</v>
      </c>
      <c r="AI207" s="41">
        <v>1397.8773392024468</v>
      </c>
      <c r="AJ207" s="41">
        <v>0</v>
      </c>
      <c r="AK207" s="41">
        <v>2789.6516499832142</v>
      </c>
      <c r="AL207" s="41">
        <v>4791.0903093418565</v>
      </c>
      <c r="AM207" s="41">
        <v>9111.8703123907817</v>
      </c>
      <c r="AN207" s="41">
        <v>1090.7016887767816</v>
      </c>
      <c r="AO207" s="41">
        <v>0</v>
      </c>
      <c r="AP207" s="41">
        <v>0</v>
      </c>
      <c r="AQ207" s="41">
        <v>10202.572001167564</v>
      </c>
      <c r="AR207" s="41">
        <v>603.5613201561946</v>
      </c>
      <c r="AS207" s="79">
        <v>16.903952689558135</v>
      </c>
      <c r="AT207" s="41">
        <v>9111.8703123907817</v>
      </c>
      <c r="AU207" s="41">
        <v>1291.0659340871591</v>
      </c>
      <c r="AV207" s="41">
        <v>0</v>
      </c>
      <c r="AW207" s="41">
        <v>0</v>
      </c>
      <c r="AX207" s="41">
        <v>10402.936246477941</v>
      </c>
      <c r="AY207" s="41">
        <v>1397.8773392024468</v>
      </c>
      <c r="AZ207" s="79">
        <v>7.4419521332345893</v>
      </c>
      <c r="BA207" s="41">
        <v>9111.8703123907817</v>
      </c>
      <c r="BB207" s="41">
        <v>2381.7676228639407</v>
      </c>
      <c r="BC207" s="41">
        <v>0</v>
      </c>
      <c r="BD207" s="41">
        <v>0</v>
      </c>
      <c r="BE207" s="41">
        <v>11493.637935254723</v>
      </c>
      <c r="BF207" s="41">
        <v>2001.4386593586414</v>
      </c>
      <c r="BG207" s="41">
        <v>-1.5865424118111091</v>
      </c>
      <c r="BH207" s="79">
        <v>5.7426880816511483</v>
      </c>
      <c r="BI207" s="41">
        <v>2.517756270074774</v>
      </c>
      <c r="BJ207" s="41">
        <v>5.8312458370619131</v>
      </c>
      <c r="BK207" s="41">
        <v>0</v>
      </c>
      <c r="BL207" s="41">
        <v>11.637032888807445</v>
      </c>
      <c r="BM207" s="41">
        <v>19.986034995944134</v>
      </c>
      <c r="BN207" s="41">
        <v>9111.8703123907817</v>
      </c>
      <c r="BO207" s="41">
        <v>0</v>
      </c>
      <c r="BP207" s="41">
        <v>2381.7676228639407</v>
      </c>
      <c r="BQ207" s="41">
        <v>0</v>
      </c>
      <c r="BR207" s="41">
        <v>0</v>
      </c>
      <c r="BS207" s="41">
        <v>0</v>
      </c>
      <c r="BT207" s="41">
        <v>0</v>
      </c>
      <c r="BU207" s="41">
        <v>0</v>
      </c>
      <c r="BV207" s="41">
        <v>0</v>
      </c>
      <c r="BW207" s="41">
        <v>0</v>
      </c>
      <c r="BX207" s="41">
        <v>4325.7624452402542</v>
      </c>
      <c r="BY207" s="41">
        <v>465.32786410160179</v>
      </c>
      <c r="BZ207" s="41">
        <v>0</v>
      </c>
      <c r="CA207" s="41">
        <v>0</v>
      </c>
      <c r="CB207" s="41">
        <v>11493.637935254723</v>
      </c>
      <c r="CC207" s="41">
        <v>4791.0903093418565</v>
      </c>
      <c r="CD207" s="79">
        <v>2.3989608195954846</v>
      </c>
      <c r="CE207" s="41">
        <v>10.050490476996336</v>
      </c>
      <c r="CF207" s="41">
        <v>167.57371313806877</v>
      </c>
      <c r="CG207" s="41">
        <v>0</v>
      </c>
      <c r="CH207" s="41">
        <v>167.57371313806877</v>
      </c>
      <c r="CI207" s="41">
        <v>8.3785996188007097</v>
      </c>
      <c r="CJ207" s="41">
        <v>0</v>
      </c>
      <c r="CK207" s="41">
        <v>8.3785996188007097</v>
      </c>
      <c r="CL207" s="41"/>
      <c r="CM207" s="41">
        <v>0</v>
      </c>
      <c r="CN207" s="41"/>
      <c r="CO207" s="41">
        <v>0</v>
      </c>
      <c r="CP207" s="41">
        <v>0</v>
      </c>
      <c r="CQ207" s="41">
        <v>0</v>
      </c>
      <c r="CR207" s="41">
        <v>0</v>
      </c>
      <c r="CS207" s="41">
        <v>0</v>
      </c>
      <c r="CT207" s="41">
        <v>0</v>
      </c>
      <c r="CU207" s="41">
        <v>0</v>
      </c>
      <c r="CV207" s="41">
        <v>9999</v>
      </c>
      <c r="CW207" s="79">
        <v>9999</v>
      </c>
      <c r="CX207" s="21"/>
      <c r="CY207" s="21"/>
      <c r="CZ207" s="21"/>
      <c r="DA207" s="21"/>
      <c r="DB207" s="21"/>
      <c r="DC207" s="21"/>
      <c r="DD207" s="21"/>
      <c r="DE207" s="21"/>
      <c r="DF207" s="21"/>
      <c r="DG207" s="21"/>
      <c r="DH207" s="21"/>
      <c r="DI207" s="21"/>
      <c r="DJ207" s="21"/>
      <c r="DK207" s="21"/>
      <c r="DL207" s="21"/>
      <c r="DM207" s="21"/>
      <c r="DN207" s="21"/>
      <c r="DO207" s="21"/>
      <c r="DP207" s="21"/>
      <c r="DQ207" s="21"/>
      <c r="DR207" s="21"/>
      <c r="DS207" s="21"/>
      <c r="DT207" s="21"/>
      <c r="DU207" s="21"/>
      <c r="DV207" s="21"/>
      <c r="DW207" s="21"/>
      <c r="DX207" s="21"/>
      <c r="DY207" s="21"/>
      <c r="DZ207" s="21"/>
      <c r="EA207" s="21"/>
    </row>
    <row r="208" spans="1:131">
      <c r="A208" s="21" t="s">
        <v>625</v>
      </c>
      <c r="B208" s="21"/>
      <c r="C208" s="41">
        <v>10</v>
      </c>
      <c r="D208" s="41">
        <v>684283.24682142853</v>
      </c>
      <c r="E208" s="41">
        <v>0</v>
      </c>
      <c r="F208" s="41">
        <v>96991.065945634982</v>
      </c>
      <c r="G208" s="41">
        <v>0</v>
      </c>
      <c r="H208" s="41">
        <v>0</v>
      </c>
      <c r="I208" s="41"/>
      <c r="J208" s="41"/>
      <c r="K208" s="41"/>
      <c r="L208" s="41">
        <v>735326.97297602531</v>
      </c>
      <c r="M208" s="41">
        <v>128.67833146005538</v>
      </c>
      <c r="N208" s="41">
        <v>127.74958896854808</v>
      </c>
      <c r="O208" s="41">
        <v>0</v>
      </c>
      <c r="P208" s="41">
        <v>0</v>
      </c>
      <c r="Q208" s="41">
        <v>0</v>
      </c>
      <c r="R208" s="41">
        <v>19341.314204924736</v>
      </c>
      <c r="S208" s="41">
        <v>44694.835330296897</v>
      </c>
      <c r="T208" s="41">
        <v>0</v>
      </c>
      <c r="U208" s="41">
        <v>116292.75099235991</v>
      </c>
      <c r="V208" s="41">
        <v>5819.4639567380991</v>
      </c>
      <c r="W208" s="41">
        <v>13578.749232388898</v>
      </c>
      <c r="X208" s="41">
        <v>0</v>
      </c>
      <c r="Y208" s="41">
        <v>0</v>
      </c>
      <c r="Z208" s="41">
        <v>0</v>
      </c>
      <c r="AA208" s="41">
        <v>0</v>
      </c>
      <c r="AB208" s="41">
        <v>0</v>
      </c>
      <c r="AC208" s="41">
        <v>0</v>
      </c>
      <c r="AD208" s="41">
        <v>0</v>
      </c>
      <c r="AE208" s="41">
        <v>0</v>
      </c>
      <c r="AF208" s="41">
        <v>0</v>
      </c>
      <c r="AG208" s="41">
        <v>0</v>
      </c>
      <c r="AH208" s="41">
        <v>25160.778161662834</v>
      </c>
      <c r="AI208" s="41">
        <v>58273.584562685792</v>
      </c>
      <c r="AJ208" s="41">
        <v>0</v>
      </c>
      <c r="AK208" s="41">
        <v>116292.75099235991</v>
      </c>
      <c r="AL208" s="41">
        <v>199727.11371670855</v>
      </c>
      <c r="AM208" s="41">
        <v>379848.31020744599</v>
      </c>
      <c r="AN208" s="41">
        <v>45468.293469769931</v>
      </c>
      <c r="AO208" s="41">
        <v>0</v>
      </c>
      <c r="AP208" s="41">
        <v>0</v>
      </c>
      <c r="AQ208" s="41">
        <v>425316.60367721593</v>
      </c>
      <c r="AR208" s="41">
        <v>25160.778161662834</v>
      </c>
      <c r="AS208" s="79">
        <v>16.903952689558128</v>
      </c>
      <c r="AT208" s="41">
        <v>379848.31020744599</v>
      </c>
      <c r="AU208" s="41">
        <v>53820.916740059612</v>
      </c>
      <c r="AV208" s="41">
        <v>0</v>
      </c>
      <c r="AW208" s="41">
        <v>0</v>
      </c>
      <c r="AX208" s="41">
        <v>433669.22694750561</v>
      </c>
      <c r="AY208" s="41">
        <v>58273.584562685792</v>
      </c>
      <c r="AZ208" s="79">
        <v>7.4419521332345866</v>
      </c>
      <c r="BA208" s="41">
        <v>379848.31020744599</v>
      </c>
      <c r="BB208" s="41">
        <v>99289.210209829544</v>
      </c>
      <c r="BC208" s="41">
        <v>0</v>
      </c>
      <c r="BD208" s="41">
        <v>0</v>
      </c>
      <c r="BE208" s="41">
        <v>479137.52041727555</v>
      </c>
      <c r="BF208" s="41">
        <v>83434.362724348626</v>
      </c>
      <c r="BG208" s="41">
        <v>-1.5865424118111122</v>
      </c>
      <c r="BH208" s="79">
        <v>5.7426880816511465</v>
      </c>
      <c r="BI208" s="41">
        <v>2.517756270074774</v>
      </c>
      <c r="BJ208" s="41">
        <v>5.831245837061914</v>
      </c>
      <c r="BK208" s="41">
        <v>0</v>
      </c>
      <c r="BL208" s="41">
        <v>11.637032888807445</v>
      </c>
      <c r="BM208" s="41">
        <v>19.986034995944134</v>
      </c>
      <c r="BN208" s="41">
        <v>379848.31020744599</v>
      </c>
      <c r="BO208" s="41">
        <v>0</v>
      </c>
      <c r="BP208" s="41">
        <v>99289.210209829544</v>
      </c>
      <c r="BQ208" s="41">
        <v>0</v>
      </c>
      <c r="BR208" s="41">
        <v>0</v>
      </c>
      <c r="BS208" s="41">
        <v>0</v>
      </c>
      <c r="BT208" s="41">
        <v>0</v>
      </c>
      <c r="BU208" s="41">
        <v>0</v>
      </c>
      <c r="BV208" s="41">
        <v>0</v>
      </c>
      <c r="BW208" s="41">
        <v>0</v>
      </c>
      <c r="BX208" s="41">
        <v>180328.90052758154</v>
      </c>
      <c r="BY208" s="41">
        <v>19398.213189126996</v>
      </c>
      <c r="BZ208" s="41">
        <v>0</v>
      </c>
      <c r="CA208" s="41">
        <v>0</v>
      </c>
      <c r="CB208" s="41">
        <v>479137.52041727555</v>
      </c>
      <c r="CC208" s="41">
        <v>199727.11371670855</v>
      </c>
      <c r="CD208" s="79">
        <v>2.3989608195954837</v>
      </c>
      <c r="CE208" s="41">
        <v>10.050490476996337</v>
      </c>
      <c r="CF208" s="41">
        <v>6985.6779770147441</v>
      </c>
      <c r="CG208" s="41">
        <v>0</v>
      </c>
      <c r="CH208" s="41">
        <v>6985.6779770147441</v>
      </c>
      <c r="CI208" s="41">
        <v>349.28031216361194</v>
      </c>
      <c r="CJ208" s="41">
        <v>0</v>
      </c>
      <c r="CK208" s="41">
        <v>349.28031216361194</v>
      </c>
      <c r="CL208" s="41"/>
      <c r="CM208" s="41">
        <v>0</v>
      </c>
      <c r="CN208" s="41"/>
      <c r="CO208" s="41">
        <v>0</v>
      </c>
      <c r="CP208" s="41">
        <v>0</v>
      </c>
      <c r="CQ208" s="41">
        <v>0</v>
      </c>
      <c r="CR208" s="41">
        <v>0</v>
      </c>
      <c r="CS208" s="41">
        <v>0</v>
      </c>
      <c r="CT208" s="41">
        <v>0</v>
      </c>
      <c r="CU208" s="41">
        <v>0</v>
      </c>
      <c r="CV208" s="41">
        <v>9999</v>
      </c>
      <c r="CW208" s="79">
        <v>9999</v>
      </c>
      <c r="CX208" s="21"/>
      <c r="CY208" s="21"/>
      <c r="CZ208" s="21"/>
      <c r="DA208" s="21"/>
      <c r="DB208" s="21"/>
      <c r="DC208" s="21"/>
      <c r="DD208" s="21"/>
      <c r="DE208" s="21"/>
      <c r="DF208" s="21"/>
      <c r="DG208" s="21"/>
      <c r="DH208" s="21"/>
      <c r="DI208" s="21"/>
      <c r="DJ208" s="21"/>
      <c r="DK208" s="21"/>
      <c r="DL208" s="21"/>
      <c r="DM208" s="21"/>
      <c r="DN208" s="21"/>
      <c r="DO208" s="21"/>
      <c r="DP208" s="21"/>
      <c r="DQ208" s="21"/>
      <c r="DR208" s="21"/>
      <c r="DS208" s="21"/>
      <c r="DT208" s="21"/>
      <c r="DU208" s="21"/>
      <c r="DV208" s="21"/>
      <c r="DW208" s="21"/>
      <c r="DX208" s="21"/>
      <c r="DY208" s="21"/>
      <c r="DZ208" s="21"/>
      <c r="EA208" s="21"/>
    </row>
    <row r="209" spans="1:131">
      <c r="A209" s="21" t="s">
        <v>621</v>
      </c>
      <c r="B209" s="21"/>
      <c r="C209" s="41">
        <v>10</v>
      </c>
      <c r="D209" s="41">
        <v>41718.717857142852</v>
      </c>
      <c r="E209" s="41">
        <v>0</v>
      </c>
      <c r="F209" s="41">
        <v>5913.2573150741209</v>
      </c>
      <c r="G209" s="41">
        <v>0</v>
      </c>
      <c r="H209" s="41">
        <v>0</v>
      </c>
      <c r="I209" s="41"/>
      <c r="J209" s="41"/>
      <c r="K209" s="41"/>
      <c r="L209" s="41">
        <v>44830.702287146873</v>
      </c>
      <c r="M209" s="41">
        <v>7.8451358110055791</v>
      </c>
      <c r="N209" s="41">
        <v>7.7885131388225153</v>
      </c>
      <c r="O209" s="41">
        <v>0</v>
      </c>
      <c r="P209" s="41">
        <v>0</v>
      </c>
      <c r="Q209" s="41">
        <v>0</v>
      </c>
      <c r="R209" s="41">
        <v>1179.182500886468</v>
      </c>
      <c r="S209" s="41">
        <v>2724.9114069026855</v>
      </c>
      <c r="T209" s="41">
        <v>0</v>
      </c>
      <c r="U209" s="41">
        <v>7090.0237438478589</v>
      </c>
      <c r="V209" s="41">
        <v>354.79543890444728</v>
      </c>
      <c r="W209" s="41">
        <v>827.85602411037689</v>
      </c>
      <c r="X209" s="41">
        <v>0</v>
      </c>
      <c r="Y209" s="41">
        <v>0</v>
      </c>
      <c r="Z209" s="41">
        <v>0</v>
      </c>
      <c r="AA209" s="41">
        <v>0</v>
      </c>
      <c r="AB209" s="41">
        <v>0</v>
      </c>
      <c r="AC209" s="41">
        <v>0</v>
      </c>
      <c r="AD209" s="41">
        <v>0</v>
      </c>
      <c r="AE209" s="41">
        <v>0</v>
      </c>
      <c r="AF209" s="41">
        <v>0</v>
      </c>
      <c r="AG209" s="41">
        <v>0</v>
      </c>
      <c r="AH209" s="41">
        <v>1533.9779397909153</v>
      </c>
      <c r="AI209" s="41">
        <v>3552.7674310130624</v>
      </c>
      <c r="AJ209" s="41">
        <v>0</v>
      </c>
      <c r="AK209" s="41">
        <v>7090.0237438478589</v>
      </c>
      <c r="AL209" s="41">
        <v>12176.769114651837</v>
      </c>
      <c r="AM209" s="41">
        <v>23158.223667855345</v>
      </c>
      <c r="AN209" s="41">
        <v>2772.0668531961219</v>
      </c>
      <c r="AO209" s="41">
        <v>0</v>
      </c>
      <c r="AP209" s="41">
        <v>0</v>
      </c>
      <c r="AQ209" s="41">
        <v>25930.290521051465</v>
      </c>
      <c r="AR209" s="41">
        <v>1533.9779397909153</v>
      </c>
      <c r="AS209" s="79">
        <v>16.903952689558118</v>
      </c>
      <c r="AT209" s="41">
        <v>23158.223667855345</v>
      </c>
      <c r="AU209" s="41">
        <v>3281.3014942586638</v>
      </c>
      <c r="AV209" s="41">
        <v>0</v>
      </c>
      <c r="AW209" s="41">
        <v>0</v>
      </c>
      <c r="AX209" s="41">
        <v>26439.525162114009</v>
      </c>
      <c r="AY209" s="41">
        <v>3552.7674310130624</v>
      </c>
      <c r="AZ209" s="79">
        <v>7.441952133234583</v>
      </c>
      <c r="BA209" s="41">
        <v>23158.223667855345</v>
      </c>
      <c r="BB209" s="41">
        <v>6053.3683474547852</v>
      </c>
      <c r="BC209" s="41">
        <v>0</v>
      </c>
      <c r="BD209" s="41">
        <v>0</v>
      </c>
      <c r="BE209" s="41">
        <v>29211.592015310132</v>
      </c>
      <c r="BF209" s="41">
        <v>5086.7453708039775</v>
      </c>
      <c r="BG209" s="41">
        <v>-1.586542411811114</v>
      </c>
      <c r="BH209" s="79">
        <v>5.7426880816511447</v>
      </c>
      <c r="BI209" s="41">
        <v>2.5177562700747744</v>
      </c>
      <c r="BJ209" s="41">
        <v>5.8312458370619149</v>
      </c>
      <c r="BK209" s="41">
        <v>0</v>
      </c>
      <c r="BL209" s="41">
        <v>11.637032888807449</v>
      </c>
      <c r="BM209" s="41">
        <v>19.986034995944138</v>
      </c>
      <c r="BN209" s="41">
        <v>23158.223667855345</v>
      </c>
      <c r="BO209" s="41">
        <v>0</v>
      </c>
      <c r="BP209" s="41">
        <v>6053.3683474547852</v>
      </c>
      <c r="BQ209" s="41">
        <v>0</v>
      </c>
      <c r="BR209" s="41">
        <v>0</v>
      </c>
      <c r="BS209" s="41">
        <v>0</v>
      </c>
      <c r="BT209" s="41">
        <v>0</v>
      </c>
      <c r="BU209" s="41">
        <v>0</v>
      </c>
      <c r="BV209" s="41">
        <v>0</v>
      </c>
      <c r="BW209" s="41">
        <v>0</v>
      </c>
      <c r="BX209" s="41">
        <v>10994.117651637012</v>
      </c>
      <c r="BY209" s="41">
        <v>1182.6514630148242</v>
      </c>
      <c r="BZ209" s="41">
        <v>0</v>
      </c>
      <c r="CA209" s="41">
        <v>0</v>
      </c>
      <c r="CB209" s="41">
        <v>29211.592015310129</v>
      </c>
      <c r="CC209" s="41">
        <v>12176.769114651837</v>
      </c>
      <c r="CD209" s="79">
        <v>2.3989608195954824</v>
      </c>
      <c r="CE209" s="41">
        <v>10.050490476996345</v>
      </c>
      <c r="CF209" s="41">
        <v>425.89604512119206</v>
      </c>
      <c r="CG209" s="41">
        <v>0</v>
      </c>
      <c r="CH209" s="41">
        <v>425.89604512119206</v>
      </c>
      <c r="CI209" s="41">
        <v>21.294583586394765</v>
      </c>
      <c r="CJ209" s="41">
        <v>0</v>
      </c>
      <c r="CK209" s="41">
        <v>21.294583586394765</v>
      </c>
      <c r="CL209" s="41"/>
      <c r="CM209" s="41">
        <v>0</v>
      </c>
      <c r="CN209" s="41"/>
      <c r="CO209" s="41">
        <v>0</v>
      </c>
      <c r="CP209" s="41">
        <v>0</v>
      </c>
      <c r="CQ209" s="41">
        <v>0</v>
      </c>
      <c r="CR209" s="41">
        <v>0</v>
      </c>
      <c r="CS209" s="41">
        <v>0</v>
      </c>
      <c r="CT209" s="41">
        <v>0</v>
      </c>
      <c r="CU209" s="41">
        <v>0</v>
      </c>
      <c r="CV209" s="41">
        <v>9999</v>
      </c>
      <c r="CW209" s="79">
        <v>9999</v>
      </c>
      <c r="CX209" s="21"/>
      <c r="CY209" s="21"/>
      <c r="CZ209" s="21"/>
      <c r="DA209" s="21"/>
      <c r="DB209" s="21"/>
      <c r="DC209" s="21"/>
      <c r="DD209" s="21"/>
      <c r="DE209" s="21"/>
      <c r="DF209" s="21"/>
      <c r="DG209" s="21"/>
      <c r="DH209" s="21"/>
      <c r="DI209" s="21"/>
      <c r="DJ209" s="21"/>
      <c r="DK209" s="21"/>
      <c r="DL209" s="21"/>
      <c r="DM209" s="21"/>
      <c r="DN209" s="21"/>
      <c r="DO209" s="21"/>
      <c r="DP209" s="21"/>
      <c r="DQ209" s="21"/>
      <c r="DR209" s="21"/>
      <c r="DS209" s="21"/>
      <c r="DT209" s="21"/>
      <c r="DU209" s="21"/>
      <c r="DV209" s="21"/>
      <c r="DW209" s="21"/>
      <c r="DX209" s="21"/>
      <c r="DY209" s="21"/>
      <c r="DZ209" s="21"/>
      <c r="EA209" s="21"/>
    </row>
    <row r="210" spans="1:131">
      <c r="A210" s="21" t="s">
        <v>597</v>
      </c>
      <c r="B210" s="21"/>
      <c r="C210" s="41">
        <v>10</v>
      </c>
      <c r="D210" s="41">
        <v>77789.363142857124</v>
      </c>
      <c r="E210" s="41">
        <v>0</v>
      </c>
      <c r="F210" s="41">
        <v>17288.482670565001</v>
      </c>
      <c r="G210" s="41">
        <v>2836.7546813935169</v>
      </c>
      <c r="H210" s="41">
        <v>0</v>
      </c>
      <c r="I210" s="41"/>
      <c r="J210" s="41"/>
      <c r="K210" s="41"/>
      <c r="L210" s="41">
        <v>83592.017187726175</v>
      </c>
      <c r="M210" s="41">
        <v>14.628160927598095</v>
      </c>
      <c r="N210" s="41">
        <v>14.522581421927519</v>
      </c>
      <c r="O210" s="41">
        <v>0</v>
      </c>
      <c r="P210" s="41">
        <v>0</v>
      </c>
      <c r="Q210" s="41">
        <v>0</v>
      </c>
      <c r="R210" s="41">
        <v>3447.5543927439703</v>
      </c>
      <c r="S210" s="41">
        <v>7966.77383156824</v>
      </c>
      <c r="T210" s="41">
        <v>0</v>
      </c>
      <c r="U210" s="41">
        <v>20728.973237294624</v>
      </c>
      <c r="V210" s="41">
        <v>1037.3089602339001</v>
      </c>
      <c r="W210" s="41">
        <v>2420.3875738790998</v>
      </c>
      <c r="X210" s="41">
        <v>0</v>
      </c>
      <c r="Y210" s="41">
        <v>0</v>
      </c>
      <c r="Z210" s="41">
        <v>0</v>
      </c>
      <c r="AA210" s="41">
        <v>0</v>
      </c>
      <c r="AB210" s="41">
        <v>0</v>
      </c>
      <c r="AC210" s="41">
        <v>38552.421880752721</v>
      </c>
      <c r="AD210" s="41">
        <v>0</v>
      </c>
      <c r="AE210" s="41">
        <v>0</v>
      </c>
      <c r="AF210" s="41">
        <v>0</v>
      </c>
      <c r="AG210" s="41">
        <v>0</v>
      </c>
      <c r="AH210" s="41">
        <v>4484.8633529778708</v>
      </c>
      <c r="AI210" s="41">
        <v>10387.161405447339</v>
      </c>
      <c r="AJ210" s="41">
        <v>0</v>
      </c>
      <c r="AK210" s="41">
        <v>59281.395118047345</v>
      </c>
      <c r="AL210" s="41">
        <v>74153.419876472559</v>
      </c>
      <c r="AM210" s="41">
        <v>43181.180131447298</v>
      </c>
      <c r="AN210" s="41">
        <v>5168.8385016518478</v>
      </c>
      <c r="AO210" s="41">
        <v>0</v>
      </c>
      <c r="AP210" s="41">
        <v>0</v>
      </c>
      <c r="AQ210" s="41">
        <v>48350.018633099142</v>
      </c>
      <c r="AR210" s="41">
        <v>4484.8633529778708</v>
      </c>
      <c r="AS210" s="79">
        <v>10.780711657802367</v>
      </c>
      <c r="AT210" s="41">
        <v>43181.180131447298</v>
      </c>
      <c r="AU210" s="41">
        <v>6118.3652477561536</v>
      </c>
      <c r="AV210" s="41">
        <v>0</v>
      </c>
      <c r="AW210" s="41">
        <v>0</v>
      </c>
      <c r="AX210" s="41">
        <v>49299.545379203453</v>
      </c>
      <c r="AY210" s="41">
        <v>10387.161405447339</v>
      </c>
      <c r="AZ210" s="79">
        <v>4.7461999919775284</v>
      </c>
      <c r="BA210" s="41">
        <v>43181.180131447298</v>
      </c>
      <c r="BB210" s="41">
        <v>11287.203749408001</v>
      </c>
      <c r="BC210" s="41">
        <v>0</v>
      </c>
      <c r="BD210" s="41">
        <v>0</v>
      </c>
      <c r="BE210" s="41">
        <v>54468.383880855297</v>
      </c>
      <c r="BF210" s="41">
        <v>14872.02475842521</v>
      </c>
      <c r="BG210" s="41">
        <v>3.1555334269054804</v>
      </c>
      <c r="BH210" s="79">
        <v>3.6624726468397113</v>
      </c>
      <c r="BI210" s="41">
        <v>3.9477943779694962</v>
      </c>
      <c r="BJ210" s="41">
        <v>9.1432835678837847</v>
      </c>
      <c r="BK210" s="41">
        <v>0</v>
      </c>
      <c r="BL210" s="41">
        <v>52.18236096531755</v>
      </c>
      <c r="BM210" s="41">
        <v>65.273438911170842</v>
      </c>
      <c r="BN210" s="41">
        <v>43181.180131447298</v>
      </c>
      <c r="BO210" s="41">
        <v>0</v>
      </c>
      <c r="BP210" s="41">
        <v>11287.203749408001</v>
      </c>
      <c r="BQ210" s="41">
        <v>0</v>
      </c>
      <c r="BR210" s="41">
        <v>0</v>
      </c>
      <c r="BS210" s="41">
        <v>0</v>
      </c>
      <c r="BT210" s="41">
        <v>0</v>
      </c>
      <c r="BU210" s="41">
        <v>0</v>
      </c>
      <c r="BV210" s="41">
        <v>0</v>
      </c>
      <c r="BW210" s="41">
        <v>0</v>
      </c>
      <c r="BX210" s="41">
        <v>32143.301461606832</v>
      </c>
      <c r="BY210" s="41">
        <v>3457.6965341130003</v>
      </c>
      <c r="BZ210" s="41">
        <v>38552.421880752721</v>
      </c>
      <c r="CA210" s="41">
        <v>0</v>
      </c>
      <c r="CB210" s="41">
        <v>54468.383880855297</v>
      </c>
      <c r="CC210" s="41">
        <v>74153.419876472559</v>
      </c>
      <c r="CD210" s="87">
        <v>0.73453637029270791</v>
      </c>
      <c r="CE210" s="41">
        <v>55.337894392223035</v>
      </c>
      <c r="CF210" s="41">
        <v>794.13231797982144</v>
      </c>
      <c r="CG210" s="41">
        <v>0</v>
      </c>
      <c r="CH210" s="41">
        <v>794.13231797982144</v>
      </c>
      <c r="CI210" s="41">
        <v>39.706208164169944</v>
      </c>
      <c r="CJ210" s="41">
        <v>0</v>
      </c>
      <c r="CK210" s="41">
        <v>39.706208164169944</v>
      </c>
      <c r="CL210" s="41"/>
      <c r="CM210" s="41">
        <v>0</v>
      </c>
      <c r="CN210" s="41"/>
      <c r="CO210" s="41">
        <v>0</v>
      </c>
      <c r="CP210" s="41">
        <v>0</v>
      </c>
      <c r="CQ210" s="41">
        <v>0</v>
      </c>
      <c r="CR210" s="41">
        <v>0</v>
      </c>
      <c r="CS210" s="41">
        <v>0</v>
      </c>
      <c r="CT210" s="41">
        <v>0</v>
      </c>
      <c r="CU210" s="41">
        <v>0</v>
      </c>
      <c r="CV210" s="41">
        <v>9999</v>
      </c>
      <c r="CW210" s="79">
        <v>9999</v>
      </c>
      <c r="CX210" s="21"/>
      <c r="CY210" s="21"/>
      <c r="CZ210" s="21"/>
      <c r="DA210" s="21"/>
      <c r="DB210" s="21"/>
      <c r="DC210" s="21"/>
      <c r="DD210" s="21"/>
      <c r="DE210" s="21"/>
      <c r="DF210" s="21"/>
      <c r="DG210" s="21"/>
      <c r="DH210" s="21"/>
      <c r="DI210" s="21"/>
      <c r="DJ210" s="21"/>
      <c r="DK210" s="21"/>
      <c r="DL210" s="21"/>
      <c r="DM210" s="21"/>
      <c r="DN210" s="21"/>
      <c r="DO210" s="21"/>
      <c r="DP210" s="21"/>
      <c r="DQ210" s="21"/>
      <c r="DR210" s="21"/>
      <c r="DS210" s="21"/>
      <c r="DT210" s="21"/>
      <c r="DU210" s="21"/>
      <c r="DV210" s="21"/>
      <c r="DW210" s="21"/>
      <c r="DX210" s="21"/>
      <c r="DY210" s="21"/>
      <c r="DZ210" s="21"/>
      <c r="EA210" s="21"/>
    </row>
    <row r="211" spans="1:131">
      <c r="A211" s="21" t="s">
        <v>598</v>
      </c>
      <c r="B211" s="21"/>
      <c r="C211" s="41">
        <v>10</v>
      </c>
      <c r="D211" s="41">
        <v>77789.363142857124</v>
      </c>
      <c r="E211" s="41">
        <v>0</v>
      </c>
      <c r="F211" s="41">
        <v>17288.482670565001</v>
      </c>
      <c r="G211" s="41">
        <v>2836.7546813935169</v>
      </c>
      <c r="H211" s="41">
        <v>0</v>
      </c>
      <c r="I211" s="41"/>
      <c r="J211" s="41"/>
      <c r="K211" s="41"/>
      <c r="L211" s="41">
        <v>83592.017187726175</v>
      </c>
      <c r="M211" s="41">
        <v>14.628160927598095</v>
      </c>
      <c r="N211" s="41">
        <v>14.522581421927519</v>
      </c>
      <c r="O211" s="41">
        <v>0</v>
      </c>
      <c r="P211" s="41">
        <v>0</v>
      </c>
      <c r="Q211" s="41">
        <v>0</v>
      </c>
      <c r="R211" s="41">
        <v>3447.5543927439703</v>
      </c>
      <c r="S211" s="41">
        <v>7966.77383156824</v>
      </c>
      <c r="T211" s="41">
        <v>0</v>
      </c>
      <c r="U211" s="41">
        <v>20728.973237294624</v>
      </c>
      <c r="V211" s="41">
        <v>1037.3089602339001</v>
      </c>
      <c r="W211" s="41">
        <v>2420.3875738790998</v>
      </c>
      <c r="X211" s="41">
        <v>0</v>
      </c>
      <c r="Y211" s="41">
        <v>0</v>
      </c>
      <c r="Z211" s="41">
        <v>0</v>
      </c>
      <c r="AA211" s="41">
        <v>0</v>
      </c>
      <c r="AB211" s="41">
        <v>0</v>
      </c>
      <c r="AC211" s="41">
        <v>38552.421880752721</v>
      </c>
      <c r="AD211" s="41">
        <v>0</v>
      </c>
      <c r="AE211" s="41">
        <v>0</v>
      </c>
      <c r="AF211" s="41">
        <v>0</v>
      </c>
      <c r="AG211" s="41">
        <v>0</v>
      </c>
      <c r="AH211" s="41">
        <v>4484.8633529778708</v>
      </c>
      <c r="AI211" s="41">
        <v>10387.161405447339</v>
      </c>
      <c r="AJ211" s="41">
        <v>0</v>
      </c>
      <c r="AK211" s="41">
        <v>59281.395118047345</v>
      </c>
      <c r="AL211" s="41">
        <v>74153.419876472559</v>
      </c>
      <c r="AM211" s="41">
        <v>43181.180131447298</v>
      </c>
      <c r="AN211" s="41">
        <v>5168.8385016518478</v>
      </c>
      <c r="AO211" s="41">
        <v>0</v>
      </c>
      <c r="AP211" s="41">
        <v>0</v>
      </c>
      <c r="AQ211" s="41">
        <v>48350.018633099142</v>
      </c>
      <c r="AR211" s="41">
        <v>4484.8633529778708</v>
      </c>
      <c r="AS211" s="79">
        <v>10.780711657802367</v>
      </c>
      <c r="AT211" s="41">
        <v>43181.180131447298</v>
      </c>
      <c r="AU211" s="41">
        <v>6118.3652477561536</v>
      </c>
      <c r="AV211" s="41">
        <v>0</v>
      </c>
      <c r="AW211" s="41">
        <v>0</v>
      </c>
      <c r="AX211" s="41">
        <v>49299.545379203453</v>
      </c>
      <c r="AY211" s="41">
        <v>10387.161405447339</v>
      </c>
      <c r="AZ211" s="79">
        <v>4.7461999919775284</v>
      </c>
      <c r="BA211" s="41">
        <v>43181.180131447298</v>
      </c>
      <c r="BB211" s="41">
        <v>11287.203749408001</v>
      </c>
      <c r="BC211" s="41">
        <v>0</v>
      </c>
      <c r="BD211" s="41">
        <v>0</v>
      </c>
      <c r="BE211" s="41">
        <v>54468.383880855297</v>
      </c>
      <c r="BF211" s="41">
        <v>14872.02475842521</v>
      </c>
      <c r="BG211" s="41">
        <v>3.1555334269054804</v>
      </c>
      <c r="BH211" s="79">
        <v>3.6624726468397113</v>
      </c>
      <c r="BI211" s="41">
        <v>3.9477943779694962</v>
      </c>
      <c r="BJ211" s="41">
        <v>9.1432835678837847</v>
      </c>
      <c r="BK211" s="41">
        <v>0</v>
      </c>
      <c r="BL211" s="41">
        <v>52.18236096531755</v>
      </c>
      <c r="BM211" s="41">
        <v>65.273438911170842</v>
      </c>
      <c r="BN211" s="41">
        <v>43181.180131447298</v>
      </c>
      <c r="BO211" s="41">
        <v>0</v>
      </c>
      <c r="BP211" s="41">
        <v>11287.203749408001</v>
      </c>
      <c r="BQ211" s="41">
        <v>0</v>
      </c>
      <c r="BR211" s="41">
        <v>0</v>
      </c>
      <c r="BS211" s="41">
        <v>0</v>
      </c>
      <c r="BT211" s="41">
        <v>0</v>
      </c>
      <c r="BU211" s="41">
        <v>0</v>
      </c>
      <c r="BV211" s="41">
        <v>0</v>
      </c>
      <c r="BW211" s="41">
        <v>0</v>
      </c>
      <c r="BX211" s="41">
        <v>32143.301461606832</v>
      </c>
      <c r="BY211" s="41">
        <v>3457.6965341130003</v>
      </c>
      <c r="BZ211" s="41">
        <v>38552.421880752721</v>
      </c>
      <c r="CA211" s="41">
        <v>0</v>
      </c>
      <c r="CB211" s="41">
        <v>54468.383880855297</v>
      </c>
      <c r="CC211" s="41">
        <v>74153.419876472559</v>
      </c>
      <c r="CD211" s="87">
        <v>0.73453637029270791</v>
      </c>
      <c r="CE211" s="41">
        <v>55.337894392223035</v>
      </c>
      <c r="CF211" s="41">
        <v>794.13231797982144</v>
      </c>
      <c r="CG211" s="41">
        <v>0</v>
      </c>
      <c r="CH211" s="41">
        <v>794.13231797982144</v>
      </c>
      <c r="CI211" s="41">
        <v>39.706208164169944</v>
      </c>
      <c r="CJ211" s="41">
        <v>0</v>
      </c>
      <c r="CK211" s="41">
        <v>39.706208164169944</v>
      </c>
      <c r="CL211" s="41"/>
      <c r="CM211" s="41">
        <v>0</v>
      </c>
      <c r="CN211" s="41"/>
      <c r="CO211" s="41">
        <v>0</v>
      </c>
      <c r="CP211" s="41">
        <v>0</v>
      </c>
      <c r="CQ211" s="41">
        <v>0</v>
      </c>
      <c r="CR211" s="41">
        <v>0</v>
      </c>
      <c r="CS211" s="41">
        <v>0</v>
      </c>
      <c r="CT211" s="41">
        <v>0</v>
      </c>
      <c r="CU211" s="41">
        <v>0</v>
      </c>
      <c r="CV211" s="41">
        <v>9999</v>
      </c>
      <c r="CW211" s="79">
        <v>9999</v>
      </c>
      <c r="CX211" s="21"/>
      <c r="CY211" s="21"/>
      <c r="CZ211" s="21"/>
      <c r="DA211" s="21"/>
      <c r="DB211" s="21"/>
      <c r="DC211" s="21"/>
      <c r="DD211" s="21"/>
      <c r="DE211" s="21"/>
      <c r="DF211" s="21"/>
      <c r="DG211" s="21"/>
      <c r="DH211" s="21"/>
      <c r="DI211" s="21"/>
      <c r="DJ211" s="21"/>
      <c r="DK211" s="21"/>
      <c r="DL211" s="21"/>
      <c r="DM211" s="21"/>
      <c r="DN211" s="21"/>
      <c r="DO211" s="21"/>
      <c r="DP211" s="21"/>
      <c r="DQ211" s="21"/>
      <c r="DR211" s="21"/>
      <c r="DS211" s="21"/>
      <c r="DT211" s="21"/>
      <c r="DU211" s="21"/>
      <c r="DV211" s="21"/>
      <c r="DW211" s="21"/>
      <c r="DX211" s="21"/>
      <c r="DY211" s="21"/>
      <c r="DZ211" s="21"/>
      <c r="EA211" s="21"/>
    </row>
    <row r="212" spans="1:131">
      <c r="A212" s="21" t="s">
        <v>593</v>
      </c>
      <c r="B212" s="21"/>
      <c r="C212" s="41">
        <v>9.9999999999999982</v>
      </c>
      <c r="D212" s="41">
        <v>10435616.358750001</v>
      </c>
      <c r="E212" s="41">
        <v>0</v>
      </c>
      <c r="F212" s="41">
        <v>2319288.464202838</v>
      </c>
      <c r="G212" s="41">
        <v>380556.96001194342</v>
      </c>
      <c r="H212" s="41">
        <v>0</v>
      </c>
      <c r="I212" s="41"/>
      <c r="J212" s="41"/>
      <c r="K212" s="41"/>
      <c r="L212" s="41">
        <v>11214055.325573737</v>
      </c>
      <c r="M212" s="41">
        <v>1962.4003759244995</v>
      </c>
      <c r="N212" s="41">
        <v>1948.236650036923</v>
      </c>
      <c r="O212" s="41">
        <v>0</v>
      </c>
      <c r="P212" s="41">
        <v>0</v>
      </c>
      <c r="Q212" s="41">
        <v>0</v>
      </c>
      <c r="R212" s="41">
        <v>462497.10198203311</v>
      </c>
      <c r="S212" s="41">
        <v>1068760.4572683657</v>
      </c>
      <c r="T212" s="41">
        <v>0</v>
      </c>
      <c r="U212" s="41">
        <v>2780837.9381888006</v>
      </c>
      <c r="V212" s="41">
        <v>139157.30785217028</v>
      </c>
      <c r="W212" s="41">
        <v>324700.38498839736</v>
      </c>
      <c r="X212" s="41">
        <v>0</v>
      </c>
      <c r="Y212" s="41">
        <v>0</v>
      </c>
      <c r="Z212" s="41">
        <v>0</v>
      </c>
      <c r="AA212" s="41">
        <v>0</v>
      </c>
      <c r="AB212" s="41">
        <v>0</v>
      </c>
      <c r="AC212" s="41">
        <v>5171893.2794111287</v>
      </c>
      <c r="AD212" s="41">
        <v>0</v>
      </c>
      <c r="AE212" s="41">
        <v>0</v>
      </c>
      <c r="AF212" s="41">
        <v>0</v>
      </c>
      <c r="AG212" s="41">
        <v>0</v>
      </c>
      <c r="AH212" s="41">
        <v>601654.40983420343</v>
      </c>
      <c r="AI212" s="41">
        <v>1393460.842256763</v>
      </c>
      <c r="AJ212" s="41">
        <v>0</v>
      </c>
      <c r="AK212" s="41">
        <v>7952731.2175999293</v>
      </c>
      <c r="AL212" s="41">
        <v>9947846.4696908947</v>
      </c>
      <c r="AM212" s="41">
        <v>5792851.510331966</v>
      </c>
      <c r="AN212" s="41">
        <v>693411.19973583182</v>
      </c>
      <c r="AO212" s="41">
        <v>0</v>
      </c>
      <c r="AP212" s="41">
        <v>0</v>
      </c>
      <c r="AQ212" s="41">
        <v>6486262.7100677975</v>
      </c>
      <c r="AR212" s="41">
        <v>601654.40983420343</v>
      </c>
      <c r="AS212" s="79">
        <v>10.780711657802362</v>
      </c>
      <c r="AT212" s="41">
        <v>5792851.510331966</v>
      </c>
      <c r="AU212" s="41">
        <v>820792.3280080799</v>
      </c>
      <c r="AV212" s="41">
        <v>0</v>
      </c>
      <c r="AW212" s="41">
        <v>0</v>
      </c>
      <c r="AX212" s="41">
        <v>6613643.8383400459</v>
      </c>
      <c r="AY212" s="41">
        <v>1393460.842256763</v>
      </c>
      <c r="AZ212" s="79">
        <v>4.7461999919775266</v>
      </c>
      <c r="BA212" s="41">
        <v>5792851.510331966</v>
      </c>
      <c r="BB212" s="41">
        <v>1514203.5277439116</v>
      </c>
      <c r="BC212" s="41">
        <v>0</v>
      </c>
      <c r="BD212" s="41">
        <v>0</v>
      </c>
      <c r="BE212" s="41">
        <v>7307055.0380758774</v>
      </c>
      <c r="BF212" s="41">
        <v>1995115.2520909663</v>
      </c>
      <c r="BG212" s="41">
        <v>3.1555334269054831</v>
      </c>
      <c r="BH212" s="79">
        <v>3.6624726468397104</v>
      </c>
      <c r="BI212" s="41">
        <v>3.9477943779694971</v>
      </c>
      <c r="BJ212" s="41">
        <v>9.1432835678837847</v>
      </c>
      <c r="BK212" s="41">
        <v>0</v>
      </c>
      <c r="BL212" s="41">
        <v>52.182360965317557</v>
      </c>
      <c r="BM212" s="41">
        <v>65.273438911170842</v>
      </c>
      <c r="BN212" s="41">
        <v>5792851.510331966</v>
      </c>
      <c r="BO212" s="41">
        <v>0</v>
      </c>
      <c r="BP212" s="41">
        <v>1514203.5277439116</v>
      </c>
      <c r="BQ212" s="41">
        <v>0</v>
      </c>
      <c r="BR212" s="41">
        <v>0</v>
      </c>
      <c r="BS212" s="41">
        <v>0</v>
      </c>
      <c r="BT212" s="41">
        <v>0</v>
      </c>
      <c r="BU212" s="41">
        <v>0</v>
      </c>
      <c r="BV212" s="41">
        <v>0</v>
      </c>
      <c r="BW212" s="41">
        <v>0</v>
      </c>
      <c r="BX212" s="41">
        <v>4312095.4974391991</v>
      </c>
      <c r="BY212" s="41">
        <v>463857.69284056773</v>
      </c>
      <c r="BZ212" s="41">
        <v>5171893.2794111287</v>
      </c>
      <c r="CA212" s="41">
        <v>0</v>
      </c>
      <c r="CB212" s="41">
        <v>7307055.0380758774</v>
      </c>
      <c r="CC212" s="41">
        <v>9947846.4696908947</v>
      </c>
      <c r="CD212" s="87">
        <v>0.7345363702927078</v>
      </c>
      <c r="CE212" s="41">
        <v>55.337894392223042</v>
      </c>
      <c r="CF212" s="41">
        <v>106534.61956364216</v>
      </c>
      <c r="CG212" s="41">
        <v>0</v>
      </c>
      <c r="CH212" s="41">
        <v>106534.61956364216</v>
      </c>
      <c r="CI212" s="41">
        <v>5326.6762796475268</v>
      </c>
      <c r="CJ212" s="41">
        <v>0</v>
      </c>
      <c r="CK212" s="41">
        <v>5326.6762796475268</v>
      </c>
      <c r="CL212" s="41"/>
      <c r="CM212" s="41">
        <v>0</v>
      </c>
      <c r="CN212" s="41"/>
      <c r="CO212" s="41">
        <v>0</v>
      </c>
      <c r="CP212" s="41">
        <v>0</v>
      </c>
      <c r="CQ212" s="41">
        <v>0</v>
      </c>
      <c r="CR212" s="41">
        <v>0</v>
      </c>
      <c r="CS212" s="41">
        <v>0</v>
      </c>
      <c r="CT212" s="41">
        <v>0</v>
      </c>
      <c r="CU212" s="41">
        <v>0</v>
      </c>
      <c r="CV212" s="41">
        <v>9999</v>
      </c>
      <c r="CW212" s="79">
        <v>9999</v>
      </c>
      <c r="CX212" s="21"/>
      <c r="CY212" s="21"/>
      <c r="CZ212" s="21"/>
      <c r="DA212" s="21"/>
      <c r="DB212" s="21"/>
      <c r="DC212" s="21"/>
      <c r="DD212" s="21"/>
      <c r="DE212" s="21"/>
      <c r="DF212" s="21"/>
      <c r="DG212" s="21"/>
      <c r="DH212" s="21"/>
      <c r="DI212" s="21"/>
      <c r="DJ212" s="21"/>
      <c r="DK212" s="21"/>
      <c r="DL212" s="21"/>
      <c r="DM212" s="21"/>
      <c r="DN212" s="21"/>
      <c r="DO212" s="21"/>
      <c r="DP212" s="21"/>
      <c r="DQ212" s="21"/>
      <c r="DR212" s="21"/>
      <c r="DS212" s="21"/>
      <c r="DT212" s="21"/>
      <c r="DU212" s="21"/>
      <c r="DV212" s="21"/>
      <c r="DW212" s="21"/>
      <c r="DX212" s="21"/>
      <c r="DY212" s="21"/>
      <c r="DZ212" s="21"/>
      <c r="EA212" s="21"/>
    </row>
    <row r="213" spans="1:131">
      <c r="A213" s="21" t="s">
        <v>604</v>
      </c>
      <c r="B213" s="21"/>
      <c r="C213" s="41">
        <v>10</v>
      </c>
      <c r="D213" s="41">
        <v>22913.2035</v>
      </c>
      <c r="E213" s="41">
        <v>0</v>
      </c>
      <c r="F213" s="41">
        <v>5092.3995985080073</v>
      </c>
      <c r="G213" s="41">
        <v>835.57873041046673</v>
      </c>
      <c r="H213" s="41">
        <v>0</v>
      </c>
      <c r="I213" s="41"/>
      <c r="J213" s="41"/>
      <c r="K213" s="41"/>
      <c r="L213" s="41">
        <v>24622.401102325282</v>
      </c>
      <c r="M213" s="41">
        <v>4.3087899761984492</v>
      </c>
      <c r="N213" s="41">
        <v>4.2776910623994429</v>
      </c>
      <c r="O213" s="41">
        <v>0</v>
      </c>
      <c r="P213" s="41">
        <v>0</v>
      </c>
      <c r="Q213" s="41">
        <v>0</v>
      </c>
      <c r="R213" s="41">
        <v>1015.4925067735951</v>
      </c>
      <c r="S213" s="41">
        <v>2346.6487276153971</v>
      </c>
      <c r="T213" s="41">
        <v>0</v>
      </c>
      <c r="U213" s="41">
        <v>6105.811423856584</v>
      </c>
      <c r="V213" s="41">
        <v>305.54397591048047</v>
      </c>
      <c r="W213" s="41">
        <v>712.93594379112108</v>
      </c>
      <c r="X213" s="41">
        <v>0</v>
      </c>
      <c r="Y213" s="41">
        <v>0</v>
      </c>
      <c r="Z213" s="41">
        <v>0</v>
      </c>
      <c r="AA213" s="41">
        <v>0</v>
      </c>
      <c r="AB213" s="41">
        <v>0</v>
      </c>
      <c r="AC213" s="41">
        <v>11355.787633192014</v>
      </c>
      <c r="AD213" s="41">
        <v>0</v>
      </c>
      <c r="AE213" s="41">
        <v>0</v>
      </c>
      <c r="AF213" s="41">
        <v>0</v>
      </c>
      <c r="AG213" s="41">
        <v>0</v>
      </c>
      <c r="AH213" s="41">
        <v>1321.0364826840755</v>
      </c>
      <c r="AI213" s="41">
        <v>3059.5846714065183</v>
      </c>
      <c r="AJ213" s="41">
        <v>0</v>
      </c>
      <c r="AK213" s="41">
        <v>17461.599057048599</v>
      </c>
      <c r="AL213" s="41">
        <v>21842.220211139189</v>
      </c>
      <c r="AM213" s="41">
        <v>12719.208999114417</v>
      </c>
      <c r="AN213" s="41">
        <v>1522.504410140024</v>
      </c>
      <c r="AO213" s="41">
        <v>0</v>
      </c>
      <c r="AP213" s="41">
        <v>0</v>
      </c>
      <c r="AQ213" s="41">
        <v>14241.71340925444</v>
      </c>
      <c r="AR213" s="41">
        <v>1321.0364826840755</v>
      </c>
      <c r="AS213" s="79">
        <v>10.780711657802362</v>
      </c>
      <c r="AT213" s="41">
        <v>12719.208999114417</v>
      </c>
      <c r="AU213" s="41">
        <v>1802.1917437697584</v>
      </c>
      <c r="AV213" s="41">
        <v>0</v>
      </c>
      <c r="AW213" s="41">
        <v>0</v>
      </c>
      <c r="AX213" s="41">
        <v>14521.400742884176</v>
      </c>
      <c r="AY213" s="41">
        <v>3059.5846714065183</v>
      </c>
      <c r="AZ213" s="79">
        <v>4.7461999919775248</v>
      </c>
      <c r="BA213" s="41">
        <v>12719.208999114417</v>
      </c>
      <c r="BB213" s="41">
        <v>3324.696153909782</v>
      </c>
      <c r="BC213" s="41">
        <v>0</v>
      </c>
      <c r="BD213" s="41">
        <v>0</v>
      </c>
      <c r="BE213" s="41">
        <v>16043.9051530242</v>
      </c>
      <c r="BF213" s="41">
        <v>4380.6211540905942</v>
      </c>
      <c r="BG213" s="41">
        <v>3.1555334269054796</v>
      </c>
      <c r="BH213" s="79">
        <v>3.6624726468397091</v>
      </c>
      <c r="BI213" s="41">
        <v>3.9477943779694957</v>
      </c>
      <c r="BJ213" s="41">
        <v>9.1432835678837847</v>
      </c>
      <c r="BK213" s="41">
        <v>0</v>
      </c>
      <c r="BL213" s="41">
        <v>52.182360965317564</v>
      </c>
      <c r="BM213" s="41">
        <v>65.273438911170828</v>
      </c>
      <c r="BN213" s="41">
        <v>12719.208999114417</v>
      </c>
      <c r="BO213" s="41">
        <v>0</v>
      </c>
      <c r="BP213" s="41">
        <v>3324.696153909782</v>
      </c>
      <c r="BQ213" s="41">
        <v>0</v>
      </c>
      <c r="BR213" s="41">
        <v>0</v>
      </c>
      <c r="BS213" s="41">
        <v>0</v>
      </c>
      <c r="BT213" s="41">
        <v>0</v>
      </c>
      <c r="BU213" s="41">
        <v>0</v>
      </c>
      <c r="BV213" s="41">
        <v>0</v>
      </c>
      <c r="BW213" s="41">
        <v>0</v>
      </c>
      <c r="BX213" s="41">
        <v>9467.9526582455746</v>
      </c>
      <c r="BY213" s="41">
        <v>1018.4799197016016</v>
      </c>
      <c r="BZ213" s="41">
        <v>11355.787633192014</v>
      </c>
      <c r="CA213" s="41">
        <v>0</v>
      </c>
      <c r="CB213" s="41">
        <v>16043.9051530242</v>
      </c>
      <c r="CC213" s="41">
        <v>21842.220211139189</v>
      </c>
      <c r="CD213" s="87">
        <v>0.73453637029270769</v>
      </c>
      <c r="CE213" s="41">
        <v>55.337894392223028</v>
      </c>
      <c r="CF213" s="41">
        <v>233.91521247425453</v>
      </c>
      <c r="CG213" s="41">
        <v>0</v>
      </c>
      <c r="CH213" s="41">
        <v>233.91521247425453</v>
      </c>
      <c r="CI213" s="41">
        <v>11.69564052360451</v>
      </c>
      <c r="CJ213" s="41">
        <v>0</v>
      </c>
      <c r="CK213" s="41">
        <v>11.69564052360451</v>
      </c>
      <c r="CL213" s="41"/>
      <c r="CM213" s="41">
        <v>0</v>
      </c>
      <c r="CN213" s="41"/>
      <c r="CO213" s="41">
        <v>0</v>
      </c>
      <c r="CP213" s="41">
        <v>0</v>
      </c>
      <c r="CQ213" s="41">
        <v>0</v>
      </c>
      <c r="CR213" s="41">
        <v>0</v>
      </c>
      <c r="CS213" s="41">
        <v>0</v>
      </c>
      <c r="CT213" s="41">
        <v>0</v>
      </c>
      <c r="CU213" s="41">
        <v>0</v>
      </c>
      <c r="CV213" s="41">
        <v>9999</v>
      </c>
      <c r="CW213" s="79">
        <v>9999</v>
      </c>
      <c r="CX213" s="21"/>
      <c r="CY213" s="21"/>
      <c r="CZ213" s="21"/>
      <c r="DA213" s="21"/>
      <c r="DB213" s="21"/>
      <c r="DC213" s="21"/>
      <c r="DD213" s="21"/>
      <c r="DE213" s="21"/>
      <c r="DF213" s="21"/>
      <c r="DG213" s="21"/>
      <c r="DH213" s="21"/>
      <c r="DI213" s="21"/>
      <c r="DJ213" s="21"/>
      <c r="DK213" s="21"/>
      <c r="DL213" s="21"/>
      <c r="DM213" s="21"/>
      <c r="DN213" s="21"/>
      <c r="DO213" s="21"/>
      <c r="DP213" s="21"/>
      <c r="DQ213" s="21"/>
      <c r="DR213" s="21"/>
      <c r="DS213" s="21"/>
      <c r="DT213" s="21"/>
      <c r="DU213" s="21"/>
      <c r="DV213" s="21"/>
      <c r="DW213" s="21"/>
      <c r="DX213" s="21"/>
      <c r="DY213" s="21"/>
      <c r="DZ213" s="21"/>
      <c r="EA213" s="21"/>
    </row>
    <row r="214" spans="1:131">
      <c r="A214" s="21" t="s">
        <v>605</v>
      </c>
      <c r="B214" s="21"/>
      <c r="C214" s="41">
        <v>10</v>
      </c>
      <c r="D214" s="41">
        <v>22913.2035</v>
      </c>
      <c r="E214" s="41">
        <v>0</v>
      </c>
      <c r="F214" s="41">
        <v>5092.3995985080073</v>
      </c>
      <c r="G214" s="41">
        <v>835.57873041046673</v>
      </c>
      <c r="H214" s="41">
        <v>0</v>
      </c>
      <c r="I214" s="41"/>
      <c r="J214" s="41"/>
      <c r="K214" s="41"/>
      <c r="L214" s="41">
        <v>24622.401102325282</v>
      </c>
      <c r="M214" s="41">
        <v>4.3087899761984492</v>
      </c>
      <c r="N214" s="41">
        <v>4.2776910623994429</v>
      </c>
      <c r="O214" s="41">
        <v>0</v>
      </c>
      <c r="P214" s="41">
        <v>0</v>
      </c>
      <c r="Q214" s="41">
        <v>0</v>
      </c>
      <c r="R214" s="41">
        <v>1015.4925067735951</v>
      </c>
      <c r="S214" s="41">
        <v>2346.6487276153971</v>
      </c>
      <c r="T214" s="41">
        <v>0</v>
      </c>
      <c r="U214" s="41">
        <v>6105.811423856584</v>
      </c>
      <c r="V214" s="41">
        <v>305.54397591048047</v>
      </c>
      <c r="W214" s="41">
        <v>712.93594379112108</v>
      </c>
      <c r="X214" s="41">
        <v>0</v>
      </c>
      <c r="Y214" s="41">
        <v>0</v>
      </c>
      <c r="Z214" s="41">
        <v>0</v>
      </c>
      <c r="AA214" s="41">
        <v>0</v>
      </c>
      <c r="AB214" s="41">
        <v>0</v>
      </c>
      <c r="AC214" s="41">
        <v>11355.787633192014</v>
      </c>
      <c r="AD214" s="41">
        <v>0</v>
      </c>
      <c r="AE214" s="41">
        <v>0</v>
      </c>
      <c r="AF214" s="41">
        <v>0</v>
      </c>
      <c r="AG214" s="41">
        <v>0</v>
      </c>
      <c r="AH214" s="41">
        <v>1321.0364826840755</v>
      </c>
      <c r="AI214" s="41">
        <v>3059.5846714065183</v>
      </c>
      <c r="AJ214" s="41">
        <v>0</v>
      </c>
      <c r="AK214" s="41">
        <v>17461.599057048599</v>
      </c>
      <c r="AL214" s="41">
        <v>21842.220211139189</v>
      </c>
      <c r="AM214" s="41">
        <v>12719.208999114417</v>
      </c>
      <c r="AN214" s="41">
        <v>1522.504410140024</v>
      </c>
      <c r="AO214" s="41">
        <v>0</v>
      </c>
      <c r="AP214" s="41">
        <v>0</v>
      </c>
      <c r="AQ214" s="41">
        <v>14241.71340925444</v>
      </c>
      <c r="AR214" s="41">
        <v>1321.0364826840755</v>
      </c>
      <c r="AS214" s="79">
        <v>10.780711657802362</v>
      </c>
      <c r="AT214" s="41">
        <v>12719.208999114417</v>
      </c>
      <c r="AU214" s="41">
        <v>1802.1917437697584</v>
      </c>
      <c r="AV214" s="41">
        <v>0</v>
      </c>
      <c r="AW214" s="41">
        <v>0</v>
      </c>
      <c r="AX214" s="41">
        <v>14521.400742884176</v>
      </c>
      <c r="AY214" s="41">
        <v>3059.5846714065183</v>
      </c>
      <c r="AZ214" s="79">
        <v>4.7461999919775248</v>
      </c>
      <c r="BA214" s="41">
        <v>12719.208999114417</v>
      </c>
      <c r="BB214" s="41">
        <v>3324.696153909782</v>
      </c>
      <c r="BC214" s="41">
        <v>0</v>
      </c>
      <c r="BD214" s="41">
        <v>0</v>
      </c>
      <c r="BE214" s="41">
        <v>16043.9051530242</v>
      </c>
      <c r="BF214" s="41">
        <v>4380.6211540905942</v>
      </c>
      <c r="BG214" s="41">
        <v>3.1555334269054796</v>
      </c>
      <c r="BH214" s="79">
        <v>3.6624726468397091</v>
      </c>
      <c r="BI214" s="41">
        <v>3.9477943779694957</v>
      </c>
      <c r="BJ214" s="41">
        <v>9.1432835678837847</v>
      </c>
      <c r="BK214" s="41">
        <v>0</v>
      </c>
      <c r="BL214" s="41">
        <v>52.182360965317564</v>
      </c>
      <c r="BM214" s="41">
        <v>65.273438911170828</v>
      </c>
      <c r="BN214" s="41">
        <v>12719.208999114417</v>
      </c>
      <c r="BO214" s="41">
        <v>0</v>
      </c>
      <c r="BP214" s="41">
        <v>3324.696153909782</v>
      </c>
      <c r="BQ214" s="41">
        <v>0</v>
      </c>
      <c r="BR214" s="41">
        <v>0</v>
      </c>
      <c r="BS214" s="41">
        <v>0</v>
      </c>
      <c r="BT214" s="41">
        <v>0</v>
      </c>
      <c r="BU214" s="41">
        <v>0</v>
      </c>
      <c r="BV214" s="41">
        <v>0</v>
      </c>
      <c r="BW214" s="41">
        <v>0</v>
      </c>
      <c r="BX214" s="41">
        <v>9467.9526582455746</v>
      </c>
      <c r="BY214" s="41">
        <v>1018.4799197016016</v>
      </c>
      <c r="BZ214" s="41">
        <v>11355.787633192014</v>
      </c>
      <c r="CA214" s="41">
        <v>0</v>
      </c>
      <c r="CB214" s="41">
        <v>16043.9051530242</v>
      </c>
      <c r="CC214" s="41">
        <v>21842.220211139189</v>
      </c>
      <c r="CD214" s="87">
        <v>0.73453637029270769</v>
      </c>
      <c r="CE214" s="41">
        <v>55.337894392223028</v>
      </c>
      <c r="CF214" s="41">
        <v>233.91521247425453</v>
      </c>
      <c r="CG214" s="41">
        <v>0</v>
      </c>
      <c r="CH214" s="41">
        <v>233.91521247425453</v>
      </c>
      <c r="CI214" s="41">
        <v>11.69564052360451</v>
      </c>
      <c r="CJ214" s="41">
        <v>0</v>
      </c>
      <c r="CK214" s="41">
        <v>11.69564052360451</v>
      </c>
      <c r="CL214" s="41"/>
      <c r="CM214" s="41">
        <v>0</v>
      </c>
      <c r="CN214" s="41"/>
      <c r="CO214" s="41">
        <v>0</v>
      </c>
      <c r="CP214" s="41">
        <v>0</v>
      </c>
      <c r="CQ214" s="41">
        <v>0</v>
      </c>
      <c r="CR214" s="41">
        <v>0</v>
      </c>
      <c r="CS214" s="41">
        <v>0</v>
      </c>
      <c r="CT214" s="41">
        <v>0</v>
      </c>
      <c r="CU214" s="41">
        <v>0</v>
      </c>
      <c r="CV214" s="41">
        <v>9999</v>
      </c>
      <c r="CW214" s="79">
        <v>9999</v>
      </c>
      <c r="CX214" s="21"/>
      <c r="CY214" s="21"/>
      <c r="CZ214" s="21"/>
      <c r="DA214" s="21"/>
      <c r="DB214" s="21"/>
      <c r="DC214" s="21"/>
      <c r="DD214" s="21"/>
      <c r="DE214" s="21"/>
      <c r="DF214" s="21"/>
      <c r="DG214" s="21"/>
      <c r="DH214" s="21"/>
      <c r="DI214" s="21"/>
      <c r="DJ214" s="21"/>
      <c r="DK214" s="21"/>
      <c r="DL214" s="21"/>
      <c r="DM214" s="21"/>
      <c r="DN214" s="21"/>
      <c r="DO214" s="21"/>
      <c r="DP214" s="21"/>
      <c r="DQ214" s="21"/>
      <c r="DR214" s="21"/>
      <c r="DS214" s="21"/>
      <c r="DT214" s="21"/>
      <c r="DU214" s="21"/>
      <c r="DV214" s="21"/>
      <c r="DW214" s="21"/>
      <c r="DX214" s="21"/>
      <c r="DY214" s="21"/>
      <c r="DZ214" s="21"/>
      <c r="EA214" s="21"/>
    </row>
    <row r="215" spans="1:131">
      <c r="A215" s="21" t="s">
        <v>589</v>
      </c>
      <c r="B215" s="21"/>
      <c r="C215" s="41">
        <v>10</v>
      </c>
      <c r="D215" s="41">
        <v>4892305.9061249997</v>
      </c>
      <c r="E215" s="41">
        <v>0</v>
      </c>
      <c r="F215" s="41">
        <v>1087302.2025108496</v>
      </c>
      <c r="G215" s="41">
        <v>178408.34686514066</v>
      </c>
      <c r="H215" s="41">
        <v>0</v>
      </c>
      <c r="I215" s="41"/>
      <c r="J215" s="41"/>
      <c r="K215" s="41"/>
      <c r="L215" s="41">
        <v>5257244.7294803057</v>
      </c>
      <c r="M215" s="41">
        <v>919.99002447684234</v>
      </c>
      <c r="N215" s="41">
        <v>913.34994904378698</v>
      </c>
      <c r="O215" s="41">
        <v>0</v>
      </c>
      <c r="P215" s="41">
        <v>0</v>
      </c>
      <c r="Q215" s="41">
        <v>0</v>
      </c>
      <c r="R215" s="41">
        <v>216822.58390949754</v>
      </c>
      <c r="S215" s="41">
        <v>501044.01288599934</v>
      </c>
      <c r="T215" s="41">
        <v>0</v>
      </c>
      <c r="U215" s="41">
        <v>1303680.5303378492</v>
      </c>
      <c r="V215" s="41">
        <v>65238.132150650963</v>
      </c>
      <c r="W215" s="41">
        <v>152222.30835151891</v>
      </c>
      <c r="X215" s="41">
        <v>0</v>
      </c>
      <c r="Y215" s="41">
        <v>0</v>
      </c>
      <c r="Z215" s="41">
        <v>0</v>
      </c>
      <c r="AA215" s="41">
        <v>0</v>
      </c>
      <c r="AB215" s="41">
        <v>0</v>
      </c>
      <c r="AC215" s="41">
        <v>2424627.6565634538</v>
      </c>
      <c r="AD215" s="41">
        <v>0</v>
      </c>
      <c r="AE215" s="41">
        <v>0</v>
      </c>
      <c r="AF215" s="41">
        <v>0</v>
      </c>
      <c r="AG215" s="41">
        <v>0</v>
      </c>
      <c r="AH215" s="41">
        <v>282060.71606014849</v>
      </c>
      <c r="AI215" s="41">
        <v>653266.32123751822</v>
      </c>
      <c r="AJ215" s="41">
        <v>0</v>
      </c>
      <c r="AK215" s="41">
        <v>3728308.186901303</v>
      </c>
      <c r="AL215" s="41">
        <v>4663635.22419897</v>
      </c>
      <c r="AM215" s="41">
        <v>2715738.168502091</v>
      </c>
      <c r="AN215" s="41">
        <v>325077.08133563248</v>
      </c>
      <c r="AO215" s="41">
        <v>0</v>
      </c>
      <c r="AP215" s="41">
        <v>0</v>
      </c>
      <c r="AQ215" s="41">
        <v>3040815.2498377236</v>
      </c>
      <c r="AR215" s="41">
        <v>282060.71606014849</v>
      </c>
      <c r="AS215" s="79">
        <v>10.780711657802359</v>
      </c>
      <c r="AT215" s="41">
        <v>2715738.168502091</v>
      </c>
      <c r="AU215" s="41">
        <v>384794.44011460477</v>
      </c>
      <c r="AV215" s="41">
        <v>0</v>
      </c>
      <c r="AW215" s="41">
        <v>0</v>
      </c>
      <c r="AX215" s="41">
        <v>3100532.6086166957</v>
      </c>
      <c r="AY215" s="41">
        <v>653266.32123751822</v>
      </c>
      <c r="AZ215" s="79">
        <v>4.746199991977524</v>
      </c>
      <c r="BA215" s="41">
        <v>2715738.168502091</v>
      </c>
      <c r="BB215" s="41">
        <v>709871.52145023725</v>
      </c>
      <c r="BC215" s="41">
        <v>0</v>
      </c>
      <c r="BD215" s="41">
        <v>0</v>
      </c>
      <c r="BE215" s="41">
        <v>3425609.6899523283</v>
      </c>
      <c r="BF215" s="41">
        <v>935327.03729766677</v>
      </c>
      <c r="BG215" s="41">
        <v>3.1555334269054787</v>
      </c>
      <c r="BH215" s="79">
        <v>3.6624726468397086</v>
      </c>
      <c r="BI215" s="41">
        <v>3.9477943779694962</v>
      </c>
      <c r="BJ215" s="41">
        <v>9.1432835678837829</v>
      </c>
      <c r="BK215" s="41">
        <v>0</v>
      </c>
      <c r="BL215" s="41">
        <v>52.18236096531755</v>
      </c>
      <c r="BM215" s="41">
        <v>65.273438911170828</v>
      </c>
      <c r="BN215" s="41">
        <v>2715738.168502091</v>
      </c>
      <c r="BO215" s="41">
        <v>0</v>
      </c>
      <c r="BP215" s="41">
        <v>709871.52145023725</v>
      </c>
      <c r="BQ215" s="41">
        <v>0</v>
      </c>
      <c r="BR215" s="41">
        <v>0</v>
      </c>
      <c r="BS215" s="41">
        <v>0</v>
      </c>
      <c r="BT215" s="41">
        <v>0</v>
      </c>
      <c r="BU215" s="41">
        <v>0</v>
      </c>
      <c r="BV215" s="41">
        <v>0</v>
      </c>
      <c r="BW215" s="41">
        <v>0</v>
      </c>
      <c r="BX215" s="41">
        <v>2021547.1271333459</v>
      </c>
      <c r="BY215" s="41">
        <v>217460.44050216992</v>
      </c>
      <c r="BZ215" s="41">
        <v>2424627.6565634538</v>
      </c>
      <c r="CA215" s="41">
        <v>0</v>
      </c>
      <c r="CB215" s="41">
        <v>3425609.6899523283</v>
      </c>
      <c r="CC215" s="41">
        <v>4663635.2241989691</v>
      </c>
      <c r="CD215" s="87">
        <v>0.73453637029270757</v>
      </c>
      <c r="CE215" s="41">
        <v>55.337894392223021</v>
      </c>
      <c r="CF215" s="41">
        <v>49944.337792848579</v>
      </c>
      <c r="CG215" s="41">
        <v>0</v>
      </c>
      <c r="CH215" s="41">
        <v>49944.337792848579</v>
      </c>
      <c r="CI215" s="41">
        <v>2497.1912465031451</v>
      </c>
      <c r="CJ215" s="41">
        <v>0</v>
      </c>
      <c r="CK215" s="41">
        <v>2497.1912465031451</v>
      </c>
      <c r="CL215" s="41"/>
      <c r="CM215" s="41">
        <v>0</v>
      </c>
      <c r="CN215" s="41"/>
      <c r="CO215" s="41">
        <v>0</v>
      </c>
      <c r="CP215" s="41">
        <v>0</v>
      </c>
      <c r="CQ215" s="41">
        <v>0</v>
      </c>
      <c r="CR215" s="41">
        <v>0</v>
      </c>
      <c r="CS215" s="41">
        <v>0</v>
      </c>
      <c r="CT215" s="41">
        <v>0</v>
      </c>
      <c r="CU215" s="41">
        <v>0</v>
      </c>
      <c r="CV215" s="41">
        <v>9999</v>
      </c>
      <c r="CW215" s="79">
        <v>9999</v>
      </c>
      <c r="CX215" s="21"/>
      <c r="CY215" s="21"/>
      <c r="CZ215" s="21"/>
      <c r="DA215" s="21"/>
      <c r="DB215" s="21"/>
      <c r="DC215" s="21"/>
      <c r="DD215" s="21"/>
      <c r="DE215" s="21"/>
      <c r="DF215" s="21"/>
      <c r="DG215" s="21"/>
      <c r="DH215" s="21"/>
      <c r="DI215" s="21"/>
      <c r="DJ215" s="21"/>
      <c r="DK215" s="21"/>
      <c r="DL215" s="21"/>
      <c r="DM215" s="21"/>
      <c r="DN215" s="21"/>
      <c r="DO215" s="21"/>
      <c r="DP215" s="21"/>
      <c r="DQ215" s="21"/>
      <c r="DR215" s="21"/>
      <c r="DS215" s="21"/>
      <c r="DT215" s="21"/>
      <c r="DU215" s="21"/>
      <c r="DV215" s="21"/>
      <c r="DW215" s="21"/>
      <c r="DX215" s="21"/>
      <c r="DY215" s="21"/>
      <c r="DZ215" s="21"/>
      <c r="EA215" s="21"/>
    </row>
    <row r="216" spans="1:131">
      <c r="A216" s="21" t="s">
        <v>600</v>
      </c>
      <c r="B216" s="21"/>
      <c r="C216" s="41">
        <v>10</v>
      </c>
      <c r="D216" s="41">
        <v>340488.92035714281</v>
      </c>
      <c r="E216" s="41">
        <v>0</v>
      </c>
      <c r="F216" s="41">
        <v>75672.772745336071</v>
      </c>
      <c r="G216" s="41">
        <v>12416.653122766176</v>
      </c>
      <c r="H216" s="41">
        <v>0</v>
      </c>
      <c r="I216" s="41"/>
      <c r="J216" s="41"/>
      <c r="K216" s="41"/>
      <c r="L216" s="41">
        <v>365887.50097432948</v>
      </c>
      <c r="M216" s="41">
        <v>64.028377657514767</v>
      </c>
      <c r="N216" s="41">
        <v>63.566249540697612</v>
      </c>
      <c r="O216" s="41">
        <v>0</v>
      </c>
      <c r="P216" s="41">
        <v>0</v>
      </c>
      <c r="Q216" s="41">
        <v>0</v>
      </c>
      <c r="R216" s="41">
        <v>15090.161760319108</v>
      </c>
      <c r="S216" s="41">
        <v>34871.068627450091</v>
      </c>
      <c r="T216" s="41">
        <v>0</v>
      </c>
      <c r="U216" s="41">
        <v>90732.015696244198</v>
      </c>
      <c r="V216" s="41">
        <v>4540.3663647201647</v>
      </c>
      <c r="W216" s="41">
        <v>10594.188184347049</v>
      </c>
      <c r="X216" s="41">
        <v>0</v>
      </c>
      <c r="Y216" s="41">
        <v>0</v>
      </c>
      <c r="Z216" s="41">
        <v>0</v>
      </c>
      <c r="AA216" s="41">
        <v>0</v>
      </c>
      <c r="AB216" s="41">
        <v>0</v>
      </c>
      <c r="AC216" s="41">
        <v>168746.36805065442</v>
      </c>
      <c r="AD216" s="41">
        <v>0</v>
      </c>
      <c r="AE216" s="41">
        <v>0</v>
      </c>
      <c r="AF216" s="41">
        <v>0</v>
      </c>
      <c r="AG216" s="41">
        <v>0</v>
      </c>
      <c r="AH216" s="41">
        <v>19630.528125039273</v>
      </c>
      <c r="AI216" s="41">
        <v>45465.256811797139</v>
      </c>
      <c r="AJ216" s="41">
        <v>0</v>
      </c>
      <c r="AK216" s="41">
        <v>259478.38374689862</v>
      </c>
      <c r="AL216" s="41">
        <v>324574.16868373501</v>
      </c>
      <c r="AM216" s="41">
        <v>189006.73316611195</v>
      </c>
      <c r="AN216" s="41">
        <v>22624.330240316049</v>
      </c>
      <c r="AO216" s="41">
        <v>0</v>
      </c>
      <c r="AP216" s="41">
        <v>0</v>
      </c>
      <c r="AQ216" s="41">
        <v>211631.063406428</v>
      </c>
      <c r="AR216" s="41">
        <v>19630.528125039273</v>
      </c>
      <c r="AS216" s="79">
        <v>10.78071165780236</v>
      </c>
      <c r="AT216" s="41">
        <v>189006.73316611195</v>
      </c>
      <c r="AU216" s="41">
        <v>26780.468349295712</v>
      </c>
      <c r="AV216" s="41">
        <v>0</v>
      </c>
      <c r="AW216" s="41">
        <v>0</v>
      </c>
      <c r="AX216" s="41">
        <v>215787.20151540765</v>
      </c>
      <c r="AY216" s="41">
        <v>45465.256811797139</v>
      </c>
      <c r="AZ216" s="79">
        <v>4.746199991977524</v>
      </c>
      <c r="BA216" s="41">
        <v>189006.73316611195</v>
      </c>
      <c r="BB216" s="41">
        <v>49404.798589611761</v>
      </c>
      <c r="BC216" s="41">
        <v>0</v>
      </c>
      <c r="BD216" s="41">
        <v>0</v>
      </c>
      <c r="BE216" s="41">
        <v>238411.5317557237</v>
      </c>
      <c r="BF216" s="41">
        <v>65095.784936836419</v>
      </c>
      <c r="BG216" s="41">
        <v>3.1555334269054858</v>
      </c>
      <c r="BH216" s="79">
        <v>3.6624726468397086</v>
      </c>
      <c r="BI216" s="41">
        <v>3.9477943779694953</v>
      </c>
      <c r="BJ216" s="41">
        <v>9.1432835678837847</v>
      </c>
      <c r="BK216" s="41">
        <v>0</v>
      </c>
      <c r="BL216" s="41">
        <v>52.18236096531755</v>
      </c>
      <c r="BM216" s="41">
        <v>65.273438911170828</v>
      </c>
      <c r="BN216" s="41">
        <v>189006.73316611195</v>
      </c>
      <c r="BO216" s="41">
        <v>0</v>
      </c>
      <c r="BP216" s="41">
        <v>49404.798589611761</v>
      </c>
      <c r="BQ216" s="41">
        <v>0</v>
      </c>
      <c r="BR216" s="41">
        <v>0</v>
      </c>
      <c r="BS216" s="41">
        <v>0</v>
      </c>
      <c r="BT216" s="41">
        <v>0</v>
      </c>
      <c r="BU216" s="41">
        <v>0</v>
      </c>
      <c r="BV216" s="41">
        <v>0</v>
      </c>
      <c r="BW216" s="41">
        <v>0</v>
      </c>
      <c r="BX216" s="41">
        <v>140693.24608401337</v>
      </c>
      <c r="BY216" s="41">
        <v>15134.554549067214</v>
      </c>
      <c r="BZ216" s="41">
        <v>168746.36805065442</v>
      </c>
      <c r="CA216" s="41">
        <v>0</v>
      </c>
      <c r="CB216" s="41">
        <v>238411.5317557237</v>
      </c>
      <c r="CC216" s="41">
        <v>324574.16868373501</v>
      </c>
      <c r="CD216" s="87">
        <v>0.73453637029270757</v>
      </c>
      <c r="CE216" s="41">
        <v>55.337894392223042</v>
      </c>
      <c r="CF216" s="41">
        <v>3475.9669528737259</v>
      </c>
      <c r="CG216" s="41">
        <v>0</v>
      </c>
      <c r="CH216" s="41">
        <v>3475.9669528737259</v>
      </c>
      <c r="CI216" s="41">
        <v>173.79656296280655</v>
      </c>
      <c r="CJ216" s="41">
        <v>0</v>
      </c>
      <c r="CK216" s="41">
        <v>173.79656296280655</v>
      </c>
      <c r="CL216" s="41"/>
      <c r="CM216" s="41">
        <v>0</v>
      </c>
      <c r="CN216" s="41"/>
      <c r="CO216" s="41">
        <v>0</v>
      </c>
      <c r="CP216" s="41">
        <v>0</v>
      </c>
      <c r="CQ216" s="41">
        <v>0</v>
      </c>
      <c r="CR216" s="41">
        <v>0</v>
      </c>
      <c r="CS216" s="41">
        <v>0</v>
      </c>
      <c r="CT216" s="41">
        <v>0</v>
      </c>
      <c r="CU216" s="41">
        <v>0</v>
      </c>
      <c r="CV216" s="41">
        <v>9999</v>
      </c>
      <c r="CW216" s="79">
        <v>9999</v>
      </c>
      <c r="CX216" s="21"/>
      <c r="CY216" s="21"/>
      <c r="CZ216" s="21"/>
      <c r="DA216" s="21"/>
      <c r="DB216" s="21"/>
      <c r="DC216" s="21"/>
      <c r="DD216" s="21"/>
      <c r="DE216" s="21"/>
      <c r="DF216" s="21"/>
      <c r="DG216" s="21"/>
      <c r="DH216" s="21"/>
      <c r="DI216" s="21"/>
      <c r="DJ216" s="21"/>
      <c r="DK216" s="21"/>
      <c r="DL216" s="21"/>
      <c r="DM216" s="21"/>
      <c r="DN216" s="21"/>
      <c r="DO216" s="21"/>
      <c r="DP216" s="21"/>
      <c r="DQ216" s="21"/>
      <c r="DR216" s="21"/>
      <c r="DS216" s="21"/>
      <c r="DT216" s="21"/>
      <c r="DU216" s="21"/>
      <c r="DV216" s="21"/>
      <c r="DW216" s="21"/>
      <c r="DX216" s="21"/>
      <c r="DY216" s="21"/>
      <c r="DZ216" s="21"/>
      <c r="EA216" s="21"/>
    </row>
    <row r="217" spans="1:131">
      <c r="A217" s="21" t="s">
        <v>599</v>
      </c>
      <c r="B217" s="21"/>
      <c r="C217" s="41">
        <v>10</v>
      </c>
      <c r="D217" s="41">
        <v>10858259.061964286</v>
      </c>
      <c r="E217" s="41">
        <v>0</v>
      </c>
      <c r="F217" s="41">
        <v>2413219.7004946461</v>
      </c>
      <c r="G217" s="41">
        <v>395969.52566951467</v>
      </c>
      <c r="H217" s="41">
        <v>0</v>
      </c>
      <c r="I217" s="41"/>
      <c r="J217" s="41"/>
      <c r="K217" s="41"/>
      <c r="L217" s="41">
        <v>11668224.824898141</v>
      </c>
      <c r="M217" s="41">
        <v>2041.877636409841</v>
      </c>
      <c r="N217" s="41">
        <v>2027.140279297148</v>
      </c>
      <c r="O217" s="41">
        <v>0</v>
      </c>
      <c r="P217" s="41">
        <v>0</v>
      </c>
      <c r="Q217" s="41">
        <v>0</v>
      </c>
      <c r="R217" s="41">
        <v>481228.24527924357</v>
      </c>
      <c r="S217" s="41">
        <v>1112045.2804374062</v>
      </c>
      <c r="T217" s="41">
        <v>0</v>
      </c>
      <c r="U217" s="41">
        <v>2893461.9388221218</v>
      </c>
      <c r="V217" s="41">
        <v>144793.18202967875</v>
      </c>
      <c r="W217" s="41">
        <v>337850.75806925044</v>
      </c>
      <c r="X217" s="41">
        <v>0</v>
      </c>
      <c r="Y217" s="41">
        <v>0</v>
      </c>
      <c r="Z217" s="41">
        <v>0</v>
      </c>
      <c r="AA217" s="41">
        <v>0</v>
      </c>
      <c r="AB217" s="41">
        <v>0</v>
      </c>
      <c r="AC217" s="41">
        <v>5381355.0765107619</v>
      </c>
      <c r="AD217" s="41">
        <v>0</v>
      </c>
      <c r="AE217" s="41">
        <v>0</v>
      </c>
      <c r="AF217" s="41">
        <v>0</v>
      </c>
      <c r="AG217" s="41">
        <v>0</v>
      </c>
      <c r="AH217" s="41">
        <v>626021.42730892228</v>
      </c>
      <c r="AI217" s="41">
        <v>1449896.0385066567</v>
      </c>
      <c r="AJ217" s="41">
        <v>0</v>
      </c>
      <c r="AK217" s="41">
        <v>8274817.0153328832</v>
      </c>
      <c r="AL217" s="41">
        <v>10350734.481148463</v>
      </c>
      <c r="AM217" s="41">
        <v>6027462.130105542</v>
      </c>
      <c r="AN217" s="41">
        <v>721494.36931782588</v>
      </c>
      <c r="AO217" s="41">
        <v>0</v>
      </c>
      <c r="AP217" s="41">
        <v>0</v>
      </c>
      <c r="AQ217" s="41">
        <v>6748956.4994233679</v>
      </c>
      <c r="AR217" s="41">
        <v>626021.42730892228</v>
      </c>
      <c r="AS217" s="79">
        <v>10.780711657802355</v>
      </c>
      <c r="AT217" s="41">
        <v>6027462.130105542</v>
      </c>
      <c r="AU217" s="41">
        <v>854034.43622299272</v>
      </c>
      <c r="AV217" s="41">
        <v>0</v>
      </c>
      <c r="AW217" s="41">
        <v>0</v>
      </c>
      <c r="AX217" s="41">
        <v>6881496.5663285349</v>
      </c>
      <c r="AY217" s="41">
        <v>1449896.0385066567</v>
      </c>
      <c r="AZ217" s="79">
        <v>4.7461999919775222</v>
      </c>
      <c r="BA217" s="41">
        <v>6027462.130105542</v>
      </c>
      <c r="BB217" s="41">
        <v>1575528.8055408185</v>
      </c>
      <c r="BC217" s="41">
        <v>0</v>
      </c>
      <c r="BD217" s="41">
        <v>0</v>
      </c>
      <c r="BE217" s="41">
        <v>7602990.9356463607</v>
      </c>
      <c r="BF217" s="41">
        <v>2075917.4658155791</v>
      </c>
      <c r="BG217" s="41">
        <v>3.1555334269054884</v>
      </c>
      <c r="BH217" s="79">
        <v>3.6624726468397069</v>
      </c>
      <c r="BI217" s="41">
        <v>3.9477943779694962</v>
      </c>
      <c r="BJ217" s="41">
        <v>9.1432835678837865</v>
      </c>
      <c r="BK217" s="41">
        <v>0</v>
      </c>
      <c r="BL217" s="41">
        <v>52.182360965317542</v>
      </c>
      <c r="BM217" s="41">
        <v>65.273438911170828</v>
      </c>
      <c r="BN217" s="41">
        <v>6027462.130105542</v>
      </c>
      <c r="BO217" s="41">
        <v>0</v>
      </c>
      <c r="BP217" s="41">
        <v>1575528.8055408185</v>
      </c>
      <c r="BQ217" s="41">
        <v>0</v>
      </c>
      <c r="BR217" s="41">
        <v>0</v>
      </c>
      <c r="BS217" s="41">
        <v>0</v>
      </c>
      <c r="BT217" s="41">
        <v>0</v>
      </c>
      <c r="BU217" s="41">
        <v>0</v>
      </c>
      <c r="BV217" s="41">
        <v>0</v>
      </c>
      <c r="BW217" s="41">
        <v>0</v>
      </c>
      <c r="BX217" s="41">
        <v>4486735.4645387717</v>
      </c>
      <c r="BY217" s="41">
        <v>482643.94009892922</v>
      </c>
      <c r="BZ217" s="41">
        <v>5381355.0765107619</v>
      </c>
      <c r="CA217" s="41">
        <v>0</v>
      </c>
      <c r="CB217" s="41">
        <v>7602990.9356463607</v>
      </c>
      <c r="CC217" s="41">
        <v>10350734.481148463</v>
      </c>
      <c r="CD217" s="87">
        <v>0.73453637029270724</v>
      </c>
      <c r="CE217" s="41">
        <v>55.337894392223028</v>
      </c>
      <c r="CF217" s="41">
        <v>110849.27411306232</v>
      </c>
      <c r="CG217" s="41">
        <v>0</v>
      </c>
      <c r="CH217" s="41">
        <v>110849.27411306232</v>
      </c>
      <c r="CI217" s="41">
        <v>5542.4067918266173</v>
      </c>
      <c r="CJ217" s="41">
        <v>0</v>
      </c>
      <c r="CK217" s="41">
        <v>5542.4067918266173</v>
      </c>
      <c r="CL217" s="41"/>
      <c r="CM217" s="41">
        <v>0</v>
      </c>
      <c r="CN217" s="41"/>
      <c r="CO217" s="41">
        <v>0</v>
      </c>
      <c r="CP217" s="41">
        <v>0</v>
      </c>
      <c r="CQ217" s="41">
        <v>0</v>
      </c>
      <c r="CR217" s="41">
        <v>0</v>
      </c>
      <c r="CS217" s="41">
        <v>0</v>
      </c>
      <c r="CT217" s="41">
        <v>0</v>
      </c>
      <c r="CU217" s="41">
        <v>0</v>
      </c>
      <c r="CV217" s="41">
        <v>9999</v>
      </c>
      <c r="CW217" s="79">
        <v>9999</v>
      </c>
      <c r="CX217" s="21"/>
      <c r="CY217" s="21"/>
      <c r="CZ217" s="21"/>
      <c r="DA217" s="21"/>
      <c r="DB217" s="21"/>
      <c r="DC217" s="21"/>
      <c r="DD217" s="21"/>
      <c r="DE217" s="21"/>
      <c r="DF217" s="21"/>
      <c r="DG217" s="21"/>
      <c r="DH217" s="21"/>
      <c r="DI217" s="21"/>
      <c r="DJ217" s="21"/>
      <c r="DK217" s="21"/>
      <c r="DL217" s="21"/>
      <c r="DM217" s="21"/>
      <c r="DN217" s="21"/>
      <c r="DO217" s="21"/>
      <c r="DP217" s="21"/>
      <c r="DQ217" s="21"/>
      <c r="DR217" s="21"/>
      <c r="DS217" s="21"/>
      <c r="DT217" s="21"/>
      <c r="DU217" s="21"/>
      <c r="DV217" s="21"/>
      <c r="DW217" s="21"/>
      <c r="DX217" s="21"/>
      <c r="DY217" s="21"/>
      <c r="DZ217" s="21"/>
      <c r="EA217" s="21"/>
    </row>
    <row r="218" spans="1:131">
      <c r="A218" s="21" t="s">
        <v>602</v>
      </c>
      <c r="B218" s="21"/>
      <c r="C218" s="41">
        <v>10</v>
      </c>
      <c r="D218" s="41">
        <v>49244.132732142847</v>
      </c>
      <c r="E218" s="41">
        <v>0</v>
      </c>
      <c r="F218" s="41">
        <v>10944.37980939851</v>
      </c>
      <c r="G218" s="41">
        <v>1795.7921033821581</v>
      </c>
      <c r="H218" s="41">
        <v>0</v>
      </c>
      <c r="I218" s="41"/>
      <c r="J218" s="41"/>
      <c r="K218" s="41"/>
      <c r="L218" s="41">
        <v>52917.471276636061</v>
      </c>
      <c r="M218" s="41">
        <v>9.2602776169138927</v>
      </c>
      <c r="N218" s="41">
        <v>9.1934410857870361</v>
      </c>
      <c r="O218" s="41">
        <v>0</v>
      </c>
      <c r="P218" s="41">
        <v>0</v>
      </c>
      <c r="Q218" s="41">
        <v>0</v>
      </c>
      <c r="R218" s="41">
        <v>2182.4555345155204</v>
      </c>
      <c r="S218" s="41">
        <v>5043.3227906524189</v>
      </c>
      <c r="T218" s="41">
        <v>0</v>
      </c>
      <c r="U218" s="41">
        <v>13122.363627322025</v>
      </c>
      <c r="V218" s="41">
        <v>656.66278856391068</v>
      </c>
      <c r="W218" s="41">
        <v>1532.2131733157914</v>
      </c>
      <c r="X218" s="41">
        <v>0</v>
      </c>
      <c r="Y218" s="41">
        <v>0</v>
      </c>
      <c r="Z218" s="41">
        <v>0</v>
      </c>
      <c r="AA218" s="41">
        <v>0</v>
      </c>
      <c r="AB218" s="41">
        <v>0</v>
      </c>
      <c r="AC218" s="41">
        <v>24405.400732679482</v>
      </c>
      <c r="AD218" s="41">
        <v>0</v>
      </c>
      <c r="AE218" s="41">
        <v>0</v>
      </c>
      <c r="AF218" s="41">
        <v>0</v>
      </c>
      <c r="AG218" s="41">
        <v>0</v>
      </c>
      <c r="AH218" s="41">
        <v>2839.1183230794313</v>
      </c>
      <c r="AI218" s="41">
        <v>6575.5359639682101</v>
      </c>
      <c r="AJ218" s="41">
        <v>0</v>
      </c>
      <c r="AK218" s="41">
        <v>37527.764360001507</v>
      </c>
      <c r="AL218" s="41">
        <v>46942.418647049155</v>
      </c>
      <c r="AM218" s="41">
        <v>27335.610937172343</v>
      </c>
      <c r="AN218" s="41">
        <v>3272.1050663303449</v>
      </c>
      <c r="AO218" s="41">
        <v>0</v>
      </c>
      <c r="AP218" s="41">
        <v>0</v>
      </c>
      <c r="AQ218" s="41">
        <v>30607.71600350269</v>
      </c>
      <c r="AR218" s="41">
        <v>2839.1183230794313</v>
      </c>
      <c r="AS218" s="79">
        <v>10.780711657802351</v>
      </c>
      <c r="AT218" s="41">
        <v>27335.610937172343</v>
      </c>
      <c r="AU218" s="41">
        <v>3873.1978022614776</v>
      </c>
      <c r="AV218" s="41">
        <v>0</v>
      </c>
      <c r="AW218" s="41">
        <v>0</v>
      </c>
      <c r="AX218" s="41">
        <v>31208.808739433822</v>
      </c>
      <c r="AY218" s="41">
        <v>6575.5359639682101</v>
      </c>
      <c r="AZ218" s="79">
        <v>4.7461999919775213</v>
      </c>
      <c r="BA218" s="41">
        <v>27335.610937172343</v>
      </c>
      <c r="BB218" s="41">
        <v>7145.3028685918216</v>
      </c>
      <c r="BC218" s="41">
        <v>0</v>
      </c>
      <c r="BD218" s="41">
        <v>0</v>
      </c>
      <c r="BE218" s="41">
        <v>34480.913805764169</v>
      </c>
      <c r="BF218" s="41">
        <v>9414.6542870476405</v>
      </c>
      <c r="BG218" s="41">
        <v>3.1555334269054764</v>
      </c>
      <c r="BH218" s="79">
        <v>3.6624726468397073</v>
      </c>
      <c r="BI218" s="41">
        <v>3.9477943779694957</v>
      </c>
      <c r="BJ218" s="41">
        <v>9.1432835678837829</v>
      </c>
      <c r="BK218" s="41">
        <v>0</v>
      </c>
      <c r="BL218" s="41">
        <v>52.18236096531755</v>
      </c>
      <c r="BM218" s="41">
        <v>65.273438911170842</v>
      </c>
      <c r="BN218" s="41">
        <v>27335.610937172343</v>
      </c>
      <c r="BO218" s="41">
        <v>0</v>
      </c>
      <c r="BP218" s="41">
        <v>7145.3028685918216</v>
      </c>
      <c r="BQ218" s="41">
        <v>0</v>
      </c>
      <c r="BR218" s="41">
        <v>0</v>
      </c>
      <c r="BS218" s="41">
        <v>0</v>
      </c>
      <c r="BT218" s="41">
        <v>0</v>
      </c>
      <c r="BU218" s="41">
        <v>0</v>
      </c>
      <c r="BV218" s="41">
        <v>0</v>
      </c>
      <c r="BW218" s="41">
        <v>0</v>
      </c>
      <c r="BX218" s="41">
        <v>20348.141952489968</v>
      </c>
      <c r="BY218" s="41">
        <v>2188.8759618797021</v>
      </c>
      <c r="BZ218" s="41">
        <v>24405.400732679482</v>
      </c>
      <c r="CA218" s="41">
        <v>0</v>
      </c>
      <c r="CB218" s="41">
        <v>34480.913805764169</v>
      </c>
      <c r="CC218" s="41">
        <v>46942.418647049155</v>
      </c>
      <c r="CD218" s="87">
        <v>0.73453637029270691</v>
      </c>
      <c r="CE218" s="41">
        <v>55.337894392223042</v>
      </c>
      <c r="CF218" s="41">
        <v>502.72113941420628</v>
      </c>
      <c r="CG218" s="41">
        <v>0</v>
      </c>
      <c r="CH218" s="41">
        <v>502.72113941420628</v>
      </c>
      <c r="CI218" s="41">
        <v>25.135798856402129</v>
      </c>
      <c r="CJ218" s="41">
        <v>0</v>
      </c>
      <c r="CK218" s="41">
        <v>25.135798856402129</v>
      </c>
      <c r="CL218" s="41"/>
      <c r="CM218" s="41">
        <v>0</v>
      </c>
      <c r="CN218" s="41"/>
      <c r="CO218" s="41">
        <v>0</v>
      </c>
      <c r="CP218" s="41">
        <v>0</v>
      </c>
      <c r="CQ218" s="41">
        <v>0</v>
      </c>
      <c r="CR218" s="41">
        <v>0</v>
      </c>
      <c r="CS218" s="41">
        <v>0</v>
      </c>
      <c r="CT218" s="41">
        <v>0</v>
      </c>
      <c r="CU218" s="41">
        <v>0</v>
      </c>
      <c r="CV218" s="41">
        <v>9999</v>
      </c>
      <c r="CW218" s="79">
        <v>9999</v>
      </c>
      <c r="CX218" s="21"/>
      <c r="CY218" s="21"/>
      <c r="CZ218" s="21"/>
      <c r="DA218" s="21"/>
      <c r="DB218" s="21"/>
      <c r="DC218" s="21"/>
      <c r="DD218" s="21"/>
      <c r="DE218" s="21"/>
      <c r="DF218" s="21"/>
      <c r="DG218" s="21"/>
      <c r="DH218" s="21"/>
      <c r="DI218" s="21"/>
      <c r="DJ218" s="21"/>
      <c r="DK218" s="21"/>
      <c r="DL218" s="21"/>
      <c r="DM218" s="21"/>
      <c r="DN218" s="21"/>
      <c r="DO218" s="21"/>
      <c r="DP218" s="21"/>
      <c r="DQ218" s="21"/>
      <c r="DR218" s="21"/>
      <c r="DS218" s="21"/>
      <c r="DT218" s="21"/>
      <c r="DU218" s="21"/>
      <c r="DV218" s="21"/>
      <c r="DW218" s="21"/>
      <c r="DX218" s="21"/>
      <c r="DY218" s="21"/>
      <c r="DZ218" s="21"/>
      <c r="EA218" s="21"/>
    </row>
    <row r="219" spans="1:131">
      <c r="A219" s="21" t="s">
        <v>607</v>
      </c>
      <c r="B219" s="21"/>
      <c r="C219" s="41">
        <v>10.000000000000002</v>
      </c>
      <c r="D219" s="41">
        <v>2052849.7404642855</v>
      </c>
      <c r="E219" s="41">
        <v>0</v>
      </c>
      <c r="F219" s="41">
        <v>456240.49007977417</v>
      </c>
      <c r="G219" s="41">
        <v>74861.534741774711</v>
      </c>
      <c r="H219" s="41">
        <v>0</v>
      </c>
      <c r="I219" s="41"/>
      <c r="J219" s="41"/>
      <c r="K219" s="41"/>
      <c r="L219" s="41">
        <v>2205980.918928076</v>
      </c>
      <c r="M219" s="41">
        <v>386.03499438016615</v>
      </c>
      <c r="N219" s="41">
        <v>383.24876690564423</v>
      </c>
      <c r="O219" s="41">
        <v>0</v>
      </c>
      <c r="P219" s="41">
        <v>0</v>
      </c>
      <c r="Q219" s="41">
        <v>0</v>
      </c>
      <c r="R219" s="41">
        <v>90980.448411484773</v>
      </c>
      <c r="S219" s="41">
        <v>210241.97823085345</v>
      </c>
      <c r="T219" s="41">
        <v>0</v>
      </c>
      <c r="U219" s="41">
        <v>547034.52517182333</v>
      </c>
      <c r="V219" s="41">
        <v>27374.429404786453</v>
      </c>
      <c r="W219" s="41">
        <v>63873.668611168381</v>
      </c>
      <c r="X219" s="41">
        <v>0</v>
      </c>
      <c r="Y219" s="41">
        <v>0</v>
      </c>
      <c r="Z219" s="41">
        <v>0</v>
      </c>
      <c r="AA219" s="41">
        <v>0</v>
      </c>
      <c r="AB219" s="41">
        <v>0</v>
      </c>
      <c r="AC219" s="41">
        <v>1017392.6878258545</v>
      </c>
      <c r="AD219" s="41">
        <v>0</v>
      </c>
      <c r="AE219" s="41">
        <v>0</v>
      </c>
      <c r="AF219" s="41">
        <v>0</v>
      </c>
      <c r="AG219" s="41">
        <v>0</v>
      </c>
      <c r="AH219" s="41">
        <v>118354.87781627123</v>
      </c>
      <c r="AI219" s="41">
        <v>274115.64684202184</v>
      </c>
      <c r="AJ219" s="41">
        <v>0</v>
      </c>
      <c r="AK219" s="41">
        <v>1564427.2129976777</v>
      </c>
      <c r="AL219" s="41">
        <v>1956897.737655971</v>
      </c>
      <c r="AM219" s="41">
        <v>1139544.9306223379</v>
      </c>
      <c r="AN219" s="41">
        <v>136404.88040930979</v>
      </c>
      <c r="AO219" s="41">
        <v>0</v>
      </c>
      <c r="AP219" s="41">
        <v>0</v>
      </c>
      <c r="AQ219" s="41">
        <v>1275949.8110316477</v>
      </c>
      <c r="AR219" s="41">
        <v>118354.87781627123</v>
      </c>
      <c r="AS219" s="79">
        <v>10.780711657802348</v>
      </c>
      <c r="AT219" s="41">
        <v>1139544.9306223379</v>
      </c>
      <c r="AU219" s="41">
        <v>161462.75022017883</v>
      </c>
      <c r="AV219" s="41">
        <v>0</v>
      </c>
      <c r="AW219" s="41">
        <v>0</v>
      </c>
      <c r="AX219" s="41">
        <v>1301007.6808425167</v>
      </c>
      <c r="AY219" s="41">
        <v>274115.64684202184</v>
      </c>
      <c r="AZ219" s="79">
        <v>4.7461999919775195</v>
      </c>
      <c r="BA219" s="41">
        <v>1139544.9306223379</v>
      </c>
      <c r="BB219" s="41">
        <v>297867.63062948862</v>
      </c>
      <c r="BC219" s="41">
        <v>0</v>
      </c>
      <c r="BD219" s="41">
        <v>0</v>
      </c>
      <c r="BE219" s="41">
        <v>1437412.5612518266</v>
      </c>
      <c r="BF219" s="41">
        <v>392470.52465829306</v>
      </c>
      <c r="BG219" s="41">
        <v>3.1555334269054787</v>
      </c>
      <c r="BH219" s="79">
        <v>3.662472646839706</v>
      </c>
      <c r="BI219" s="41">
        <v>3.9477943779694966</v>
      </c>
      <c r="BJ219" s="41">
        <v>9.1432835678837829</v>
      </c>
      <c r="BK219" s="41">
        <v>0</v>
      </c>
      <c r="BL219" s="41">
        <v>52.182360965317557</v>
      </c>
      <c r="BM219" s="41">
        <v>65.273438911170842</v>
      </c>
      <c r="BN219" s="41">
        <v>1139544.9306223379</v>
      </c>
      <c r="BO219" s="41">
        <v>0</v>
      </c>
      <c r="BP219" s="41">
        <v>297867.63062948862</v>
      </c>
      <c r="BQ219" s="41">
        <v>0</v>
      </c>
      <c r="BR219" s="41">
        <v>0</v>
      </c>
      <c r="BS219" s="41">
        <v>0</v>
      </c>
      <c r="BT219" s="41">
        <v>0</v>
      </c>
      <c r="BU219" s="41">
        <v>0</v>
      </c>
      <c r="BV219" s="41">
        <v>0</v>
      </c>
      <c r="BW219" s="41">
        <v>0</v>
      </c>
      <c r="BX219" s="41">
        <v>848256.95181416161</v>
      </c>
      <c r="BY219" s="41">
        <v>91248.098015954834</v>
      </c>
      <c r="BZ219" s="41">
        <v>1017392.6878258545</v>
      </c>
      <c r="CA219" s="41">
        <v>0</v>
      </c>
      <c r="CB219" s="41">
        <v>1437412.5612518266</v>
      </c>
      <c r="CC219" s="41">
        <v>1956897.7376559707</v>
      </c>
      <c r="CD219" s="87">
        <v>0.73453637029270691</v>
      </c>
      <c r="CE219" s="41">
        <v>55.337894392223035</v>
      </c>
      <c r="CF219" s="41">
        <v>20957.033931044232</v>
      </c>
      <c r="CG219" s="41">
        <v>0</v>
      </c>
      <c r="CH219" s="41">
        <v>20957.033931044232</v>
      </c>
      <c r="CI219" s="41">
        <v>1047.8409364908357</v>
      </c>
      <c r="CJ219" s="41">
        <v>0</v>
      </c>
      <c r="CK219" s="41">
        <v>1047.8409364908357</v>
      </c>
      <c r="CL219" s="41"/>
      <c r="CM219" s="41">
        <v>0</v>
      </c>
      <c r="CN219" s="41"/>
      <c r="CO219" s="41">
        <v>0</v>
      </c>
      <c r="CP219" s="41">
        <v>0</v>
      </c>
      <c r="CQ219" s="41">
        <v>0</v>
      </c>
      <c r="CR219" s="41">
        <v>0</v>
      </c>
      <c r="CS219" s="41">
        <v>0</v>
      </c>
      <c r="CT219" s="41">
        <v>0</v>
      </c>
      <c r="CU219" s="41">
        <v>0</v>
      </c>
      <c r="CV219" s="41">
        <v>9999</v>
      </c>
      <c r="CW219" s="79">
        <v>9999</v>
      </c>
      <c r="CX219" s="21"/>
      <c r="CY219" s="21"/>
      <c r="CZ219" s="21"/>
      <c r="DA219" s="21"/>
      <c r="DB219" s="21"/>
      <c r="DC219" s="21"/>
      <c r="DD219" s="21"/>
      <c r="DE219" s="21"/>
      <c r="DF219" s="21"/>
      <c r="DG219" s="21"/>
      <c r="DH219" s="21"/>
      <c r="DI219" s="21"/>
      <c r="DJ219" s="21"/>
      <c r="DK219" s="21"/>
      <c r="DL219" s="21"/>
      <c r="DM219" s="21"/>
      <c r="DN219" s="21"/>
      <c r="DO219" s="21"/>
      <c r="DP219" s="21"/>
      <c r="DQ219" s="21"/>
      <c r="DR219" s="21"/>
      <c r="DS219" s="21"/>
      <c r="DT219" s="21"/>
      <c r="DU219" s="21"/>
      <c r="DV219" s="21"/>
      <c r="DW219" s="21"/>
      <c r="DX219" s="21"/>
      <c r="DY219" s="21"/>
      <c r="DZ219" s="21"/>
      <c r="EA219" s="21"/>
    </row>
    <row r="220" spans="1:131">
      <c r="A220" s="21" t="s">
        <v>603</v>
      </c>
      <c r="B220" s="21"/>
      <c r="C220" s="41">
        <v>9.9999999999999982</v>
      </c>
      <c r="D220" s="41">
        <v>125156.15357142856</v>
      </c>
      <c r="E220" s="41">
        <v>0</v>
      </c>
      <c r="F220" s="41">
        <v>27815.628059077353</v>
      </c>
      <c r="G220" s="41">
        <v>4564.0855022420455</v>
      </c>
      <c r="H220" s="41">
        <v>0</v>
      </c>
      <c r="I220" s="41"/>
      <c r="J220" s="41"/>
      <c r="K220" s="41"/>
      <c r="L220" s="41">
        <v>134492.10686144061</v>
      </c>
      <c r="M220" s="41">
        <v>23.535407433016736</v>
      </c>
      <c r="N220" s="41">
        <v>23.365539416467545</v>
      </c>
      <c r="O220" s="41">
        <v>0</v>
      </c>
      <c r="P220" s="41">
        <v>0</v>
      </c>
      <c r="Q220" s="41">
        <v>0</v>
      </c>
      <c r="R220" s="41">
        <v>5546.8078101078736</v>
      </c>
      <c r="S220" s="41">
        <v>12817.829184453851</v>
      </c>
      <c r="T220" s="41">
        <v>0</v>
      </c>
      <c r="U220" s="41">
        <v>33351.07080257799</v>
      </c>
      <c r="V220" s="41">
        <v>1668.9376835446412</v>
      </c>
      <c r="W220" s="41">
        <v>3894.1879282708296</v>
      </c>
      <c r="X220" s="41">
        <v>0</v>
      </c>
      <c r="Y220" s="41">
        <v>0</v>
      </c>
      <c r="Z220" s="41">
        <v>0</v>
      </c>
      <c r="AA220" s="41">
        <v>0</v>
      </c>
      <c r="AB220" s="41">
        <v>0</v>
      </c>
      <c r="AC220" s="41">
        <v>62027.411441805132</v>
      </c>
      <c r="AD220" s="41">
        <v>0</v>
      </c>
      <c r="AE220" s="41">
        <v>0</v>
      </c>
      <c r="AF220" s="41">
        <v>0</v>
      </c>
      <c r="AG220" s="41">
        <v>0</v>
      </c>
      <c r="AH220" s="41">
        <v>7215.7454936525146</v>
      </c>
      <c r="AI220" s="41">
        <v>16712.017112724679</v>
      </c>
      <c r="AJ220" s="41">
        <v>0</v>
      </c>
      <c r="AK220" s="41">
        <v>95378.482244383122</v>
      </c>
      <c r="AL220" s="41">
        <v>119306.24485076031</v>
      </c>
      <c r="AM220" s="41">
        <v>69474.671003566036</v>
      </c>
      <c r="AN220" s="41">
        <v>8316.2005595883656</v>
      </c>
      <c r="AO220" s="41">
        <v>0</v>
      </c>
      <c r="AP220" s="41">
        <v>0</v>
      </c>
      <c r="AQ220" s="41">
        <v>77790.871563154404</v>
      </c>
      <c r="AR220" s="41">
        <v>7215.7454936525146</v>
      </c>
      <c r="AS220" s="79">
        <v>10.780711657802346</v>
      </c>
      <c r="AT220" s="41">
        <v>69474.671003566036</v>
      </c>
      <c r="AU220" s="41">
        <v>9843.9044827759917</v>
      </c>
      <c r="AV220" s="41">
        <v>0</v>
      </c>
      <c r="AW220" s="41">
        <v>0</v>
      </c>
      <c r="AX220" s="41">
        <v>79318.57548634203</v>
      </c>
      <c r="AY220" s="41">
        <v>16712.017112724679</v>
      </c>
      <c r="AZ220" s="79">
        <v>4.7461999919775186</v>
      </c>
      <c r="BA220" s="41">
        <v>69474.671003566036</v>
      </c>
      <c r="BB220" s="41">
        <v>18160.105042364354</v>
      </c>
      <c r="BC220" s="41">
        <v>0</v>
      </c>
      <c r="BD220" s="41">
        <v>0</v>
      </c>
      <c r="BE220" s="41">
        <v>87634.776045930397</v>
      </c>
      <c r="BF220" s="41">
        <v>23927.762606377197</v>
      </c>
      <c r="BG220" s="41">
        <v>3.1555334269054831</v>
      </c>
      <c r="BH220" s="79">
        <v>3.6624726468397046</v>
      </c>
      <c r="BI220" s="41">
        <v>3.9477943779694966</v>
      </c>
      <c r="BJ220" s="41">
        <v>9.1432835678837847</v>
      </c>
      <c r="BK220" s="41">
        <v>0</v>
      </c>
      <c r="BL220" s="41">
        <v>52.182360965317571</v>
      </c>
      <c r="BM220" s="41">
        <v>65.273438911170857</v>
      </c>
      <c r="BN220" s="41">
        <v>69474.671003566036</v>
      </c>
      <c r="BO220" s="41">
        <v>0</v>
      </c>
      <c r="BP220" s="41">
        <v>18160.105042364354</v>
      </c>
      <c r="BQ220" s="41">
        <v>0</v>
      </c>
      <c r="BR220" s="41">
        <v>0</v>
      </c>
      <c r="BS220" s="41">
        <v>0</v>
      </c>
      <c r="BT220" s="41">
        <v>0</v>
      </c>
      <c r="BU220" s="41">
        <v>0</v>
      </c>
      <c r="BV220" s="41">
        <v>0</v>
      </c>
      <c r="BW220" s="41">
        <v>0</v>
      </c>
      <c r="BX220" s="41">
        <v>51715.707797139708</v>
      </c>
      <c r="BY220" s="41">
        <v>5563.1256118154715</v>
      </c>
      <c r="BZ220" s="41">
        <v>62027.411441805132</v>
      </c>
      <c r="CA220" s="41">
        <v>0</v>
      </c>
      <c r="CB220" s="41">
        <v>87634.776045930397</v>
      </c>
      <c r="CC220" s="41">
        <v>119306.24485076031</v>
      </c>
      <c r="CD220" s="87">
        <v>0.73453637029270658</v>
      </c>
      <c r="CE220" s="41">
        <v>55.337894392223049</v>
      </c>
      <c r="CF220" s="41">
        <v>1277.6881353635763</v>
      </c>
      <c r="CG220" s="41">
        <v>0</v>
      </c>
      <c r="CH220" s="41">
        <v>1277.6881353635763</v>
      </c>
      <c r="CI220" s="41">
        <v>63.883750759184295</v>
      </c>
      <c r="CJ220" s="41">
        <v>0</v>
      </c>
      <c r="CK220" s="41">
        <v>63.883750759184295</v>
      </c>
      <c r="CL220" s="41"/>
      <c r="CM220" s="41">
        <v>0</v>
      </c>
      <c r="CN220" s="41"/>
      <c r="CO220" s="41">
        <v>0</v>
      </c>
      <c r="CP220" s="41">
        <v>0</v>
      </c>
      <c r="CQ220" s="41">
        <v>0</v>
      </c>
      <c r="CR220" s="41">
        <v>0</v>
      </c>
      <c r="CS220" s="41">
        <v>0</v>
      </c>
      <c r="CT220" s="41">
        <v>0</v>
      </c>
      <c r="CU220" s="41">
        <v>0</v>
      </c>
      <c r="CV220" s="41">
        <v>9999</v>
      </c>
      <c r="CW220" s="79">
        <v>9999</v>
      </c>
      <c r="CX220" s="21"/>
      <c r="CY220" s="21"/>
      <c r="CZ220" s="21"/>
      <c r="DA220" s="21"/>
      <c r="DB220" s="21"/>
      <c r="DC220" s="21"/>
      <c r="DD220" s="21"/>
      <c r="DE220" s="21"/>
      <c r="DF220" s="21"/>
      <c r="DG220" s="21"/>
      <c r="DH220" s="21"/>
      <c r="DI220" s="21"/>
      <c r="DJ220" s="21"/>
      <c r="DK220" s="21"/>
      <c r="DL220" s="21"/>
      <c r="DM220" s="21"/>
      <c r="DN220" s="21"/>
      <c r="DO220" s="21"/>
      <c r="DP220" s="21"/>
      <c r="DQ220" s="21"/>
      <c r="DR220" s="21"/>
      <c r="DS220" s="21"/>
      <c r="DT220" s="21"/>
      <c r="DU220" s="21"/>
      <c r="DV220" s="21"/>
      <c r="DW220" s="21"/>
      <c r="DX220" s="21"/>
      <c r="DY220" s="21"/>
      <c r="DZ220" s="21"/>
      <c r="EA220" s="21"/>
    </row>
    <row r="221" spans="1:131">
      <c r="A221" s="21"/>
      <c r="B221" s="21"/>
      <c r="C221" s="41"/>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c r="AJ221" s="41"/>
      <c r="AK221" s="41"/>
      <c r="AL221" s="41"/>
      <c r="AM221" s="41"/>
      <c r="AN221" s="41"/>
      <c r="AO221" s="41"/>
      <c r="AP221" s="41"/>
      <c r="AQ221" s="41"/>
      <c r="AR221" s="41"/>
      <c r="AS221" s="87"/>
      <c r="AT221" s="41"/>
      <c r="AU221" s="41"/>
      <c r="AV221" s="41"/>
      <c r="AW221" s="41"/>
      <c r="AX221" s="41"/>
      <c r="AY221" s="41"/>
      <c r="AZ221" s="87"/>
      <c r="BA221" s="41"/>
      <c r="BB221" s="41"/>
      <c r="BC221" s="41"/>
      <c r="BD221" s="41"/>
      <c r="BE221" s="41"/>
      <c r="BF221" s="41"/>
      <c r="BG221" s="41"/>
      <c r="BH221" s="87"/>
      <c r="BI221" s="41"/>
      <c r="BJ221" s="41"/>
      <c r="BK221" s="41"/>
      <c r="BL221" s="41"/>
      <c r="BM221" s="41"/>
      <c r="BN221" s="41"/>
      <c r="BO221" s="41"/>
      <c r="BP221" s="41"/>
      <c r="BQ221" s="41"/>
      <c r="BR221" s="41"/>
      <c r="BS221" s="41"/>
      <c r="BT221" s="41"/>
      <c r="BU221" s="41"/>
      <c r="BV221" s="41"/>
      <c r="BW221" s="41"/>
      <c r="BX221" s="41"/>
      <c r="BY221" s="41"/>
      <c r="BZ221" s="41"/>
      <c r="CA221" s="41"/>
      <c r="CB221" s="41"/>
      <c r="CC221" s="41"/>
      <c r="CD221" s="87"/>
      <c r="CE221" s="41"/>
      <c r="CF221" s="41"/>
      <c r="CG221" s="41"/>
      <c r="CH221" s="41"/>
      <c r="CI221" s="41"/>
      <c r="CJ221" s="41"/>
      <c r="CK221" s="41"/>
      <c r="CL221" s="41"/>
      <c r="CM221" s="41"/>
      <c r="CN221" s="41"/>
      <c r="CO221" s="41"/>
      <c r="CP221" s="41"/>
      <c r="CQ221" s="41"/>
      <c r="CR221" s="41"/>
      <c r="CS221" s="41"/>
      <c r="CT221" s="41"/>
      <c r="CU221" s="41"/>
      <c r="CV221" s="41"/>
      <c r="CW221" s="87"/>
      <c r="CX221" s="21"/>
      <c r="CY221" s="21"/>
      <c r="CZ221" s="21"/>
      <c r="DA221" s="21"/>
      <c r="DB221" s="21"/>
      <c r="DC221" s="21"/>
      <c r="DD221" s="21"/>
      <c r="DE221" s="21"/>
      <c r="DF221" s="21"/>
      <c r="DG221" s="21"/>
      <c r="DH221" s="21"/>
      <c r="DI221" s="21"/>
      <c r="DJ221" s="21"/>
      <c r="DK221" s="21"/>
      <c r="DL221" s="21"/>
      <c r="DM221" s="21"/>
      <c r="DN221" s="21"/>
      <c r="DO221" s="21"/>
      <c r="DP221" s="21"/>
      <c r="DQ221" s="21"/>
      <c r="DR221" s="21"/>
      <c r="DS221" s="21"/>
      <c r="DT221" s="21"/>
      <c r="DU221" s="21"/>
      <c r="DV221" s="21"/>
      <c r="DW221" s="21"/>
      <c r="DX221" s="21"/>
      <c r="DY221" s="21"/>
      <c r="DZ221" s="21"/>
      <c r="EA221" s="21"/>
    </row>
    <row r="222" spans="1:131">
      <c r="A222" s="21"/>
      <c r="B222" s="21"/>
      <c r="C222" s="41"/>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c r="AJ222" s="41"/>
      <c r="AK222" s="41"/>
      <c r="AL222" s="41"/>
      <c r="AM222" s="41"/>
      <c r="AN222" s="41"/>
      <c r="AO222" s="41"/>
      <c r="AP222" s="41"/>
      <c r="AQ222" s="41"/>
      <c r="AR222" s="41"/>
      <c r="AS222" s="87"/>
      <c r="AT222" s="41"/>
      <c r="AU222" s="41"/>
      <c r="AV222" s="41"/>
      <c r="AW222" s="41"/>
      <c r="AX222" s="41"/>
      <c r="AY222" s="41"/>
      <c r="AZ222" s="87"/>
      <c r="BA222" s="41"/>
      <c r="BB222" s="41"/>
      <c r="BC222" s="41"/>
      <c r="BD222" s="41"/>
      <c r="BE222" s="41"/>
      <c r="BF222" s="41"/>
      <c r="BG222" s="41"/>
      <c r="BH222" s="87"/>
      <c r="BI222" s="41"/>
      <c r="BJ222" s="41"/>
      <c r="BK222" s="41"/>
      <c r="BL222" s="41"/>
      <c r="BM222" s="41"/>
      <c r="BN222" s="41"/>
      <c r="BO222" s="41"/>
      <c r="BP222" s="41"/>
      <c r="BQ222" s="41"/>
      <c r="BR222" s="41"/>
      <c r="BS222" s="41"/>
      <c r="BT222" s="41"/>
      <c r="BU222" s="41"/>
      <c r="BV222" s="41"/>
      <c r="BW222" s="41"/>
      <c r="BX222" s="41"/>
      <c r="BY222" s="41"/>
      <c r="BZ222" s="41"/>
      <c r="CA222" s="41"/>
      <c r="CB222" s="41"/>
      <c r="CC222" s="41"/>
      <c r="CD222" s="87"/>
      <c r="CE222" s="41"/>
      <c r="CF222" s="41"/>
      <c r="CG222" s="41"/>
      <c r="CH222" s="41"/>
      <c r="CI222" s="41"/>
      <c r="CJ222" s="41"/>
      <c r="CK222" s="41"/>
      <c r="CL222" s="41"/>
      <c r="CM222" s="41"/>
      <c r="CN222" s="41"/>
      <c r="CO222" s="41"/>
      <c r="CP222" s="41"/>
      <c r="CQ222" s="41"/>
      <c r="CR222" s="41"/>
      <c r="CS222" s="41"/>
      <c r="CT222" s="41"/>
      <c r="CU222" s="41"/>
      <c r="CV222" s="41"/>
      <c r="CW222" s="87"/>
      <c r="CX222" s="21"/>
      <c r="CY222" s="21"/>
      <c r="CZ222" s="21"/>
      <c r="DA222" s="21"/>
      <c r="DB222" s="21"/>
      <c r="DC222" s="21"/>
      <c r="DD222" s="21"/>
      <c r="DE222" s="21"/>
      <c r="DF222" s="21"/>
      <c r="DG222" s="21"/>
      <c r="DH222" s="21"/>
      <c r="DI222" s="21"/>
      <c r="DJ222" s="21"/>
      <c r="DK222" s="21"/>
      <c r="DL222" s="21"/>
      <c r="DM222" s="21"/>
      <c r="DN222" s="21"/>
      <c r="DO222" s="21"/>
      <c r="DP222" s="21"/>
      <c r="DQ222" s="21"/>
      <c r="DR222" s="21"/>
      <c r="DS222" s="21"/>
      <c r="DT222" s="21"/>
      <c r="DU222" s="21"/>
      <c r="DV222" s="21"/>
      <c r="DW222" s="21"/>
      <c r="DX222" s="21"/>
      <c r="DY222" s="21"/>
      <c r="DZ222" s="21"/>
      <c r="EA222" s="21"/>
    </row>
    <row r="223" spans="1:131" ht="13.5" thickBot="1">
      <c r="A223" s="57" t="s">
        <v>231</v>
      </c>
      <c r="B223" s="59"/>
      <c r="C223" s="41"/>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c r="AJ223" s="41"/>
      <c r="AK223" s="41"/>
      <c r="AL223" s="41"/>
      <c r="AM223" s="41"/>
      <c r="AN223" s="41"/>
      <c r="AO223" s="41"/>
      <c r="AP223" s="41"/>
      <c r="AQ223" s="41"/>
      <c r="AR223" s="41"/>
      <c r="AS223" s="87"/>
      <c r="AT223" s="41"/>
      <c r="AU223" s="41"/>
      <c r="AV223" s="41"/>
      <c r="AW223" s="41"/>
      <c r="AX223" s="41"/>
      <c r="AY223" s="41"/>
      <c r="AZ223" s="87"/>
      <c r="BA223" s="41"/>
      <c r="BB223" s="41"/>
      <c r="BC223" s="41"/>
      <c r="BD223" s="41"/>
      <c r="BE223" s="41"/>
      <c r="BF223" s="41"/>
      <c r="BG223" s="41"/>
      <c r="BH223" s="87"/>
      <c r="BI223" s="41"/>
      <c r="BJ223" s="41"/>
      <c r="BK223" s="41"/>
      <c r="BL223" s="41"/>
      <c r="BM223" s="41"/>
      <c r="BN223" s="41"/>
      <c r="BO223" s="41"/>
      <c r="BP223" s="41"/>
      <c r="BQ223" s="41"/>
      <c r="BR223" s="41"/>
      <c r="BS223" s="41"/>
      <c r="BT223" s="41"/>
      <c r="BU223" s="41"/>
      <c r="BV223" s="41"/>
      <c r="BW223" s="41"/>
      <c r="BX223" s="41"/>
      <c r="BY223" s="41"/>
      <c r="BZ223" s="41"/>
      <c r="CA223" s="41"/>
      <c r="CB223" s="41"/>
      <c r="CC223" s="41"/>
      <c r="CD223" s="87"/>
      <c r="CE223" s="41"/>
      <c r="CF223" s="41"/>
      <c r="CG223" s="41"/>
      <c r="CH223" s="41"/>
      <c r="CI223" s="41"/>
      <c r="CJ223" s="41"/>
      <c r="CK223" s="41"/>
      <c r="CL223" s="41"/>
      <c r="CM223" s="41"/>
      <c r="CN223" s="41"/>
      <c r="CO223" s="41"/>
      <c r="CP223" s="41"/>
      <c r="CQ223" s="41"/>
      <c r="CR223" s="41"/>
      <c r="CS223" s="41"/>
      <c r="CT223" s="41"/>
      <c r="CU223" s="41"/>
      <c r="CV223" s="41"/>
      <c r="CW223" s="87"/>
      <c r="CX223" s="21"/>
      <c r="CY223" s="21"/>
      <c r="CZ223" s="21"/>
      <c r="DA223" s="21"/>
      <c r="DB223" s="21"/>
      <c r="DC223" s="21"/>
      <c r="DD223" s="21"/>
      <c r="DE223" s="21"/>
      <c r="DF223" s="21"/>
      <c r="DG223" s="21"/>
      <c r="DH223" s="21"/>
      <c r="DI223" s="21"/>
      <c r="DJ223" s="21"/>
      <c r="DK223" s="21"/>
      <c r="DL223" s="21"/>
      <c r="DM223" s="21"/>
      <c r="DN223" s="21"/>
      <c r="DO223" s="21"/>
      <c r="DP223" s="21"/>
      <c r="DQ223" s="21"/>
      <c r="DR223" s="21"/>
      <c r="DS223" s="21"/>
      <c r="DT223" s="21"/>
      <c r="DU223" s="21"/>
      <c r="DV223" s="21"/>
      <c r="DW223" s="21"/>
      <c r="DX223" s="21"/>
      <c r="DY223" s="21"/>
      <c r="DZ223" s="21"/>
      <c r="EA223" s="21"/>
    </row>
    <row r="224" spans="1:131" ht="13.5" thickBot="1">
      <c r="A224" s="80" t="s">
        <v>232</v>
      </c>
      <c r="B224" s="81"/>
      <c r="C224" s="82"/>
      <c r="D224" s="82"/>
      <c r="E224" s="82"/>
      <c r="F224" s="82"/>
      <c r="G224" s="82"/>
      <c r="H224" s="82"/>
      <c r="I224" s="82"/>
      <c r="J224" s="82"/>
      <c r="K224" s="82"/>
      <c r="L224" s="83"/>
      <c r="M224" s="84"/>
      <c r="N224" s="85" t="s">
        <v>370</v>
      </c>
      <c r="O224" s="82"/>
      <c r="P224" s="82"/>
      <c r="Q224" s="82"/>
      <c r="R224" s="82"/>
      <c r="S224" s="82"/>
      <c r="T224" s="82"/>
      <c r="U224" s="82"/>
      <c r="V224" s="82"/>
      <c r="W224" s="82"/>
      <c r="X224" s="82"/>
      <c r="Y224" s="83"/>
      <c r="Z224" s="84"/>
      <c r="AA224" s="85" t="s">
        <v>371</v>
      </c>
      <c r="AB224" s="82"/>
      <c r="AC224" s="82"/>
      <c r="AD224" s="82"/>
      <c r="AE224" s="82"/>
      <c r="AF224" s="82"/>
      <c r="AG224" s="82"/>
      <c r="AH224" s="82"/>
      <c r="AI224" s="82"/>
      <c r="AJ224" s="82"/>
      <c r="AK224" s="82"/>
      <c r="AL224" s="83"/>
      <c r="AM224" s="41"/>
      <c r="AN224" s="41"/>
      <c r="AO224" s="41"/>
      <c r="AP224" s="41"/>
      <c r="AQ224" s="41"/>
      <c r="AR224" s="41"/>
      <c r="AS224" s="87"/>
      <c r="AT224" s="41"/>
      <c r="AU224" s="41"/>
      <c r="AV224" s="41"/>
      <c r="AW224" s="41"/>
      <c r="AX224" s="41"/>
      <c r="AY224" s="41"/>
      <c r="AZ224" s="87"/>
      <c r="BA224" s="41"/>
      <c r="BB224" s="41"/>
      <c r="BC224" s="41"/>
      <c r="BD224" s="41"/>
      <c r="BE224" s="41"/>
      <c r="BF224" s="41"/>
      <c r="BG224" s="41"/>
      <c r="BH224" s="87"/>
      <c r="BI224" s="41"/>
      <c r="BJ224" s="41"/>
      <c r="BK224" s="41"/>
      <c r="BL224" s="41"/>
      <c r="BM224" s="41"/>
      <c r="BN224" s="41"/>
      <c r="BO224" s="41"/>
      <c r="BP224" s="41"/>
      <c r="BQ224" s="41"/>
      <c r="BR224" s="41"/>
      <c r="BS224" s="41"/>
      <c r="BT224" s="41"/>
      <c r="BU224" s="41"/>
      <c r="BV224" s="41"/>
      <c r="BW224" s="41"/>
      <c r="BX224" s="41"/>
      <c r="BY224" s="41"/>
      <c r="BZ224" s="41"/>
      <c r="CA224" s="41"/>
      <c r="CB224" s="41"/>
      <c r="CC224" s="41"/>
      <c r="CD224" s="87"/>
      <c r="CE224" s="41"/>
      <c r="CF224" s="41"/>
      <c r="CG224" s="41"/>
      <c r="CH224" s="41"/>
      <c r="CI224" s="41"/>
      <c r="CJ224" s="41"/>
      <c r="CK224" s="41"/>
      <c r="CL224" s="41"/>
      <c r="CM224" s="41"/>
      <c r="CN224" s="41"/>
      <c r="CO224" s="41"/>
      <c r="CP224" s="41"/>
      <c r="CQ224" s="41"/>
      <c r="CR224" s="41"/>
      <c r="CS224" s="41"/>
      <c r="CT224" s="41"/>
      <c r="CU224" s="41"/>
      <c r="CV224" s="41"/>
      <c r="CW224" s="87"/>
      <c r="CX224" s="21"/>
      <c r="CY224" s="21"/>
      <c r="CZ224" s="21"/>
      <c r="DA224" s="21"/>
      <c r="DB224" s="21"/>
      <c r="DC224" s="21"/>
      <c r="DD224" s="21"/>
      <c r="DE224" s="21"/>
      <c r="DF224" s="21"/>
      <c r="DG224" s="21"/>
      <c r="DH224" s="21"/>
      <c r="DI224" s="21"/>
      <c r="DJ224" s="21"/>
      <c r="DK224" s="21"/>
      <c r="DL224" s="21"/>
      <c r="DM224" s="21"/>
      <c r="DN224" s="21"/>
      <c r="DO224" s="21"/>
      <c r="DP224" s="21"/>
      <c r="DQ224" s="21"/>
      <c r="DR224" s="21"/>
      <c r="DS224" s="21"/>
      <c r="DT224" s="21"/>
      <c r="DU224" s="21"/>
      <c r="DV224" s="21"/>
      <c r="DW224" s="21"/>
      <c r="DX224" s="21"/>
      <c r="DY224" s="21"/>
      <c r="DZ224" s="21"/>
      <c r="EA224" s="21"/>
    </row>
    <row r="225" spans="1:131" ht="102">
      <c r="A225" s="75"/>
      <c r="B225" s="76" t="s">
        <v>233</v>
      </c>
      <c r="C225" s="77" t="s">
        <v>234</v>
      </c>
      <c r="D225" s="77" t="s">
        <v>235</v>
      </c>
      <c r="E225" s="77" t="s">
        <v>236</v>
      </c>
      <c r="F225" s="77" t="s">
        <v>237</v>
      </c>
      <c r="G225" s="77" t="s">
        <v>238</v>
      </c>
      <c r="H225" s="77" t="s">
        <v>239</v>
      </c>
      <c r="I225" s="77" t="s">
        <v>240</v>
      </c>
      <c r="J225" s="77" t="s">
        <v>241</v>
      </c>
      <c r="K225" s="77" t="s">
        <v>52</v>
      </c>
      <c r="L225" s="77" t="s">
        <v>214</v>
      </c>
      <c r="M225" s="77" t="s">
        <v>242</v>
      </c>
      <c r="N225" s="77" t="s">
        <v>243</v>
      </c>
      <c r="O225" s="77" t="s">
        <v>244</v>
      </c>
      <c r="P225" s="77" t="s">
        <v>245</v>
      </c>
      <c r="Q225" s="77" t="s">
        <v>246</v>
      </c>
      <c r="R225" s="77" t="s">
        <v>247</v>
      </c>
      <c r="S225" s="77" t="s">
        <v>248</v>
      </c>
      <c r="T225" s="77" t="s">
        <v>249</v>
      </c>
      <c r="U225" s="77" t="s">
        <v>250</v>
      </c>
      <c r="V225" s="77" t="s">
        <v>251</v>
      </c>
      <c r="W225" s="77" t="s">
        <v>252</v>
      </c>
      <c r="X225" s="77" t="s">
        <v>253</v>
      </c>
      <c r="Y225" s="77" t="s">
        <v>254</v>
      </c>
      <c r="Z225" s="77"/>
      <c r="AA225" s="77" t="s">
        <v>243</v>
      </c>
      <c r="AB225" s="77" t="s">
        <v>244</v>
      </c>
      <c r="AC225" s="77" t="s">
        <v>245</v>
      </c>
      <c r="AD225" s="77" t="s">
        <v>246</v>
      </c>
      <c r="AE225" s="77" t="s">
        <v>247</v>
      </c>
      <c r="AF225" s="77" t="s">
        <v>248</v>
      </c>
      <c r="AG225" s="77" t="s">
        <v>249</v>
      </c>
      <c r="AH225" s="77" t="s">
        <v>250</v>
      </c>
      <c r="AI225" s="77" t="s">
        <v>251</v>
      </c>
      <c r="AJ225" s="77" t="s">
        <v>252</v>
      </c>
      <c r="AK225" s="77" t="s">
        <v>253</v>
      </c>
      <c r="AL225" s="77" t="s">
        <v>254</v>
      </c>
      <c r="AM225" s="41"/>
      <c r="AN225" s="41"/>
      <c r="AO225" s="41"/>
      <c r="AP225" s="41"/>
      <c r="AQ225" s="41"/>
      <c r="AR225" s="41"/>
      <c r="AS225" s="87"/>
      <c r="AT225" s="41"/>
      <c r="AU225" s="41"/>
      <c r="AV225" s="41"/>
      <c r="AW225" s="41"/>
      <c r="AX225" s="41"/>
      <c r="AY225" s="41"/>
      <c r="AZ225" s="87"/>
      <c r="BA225" s="41"/>
      <c r="BB225" s="41"/>
      <c r="BC225" s="41"/>
      <c r="BD225" s="41"/>
      <c r="BE225" s="41"/>
      <c r="BF225" s="41"/>
      <c r="BG225" s="41"/>
      <c r="BH225" s="87"/>
      <c r="BI225" s="41"/>
      <c r="BJ225" s="41"/>
      <c r="BK225" s="41"/>
      <c r="BL225" s="41"/>
      <c r="BM225" s="41"/>
      <c r="BN225" s="41"/>
      <c r="BO225" s="41"/>
      <c r="BP225" s="41"/>
      <c r="BQ225" s="41"/>
      <c r="BR225" s="41"/>
      <c r="BS225" s="41"/>
      <c r="BT225" s="41"/>
      <c r="BU225" s="41"/>
      <c r="BV225" s="41"/>
      <c r="BW225" s="41"/>
      <c r="BX225" s="41"/>
      <c r="BY225" s="41"/>
      <c r="BZ225" s="41"/>
      <c r="CA225" s="41"/>
      <c r="CB225" s="41"/>
      <c r="CC225" s="41"/>
      <c r="CD225" s="87"/>
      <c r="CE225" s="41"/>
      <c r="CF225" s="41"/>
      <c r="CG225" s="41"/>
      <c r="CH225" s="41"/>
      <c r="CI225" s="41"/>
      <c r="CJ225" s="41"/>
      <c r="CK225" s="41"/>
      <c r="CL225" s="41"/>
      <c r="CM225" s="41"/>
      <c r="CN225" s="41"/>
      <c r="CO225" s="41"/>
      <c r="CP225" s="41"/>
      <c r="CQ225" s="41"/>
      <c r="CR225" s="41"/>
      <c r="CS225" s="41"/>
      <c r="CT225" s="41"/>
      <c r="CU225" s="41"/>
      <c r="CV225" s="41"/>
      <c r="CW225" s="87"/>
      <c r="CX225" s="21"/>
      <c r="CY225" s="21"/>
      <c r="CZ225" s="21"/>
      <c r="DA225" s="21"/>
      <c r="DB225" s="21"/>
      <c r="DC225" s="21"/>
      <c r="DD225" s="21"/>
      <c r="DE225" s="21"/>
      <c r="DF225" s="21"/>
      <c r="DG225" s="21"/>
      <c r="DH225" s="21"/>
      <c r="DI225" s="21"/>
      <c r="DJ225" s="21"/>
      <c r="DK225" s="21"/>
      <c r="DL225" s="21"/>
      <c r="DM225" s="21"/>
      <c r="DN225" s="21"/>
      <c r="DO225" s="21"/>
      <c r="DP225" s="21"/>
      <c r="DQ225" s="21"/>
      <c r="DR225" s="21"/>
      <c r="DS225" s="21"/>
      <c r="DT225" s="21"/>
      <c r="DU225" s="21"/>
      <c r="DV225" s="21"/>
      <c r="DW225" s="21"/>
      <c r="DX225" s="21"/>
      <c r="DY225" s="21"/>
      <c r="DZ225" s="21"/>
      <c r="EA225" s="21"/>
    </row>
    <row r="226" spans="1:131">
      <c r="A226" s="21"/>
      <c r="B226" s="47" t="s">
        <v>255</v>
      </c>
      <c r="C226" s="128">
        <v>33360078.187621787</v>
      </c>
      <c r="D226" s="128">
        <v>3817849.9803224886</v>
      </c>
      <c r="E226" s="128">
        <v>0</v>
      </c>
      <c r="F226" s="128">
        <v>3817849.9803224886</v>
      </c>
      <c r="G226" s="128">
        <v>7285991.5126685696</v>
      </c>
      <c r="H226" s="128">
        <v>21737357.299777292</v>
      </c>
      <c r="I226" s="128">
        <v>1002.5266019920327</v>
      </c>
      <c r="J226" s="128">
        <v>-4.3757928810216011</v>
      </c>
      <c r="K226" s="128">
        <v>6.135041568006069</v>
      </c>
      <c r="L226" s="79">
        <v>3.7744155043405079</v>
      </c>
      <c r="M226" s="41">
        <v>316923.99717582203</v>
      </c>
      <c r="N226" s="51">
        <v>2097949.6570876171</v>
      </c>
      <c r="O226" s="51">
        <v>1827364.6951144161</v>
      </c>
      <c r="P226" s="51">
        <v>2063725.3907608404</v>
      </c>
      <c r="Q226" s="51">
        <v>1853741.2513300667</v>
      </c>
      <c r="R226" s="51">
        <v>1902771.7847739805</v>
      </c>
      <c r="S226" s="51">
        <v>1856782.1497194651</v>
      </c>
      <c r="T226" s="51">
        <v>1786968.0171580454</v>
      </c>
      <c r="U226" s="51">
        <v>1878854.0816582101</v>
      </c>
      <c r="V226" s="51">
        <v>1770962.8830111879</v>
      </c>
      <c r="W226" s="51">
        <v>1977257.6231662696</v>
      </c>
      <c r="X226" s="51">
        <v>1841859.1784845635</v>
      </c>
      <c r="Y226" s="51">
        <v>2056885.8168993071</v>
      </c>
      <c r="Z226" s="51"/>
      <c r="AA226" s="51">
        <v>996668.41148111166</v>
      </c>
      <c r="AB226" s="51">
        <v>838822.62943363236</v>
      </c>
      <c r="AC226" s="51">
        <v>803092.00019302976</v>
      </c>
      <c r="AD226" s="51">
        <v>842677.67103881249</v>
      </c>
      <c r="AE226" s="51">
        <v>848607.2875420379</v>
      </c>
      <c r="AF226" s="51">
        <v>788598.4733347313</v>
      </c>
      <c r="AG226" s="51">
        <v>921686.35073037748</v>
      </c>
      <c r="AH226" s="51">
        <v>792463.12037326861</v>
      </c>
      <c r="AI226" s="51">
        <v>916477.14256568335</v>
      </c>
      <c r="AJ226" s="51">
        <v>789406.30581054871</v>
      </c>
      <c r="AK226" s="51">
        <v>920200.85249353235</v>
      </c>
      <c r="AL226" s="51">
        <v>986255.41346104047</v>
      </c>
      <c r="AM226" s="41"/>
      <c r="AN226" s="41"/>
      <c r="AO226" s="41"/>
      <c r="AP226" s="41"/>
      <c r="AQ226" s="41"/>
      <c r="AR226" s="41"/>
      <c r="AS226" s="87"/>
      <c r="AT226" s="41"/>
      <c r="AU226" s="41"/>
      <c r="AV226" s="41"/>
      <c r="AW226" s="41"/>
      <c r="AX226" s="41"/>
      <c r="AY226" s="41"/>
      <c r="AZ226" s="87"/>
      <c r="BA226" s="41"/>
      <c r="BB226" s="41"/>
      <c r="BC226" s="41"/>
      <c r="BD226" s="41"/>
      <c r="BE226" s="41"/>
      <c r="BF226" s="41"/>
      <c r="BG226" s="41"/>
      <c r="BH226" s="87"/>
      <c r="BI226" s="41"/>
      <c r="BJ226" s="41"/>
      <c r="BK226" s="41"/>
      <c r="BL226" s="41"/>
      <c r="BM226" s="41"/>
      <c r="BN226" s="41"/>
      <c r="BO226" s="41"/>
      <c r="BP226" s="41"/>
      <c r="BQ226" s="41"/>
      <c r="BR226" s="41"/>
      <c r="BS226" s="41"/>
      <c r="BT226" s="41"/>
      <c r="BU226" s="41"/>
      <c r="BV226" s="41"/>
      <c r="BW226" s="41"/>
      <c r="BX226" s="41"/>
      <c r="BY226" s="41"/>
      <c r="BZ226" s="41"/>
      <c r="CA226" s="41"/>
      <c r="CB226" s="41"/>
      <c r="CC226" s="41"/>
      <c r="CD226" s="87"/>
      <c r="CE226" s="41"/>
      <c r="CF226" s="41"/>
      <c r="CG226" s="41"/>
      <c r="CH226" s="41"/>
      <c r="CI226" s="41"/>
      <c r="CJ226" s="41"/>
      <c r="CK226" s="41"/>
      <c r="CL226" s="41"/>
      <c r="CM226" s="41"/>
      <c r="CN226" s="41"/>
      <c r="CO226" s="41"/>
      <c r="CP226" s="41"/>
      <c r="CQ226" s="41"/>
      <c r="CR226" s="41"/>
      <c r="CS226" s="41"/>
      <c r="CT226" s="41"/>
      <c r="CU226" s="41"/>
      <c r="CV226" s="41"/>
      <c r="CW226" s="87"/>
      <c r="CX226" s="21"/>
      <c r="CY226" s="21"/>
      <c r="CZ226" s="21"/>
      <c r="DA226" s="21"/>
      <c r="DB226" s="21"/>
      <c r="DC226" s="21"/>
      <c r="DD226" s="21"/>
      <c r="DE226" s="21"/>
      <c r="DF226" s="21"/>
      <c r="DG226" s="21"/>
      <c r="DH226" s="21"/>
      <c r="DI226" s="21"/>
      <c r="DJ226" s="21"/>
      <c r="DK226" s="21"/>
      <c r="DL226" s="21"/>
      <c r="DM226" s="21"/>
      <c r="DN226" s="21"/>
      <c r="DO226" s="21"/>
      <c r="DP226" s="21"/>
      <c r="DQ226" s="21"/>
      <c r="DR226" s="21"/>
      <c r="DS226" s="21"/>
      <c r="DT226" s="21"/>
      <c r="DU226" s="21"/>
      <c r="DV226" s="21"/>
      <c r="DW226" s="21"/>
      <c r="DX226" s="21"/>
      <c r="DY226" s="21"/>
      <c r="DZ226" s="21"/>
      <c r="EA226" s="21"/>
    </row>
    <row r="227" spans="1:131">
      <c r="A227" s="21"/>
      <c r="B227" s="47" t="s">
        <v>256</v>
      </c>
      <c r="C227" s="128">
        <v>12616590.377906598</v>
      </c>
      <c r="D227" s="128">
        <v>1470131.8326075755</v>
      </c>
      <c r="E227" s="128">
        <v>294026.36652151501</v>
      </c>
      <c r="F227" s="128">
        <v>1764158.1991290904</v>
      </c>
      <c r="G227" s="128">
        <v>3215065.0023613968</v>
      </c>
      <c r="H227" s="128">
        <v>8220943.9500429193</v>
      </c>
      <c r="I227" s="128">
        <v>1224.8971680520735</v>
      </c>
      <c r="J227" s="128">
        <v>-2.5599401385520575</v>
      </c>
      <c r="K227" s="128">
        <v>8.8151720540762373</v>
      </c>
      <c r="L227" s="79">
        <v>2.6342206338997318</v>
      </c>
      <c r="M227" s="41">
        <v>119858.83938305077</v>
      </c>
      <c r="N227" s="51">
        <v>46243.266041706636</v>
      </c>
      <c r="O227" s="51">
        <v>40278.998814826606</v>
      </c>
      <c r="P227" s="51">
        <v>45488.890526791562</v>
      </c>
      <c r="Q227" s="51">
        <v>40860.39413202295</v>
      </c>
      <c r="R227" s="51">
        <v>41941.131219566421</v>
      </c>
      <c r="S227" s="51">
        <v>40927.421990747622</v>
      </c>
      <c r="T227" s="51">
        <v>39388.570238703942</v>
      </c>
      <c r="U227" s="51">
        <v>41413.934246773206</v>
      </c>
      <c r="V227" s="51">
        <v>39035.783090601537</v>
      </c>
      <c r="W227" s="51">
        <v>43582.957289833423</v>
      </c>
      <c r="X227" s="51">
        <v>40598.488011508918</v>
      </c>
      <c r="Y227" s="51">
        <v>45338.131793081127</v>
      </c>
      <c r="Z227" s="51"/>
      <c r="AA227" s="51">
        <v>21968.688501070796</v>
      </c>
      <c r="AB227" s="51">
        <v>18489.432233827603</v>
      </c>
      <c r="AC227" s="51">
        <v>17701.853281096919</v>
      </c>
      <c r="AD227" s="51">
        <v>18574.405538095372</v>
      </c>
      <c r="AE227" s="51">
        <v>18705.106879072559</v>
      </c>
      <c r="AF227" s="51">
        <v>17382.385167967193</v>
      </c>
      <c r="AG227" s="51">
        <v>20315.924636152762</v>
      </c>
      <c r="AH227" s="51">
        <v>17467.570196386077</v>
      </c>
      <c r="AI227" s="51">
        <v>20201.102624951131</v>
      </c>
      <c r="AJ227" s="51">
        <v>17400.191511398818</v>
      </c>
      <c r="AK227" s="51">
        <v>20283.181100129932</v>
      </c>
      <c r="AL227" s="51">
        <v>21739.163909712221</v>
      </c>
      <c r="AM227" s="41"/>
      <c r="AN227" s="41"/>
      <c r="AO227" s="41"/>
      <c r="AP227" s="41"/>
      <c r="AQ227" s="41"/>
      <c r="AR227" s="41"/>
      <c r="AS227" s="87"/>
      <c r="AT227" s="41"/>
      <c r="AU227" s="41"/>
      <c r="AV227" s="41"/>
      <c r="AW227" s="41"/>
      <c r="AX227" s="41"/>
      <c r="AY227" s="41"/>
      <c r="AZ227" s="87"/>
      <c r="BA227" s="41"/>
      <c r="BB227" s="41"/>
      <c r="BC227" s="41"/>
      <c r="BD227" s="41"/>
      <c r="BE227" s="41"/>
      <c r="BF227" s="41"/>
      <c r="BG227" s="41"/>
      <c r="BH227" s="87"/>
      <c r="BI227" s="41"/>
      <c r="BJ227" s="41"/>
      <c r="BK227" s="41"/>
      <c r="BL227" s="41"/>
      <c r="BM227" s="41"/>
      <c r="BN227" s="41"/>
      <c r="BO227" s="41"/>
      <c r="BP227" s="41"/>
      <c r="BQ227" s="41"/>
      <c r="BR227" s="41"/>
      <c r="BS227" s="41"/>
      <c r="BT227" s="41"/>
      <c r="BU227" s="41"/>
      <c r="BV227" s="41"/>
      <c r="BW227" s="41"/>
      <c r="BX227" s="41"/>
      <c r="BY227" s="41"/>
      <c r="BZ227" s="41"/>
      <c r="CA227" s="41"/>
      <c r="CB227" s="41"/>
      <c r="CC227" s="41"/>
      <c r="CD227" s="87"/>
      <c r="CE227" s="41"/>
      <c r="CF227" s="41"/>
      <c r="CG227" s="41"/>
      <c r="CH227" s="41"/>
      <c r="CI227" s="41"/>
      <c r="CJ227" s="41"/>
      <c r="CK227" s="41"/>
      <c r="CL227" s="41"/>
      <c r="CM227" s="41"/>
      <c r="CN227" s="41"/>
      <c r="CO227" s="41"/>
      <c r="CP227" s="41"/>
      <c r="CQ227" s="41"/>
      <c r="CR227" s="41"/>
      <c r="CS227" s="41"/>
      <c r="CT227" s="41"/>
      <c r="CU227" s="41"/>
      <c r="CV227" s="41"/>
      <c r="CW227" s="87"/>
      <c r="CX227" s="21"/>
      <c r="CY227" s="21"/>
      <c r="CZ227" s="21"/>
      <c r="DA227" s="21"/>
      <c r="DB227" s="21"/>
      <c r="DC227" s="21"/>
      <c r="DD227" s="21"/>
      <c r="DE227" s="21"/>
      <c r="DF227" s="21"/>
      <c r="DG227" s="21"/>
      <c r="DH227" s="21"/>
      <c r="DI227" s="21"/>
      <c r="DJ227" s="21"/>
      <c r="DK227" s="21"/>
      <c r="DL227" s="21"/>
      <c r="DM227" s="21"/>
      <c r="DN227" s="21"/>
      <c r="DO227" s="21"/>
      <c r="DP227" s="21"/>
      <c r="DQ227" s="21"/>
      <c r="DR227" s="21"/>
      <c r="DS227" s="21"/>
      <c r="DT227" s="21"/>
      <c r="DU227" s="21"/>
      <c r="DV227" s="21"/>
      <c r="DW227" s="21"/>
      <c r="DX227" s="21"/>
      <c r="DY227" s="21"/>
      <c r="DZ227" s="21"/>
      <c r="EA227" s="21"/>
    </row>
    <row r="228" spans="1:131">
      <c r="A228" s="21"/>
      <c r="B228" s="47" t="s">
        <v>257</v>
      </c>
      <c r="C228" s="86"/>
      <c r="D228" s="86"/>
      <c r="E228" s="86"/>
      <c r="F228" s="86"/>
      <c r="G228" s="86"/>
      <c r="H228" s="86"/>
      <c r="I228" s="86"/>
      <c r="J228" s="86"/>
      <c r="K228" s="86"/>
      <c r="L228" s="87"/>
      <c r="M228" s="88"/>
      <c r="N228" s="88"/>
      <c r="O228" s="88"/>
      <c r="P228" s="88"/>
      <c r="Q228" s="88"/>
      <c r="R228" s="88"/>
      <c r="S228" s="88"/>
      <c r="T228" s="88"/>
      <c r="U228" s="88"/>
      <c r="V228" s="88"/>
      <c r="W228" s="88"/>
      <c r="X228" s="88"/>
      <c r="Y228" s="88"/>
      <c r="Z228" s="88"/>
      <c r="AA228" s="88"/>
      <c r="AB228" s="88"/>
      <c r="AC228" s="88"/>
      <c r="AD228" s="88"/>
      <c r="AE228" s="88"/>
      <c r="AF228" s="88"/>
      <c r="AG228" s="88"/>
      <c r="AH228" s="88"/>
      <c r="AI228" s="88"/>
      <c r="AJ228" s="88"/>
      <c r="AK228" s="88"/>
      <c r="AL228" s="88"/>
      <c r="AM228" s="41"/>
      <c r="AN228" s="41"/>
      <c r="AO228" s="41"/>
      <c r="AP228" s="41"/>
      <c r="AQ228" s="41"/>
      <c r="AR228" s="41"/>
      <c r="AS228" s="87"/>
      <c r="AT228" s="41"/>
      <c r="AU228" s="41"/>
      <c r="AV228" s="41"/>
      <c r="AW228" s="41"/>
      <c r="AX228" s="41"/>
      <c r="AY228" s="41"/>
      <c r="AZ228" s="87"/>
      <c r="BA228" s="41"/>
      <c r="BB228" s="41"/>
      <c r="BC228" s="41"/>
      <c r="BD228" s="41"/>
      <c r="BE228" s="41"/>
      <c r="BF228" s="41"/>
      <c r="BG228" s="41"/>
      <c r="BH228" s="87"/>
      <c r="BI228" s="41"/>
      <c r="BJ228" s="41"/>
      <c r="BK228" s="41"/>
      <c r="BL228" s="41"/>
      <c r="BM228" s="41"/>
      <c r="BN228" s="41"/>
      <c r="BO228" s="41"/>
      <c r="BP228" s="41"/>
      <c r="BQ228" s="41"/>
      <c r="BR228" s="41"/>
      <c r="BS228" s="41"/>
      <c r="BT228" s="41"/>
      <c r="BU228" s="41"/>
      <c r="BV228" s="41"/>
      <c r="BW228" s="41"/>
      <c r="BX228" s="41"/>
      <c r="BY228" s="41"/>
      <c r="BZ228" s="41"/>
      <c r="CA228" s="41"/>
      <c r="CB228" s="41"/>
      <c r="CC228" s="41"/>
      <c r="CD228" s="87"/>
      <c r="CE228" s="41"/>
      <c r="CF228" s="41"/>
      <c r="CG228" s="41"/>
      <c r="CH228" s="41"/>
      <c r="CI228" s="41"/>
      <c r="CJ228" s="41"/>
      <c r="CK228" s="41"/>
      <c r="CL228" s="41"/>
      <c r="CM228" s="41"/>
      <c r="CN228" s="41"/>
      <c r="CO228" s="41"/>
      <c r="CP228" s="41"/>
      <c r="CQ228" s="41"/>
      <c r="CR228" s="41"/>
      <c r="CS228" s="41"/>
      <c r="CT228" s="41"/>
      <c r="CU228" s="41"/>
      <c r="CV228" s="41"/>
      <c r="CW228" s="87"/>
      <c r="CX228" s="21"/>
      <c r="CY228" s="21"/>
      <c r="CZ228" s="21"/>
      <c r="DA228" s="21"/>
      <c r="DB228" s="21"/>
      <c r="DC228" s="21"/>
      <c r="DD228" s="21"/>
      <c r="DE228" s="21"/>
      <c r="DF228" s="21"/>
      <c r="DG228" s="21"/>
      <c r="DH228" s="21"/>
      <c r="DI228" s="21"/>
      <c r="DJ228" s="21"/>
      <c r="DK228" s="21"/>
      <c r="DL228" s="21"/>
      <c r="DM228" s="21"/>
      <c r="DN228" s="21"/>
      <c r="DO228" s="21"/>
      <c r="DP228" s="21"/>
      <c r="DQ228" s="21"/>
      <c r="DR228" s="21"/>
      <c r="DS228" s="21"/>
      <c r="DT228" s="21"/>
      <c r="DU228" s="21"/>
      <c r="DV228" s="21"/>
      <c r="DW228" s="21"/>
      <c r="DX228" s="21"/>
      <c r="DY228" s="21"/>
      <c r="DZ228" s="21"/>
      <c r="EA228" s="21"/>
    </row>
    <row r="229" spans="1:131">
      <c r="A229" s="21"/>
      <c r="B229" s="21" t="s">
        <v>54</v>
      </c>
      <c r="C229" s="88">
        <v>0</v>
      </c>
      <c r="D229" s="88">
        <v>0</v>
      </c>
      <c r="E229" s="88">
        <v>0</v>
      </c>
      <c r="F229" s="88">
        <v>0</v>
      </c>
      <c r="G229" s="88">
        <v>0</v>
      </c>
      <c r="H229" s="88">
        <v>0</v>
      </c>
      <c r="I229" s="88">
        <v>0</v>
      </c>
      <c r="J229" s="88">
        <v>0</v>
      </c>
      <c r="K229" s="88">
        <v>0</v>
      </c>
      <c r="L229" s="87">
        <v>0</v>
      </c>
      <c r="M229" s="88">
        <v>0</v>
      </c>
      <c r="N229" s="88">
        <v>0</v>
      </c>
      <c r="O229" s="88">
        <v>0</v>
      </c>
      <c r="P229" s="88">
        <v>0</v>
      </c>
      <c r="Q229" s="88">
        <v>0</v>
      </c>
      <c r="R229" s="88">
        <v>0</v>
      </c>
      <c r="S229" s="88">
        <v>0</v>
      </c>
      <c r="T229" s="88">
        <v>0</v>
      </c>
      <c r="U229" s="88">
        <v>0</v>
      </c>
      <c r="V229" s="88">
        <v>0</v>
      </c>
      <c r="W229" s="88">
        <v>0</v>
      </c>
      <c r="X229" s="88">
        <v>0</v>
      </c>
      <c r="Y229" s="88">
        <v>0</v>
      </c>
      <c r="Z229" s="88"/>
      <c r="AA229" s="88">
        <v>0</v>
      </c>
      <c r="AB229" s="88">
        <v>0</v>
      </c>
      <c r="AC229" s="88">
        <v>0</v>
      </c>
      <c r="AD229" s="88">
        <v>0</v>
      </c>
      <c r="AE229" s="88">
        <v>0</v>
      </c>
      <c r="AF229" s="88">
        <v>0</v>
      </c>
      <c r="AG229" s="88">
        <v>0</v>
      </c>
      <c r="AH229" s="88">
        <v>0</v>
      </c>
      <c r="AI229" s="88">
        <v>0</v>
      </c>
      <c r="AJ229" s="88">
        <v>0</v>
      </c>
      <c r="AK229" s="88">
        <v>0</v>
      </c>
      <c r="AL229" s="88">
        <v>0</v>
      </c>
      <c r="AM229" s="41"/>
      <c r="AN229" s="41"/>
      <c r="AO229" s="41"/>
      <c r="AP229" s="41"/>
      <c r="AQ229" s="41"/>
      <c r="AR229" s="41"/>
      <c r="AS229" s="87"/>
      <c r="AT229" s="41"/>
      <c r="AU229" s="41"/>
      <c r="AV229" s="41"/>
      <c r="AW229" s="41"/>
      <c r="AX229" s="41"/>
      <c r="AY229" s="41"/>
      <c r="AZ229" s="87"/>
      <c r="BA229" s="41"/>
      <c r="BB229" s="41"/>
      <c r="BC229" s="41"/>
      <c r="BD229" s="41"/>
      <c r="BE229" s="41"/>
      <c r="BF229" s="41"/>
      <c r="BG229" s="41"/>
      <c r="BH229" s="87"/>
      <c r="BI229" s="41"/>
      <c r="BJ229" s="41"/>
      <c r="BK229" s="41"/>
      <c r="BL229" s="41"/>
      <c r="BM229" s="41"/>
      <c r="BN229" s="41"/>
      <c r="BO229" s="41"/>
      <c r="BP229" s="41"/>
      <c r="BQ229" s="41"/>
      <c r="BR229" s="41"/>
      <c r="BS229" s="41"/>
      <c r="BT229" s="41"/>
      <c r="BU229" s="41"/>
      <c r="BV229" s="41"/>
      <c r="BW229" s="41"/>
      <c r="BX229" s="41"/>
      <c r="BY229" s="41"/>
      <c r="BZ229" s="41"/>
      <c r="CA229" s="41"/>
      <c r="CB229" s="41"/>
      <c r="CC229" s="41"/>
      <c r="CD229" s="87"/>
      <c r="CE229" s="41"/>
      <c r="CF229" s="41"/>
      <c r="CG229" s="41"/>
      <c r="CH229" s="41"/>
      <c r="CI229" s="41"/>
      <c r="CJ229" s="41"/>
      <c r="CK229" s="41"/>
      <c r="CL229" s="41"/>
      <c r="CM229" s="41"/>
      <c r="CN229" s="41"/>
      <c r="CO229" s="41"/>
      <c r="CP229" s="41"/>
      <c r="CQ229" s="41"/>
      <c r="CR229" s="41"/>
      <c r="CS229" s="41"/>
      <c r="CT229" s="41"/>
      <c r="CU229" s="41"/>
      <c r="CV229" s="41"/>
      <c r="CW229" s="87"/>
      <c r="CX229" s="21"/>
      <c r="CY229" s="21"/>
      <c r="CZ229" s="21"/>
      <c r="DA229" s="21"/>
      <c r="DB229" s="21"/>
      <c r="DC229" s="21"/>
      <c r="DD229" s="21"/>
      <c r="DE229" s="21"/>
      <c r="DF229" s="21"/>
      <c r="DG229" s="21"/>
      <c r="DH229" s="21"/>
      <c r="DI229" s="21"/>
      <c r="DJ229" s="21"/>
      <c r="DK229" s="21"/>
      <c r="DL229" s="21"/>
      <c r="DM229" s="21"/>
      <c r="DN229" s="21"/>
      <c r="DO229" s="21"/>
      <c r="DP229" s="21"/>
      <c r="DQ229" s="21"/>
      <c r="DR229" s="21"/>
      <c r="DS229" s="21"/>
      <c r="DT229" s="21"/>
      <c r="DU229" s="21"/>
      <c r="DV229" s="21"/>
      <c r="DW229" s="21"/>
      <c r="DX229" s="21"/>
      <c r="DY229" s="21"/>
      <c r="DZ229" s="21"/>
      <c r="EA229" s="21"/>
    </row>
    <row r="230" spans="1:131">
      <c r="A230" s="21"/>
      <c r="B230" s="21" t="s">
        <v>55</v>
      </c>
      <c r="C230" s="41">
        <v>2109168.9389636284</v>
      </c>
      <c r="D230" s="41">
        <v>84182.39357302498</v>
      </c>
      <c r="E230" s="41">
        <v>16836.478714604997</v>
      </c>
      <c r="F230" s="41">
        <v>101018.87228762997</v>
      </c>
      <c r="G230" s="41">
        <v>361073.46698823851</v>
      </c>
      <c r="H230" s="41">
        <v>1374330.0772255473</v>
      </c>
      <c r="I230" s="41">
        <v>419.56113846170132</v>
      </c>
      <c r="J230" s="41">
        <v>-7.409196143432248</v>
      </c>
      <c r="K230" s="41">
        <v>2.6610840428571021</v>
      </c>
      <c r="L230" s="79">
        <v>3.8062339187894807</v>
      </c>
      <c r="M230" s="41">
        <v>20037.310677031524</v>
      </c>
      <c r="N230" s="51">
        <v>132641.48325289192</v>
      </c>
      <c r="O230" s="51">
        <v>115533.92751112228</v>
      </c>
      <c r="P230" s="51">
        <v>130477.67658885234</v>
      </c>
      <c r="Q230" s="51">
        <v>117201.56787976877</v>
      </c>
      <c r="R230" s="51">
        <v>120301.49101601285</v>
      </c>
      <c r="S230" s="51">
        <v>117393.82667464903</v>
      </c>
      <c r="T230" s="51">
        <v>112979.87419315056</v>
      </c>
      <c r="U230" s="51">
        <v>118789.31001273642</v>
      </c>
      <c r="V230" s="51">
        <v>111967.96014376965</v>
      </c>
      <c r="W230" s="51">
        <v>125010.80901719104</v>
      </c>
      <c r="X230" s="51">
        <v>116450.33166157734</v>
      </c>
      <c r="Y230" s="51">
        <v>130045.2490428688</v>
      </c>
      <c r="Z230" s="51"/>
      <c r="AA230" s="51">
        <v>63013.702909190972</v>
      </c>
      <c r="AB230" s="51">
        <v>53034.007454984996</v>
      </c>
      <c r="AC230" s="51">
        <v>50774.961989322168</v>
      </c>
      <c r="AD230" s="51">
        <v>53277.739917670726</v>
      </c>
      <c r="AE230" s="51">
        <v>53652.63600988705</v>
      </c>
      <c r="AF230" s="51">
        <v>49858.618313697873</v>
      </c>
      <c r="AG230" s="51">
        <v>58273.011576710429</v>
      </c>
      <c r="AH230" s="51">
        <v>50102.958073571885</v>
      </c>
      <c r="AI230" s="51">
        <v>57943.662826513406</v>
      </c>
      <c r="AJ230" s="51">
        <v>49909.69298913172</v>
      </c>
      <c r="AK230" s="51">
        <v>58179.091930526803</v>
      </c>
      <c r="AL230" s="51">
        <v>62355.347977829559</v>
      </c>
      <c r="AM230" s="41"/>
      <c r="AN230" s="41"/>
      <c r="AO230" s="41"/>
      <c r="AP230" s="41"/>
      <c r="AQ230" s="41"/>
      <c r="AR230" s="41"/>
      <c r="AS230" s="87"/>
      <c r="AT230" s="41"/>
      <c r="AU230" s="41"/>
      <c r="AV230" s="41"/>
      <c r="AW230" s="41"/>
      <c r="AX230" s="41"/>
      <c r="AY230" s="41"/>
      <c r="AZ230" s="87"/>
      <c r="BA230" s="41"/>
      <c r="BB230" s="41"/>
      <c r="BC230" s="41"/>
      <c r="BD230" s="41"/>
      <c r="BE230" s="41"/>
      <c r="BF230" s="41"/>
      <c r="BG230" s="41"/>
      <c r="BH230" s="87"/>
      <c r="BI230" s="41"/>
      <c r="BJ230" s="41"/>
      <c r="BK230" s="41"/>
      <c r="BL230" s="41"/>
      <c r="BM230" s="41"/>
      <c r="BN230" s="41"/>
      <c r="BO230" s="41"/>
      <c r="BP230" s="41"/>
      <c r="BQ230" s="41"/>
      <c r="BR230" s="41"/>
      <c r="BS230" s="41"/>
      <c r="BT230" s="41"/>
      <c r="BU230" s="41"/>
      <c r="BV230" s="41"/>
      <c r="BW230" s="41"/>
      <c r="BX230" s="41"/>
      <c r="BY230" s="41"/>
      <c r="BZ230" s="41"/>
      <c r="CA230" s="41"/>
      <c r="CB230" s="41"/>
      <c r="CC230" s="41"/>
      <c r="CD230" s="87"/>
      <c r="CE230" s="41"/>
      <c r="CF230" s="41"/>
      <c r="CG230" s="41"/>
      <c r="CH230" s="41"/>
      <c r="CI230" s="41"/>
      <c r="CJ230" s="41"/>
      <c r="CK230" s="41"/>
      <c r="CL230" s="41"/>
      <c r="CM230" s="41"/>
      <c r="CN230" s="41"/>
      <c r="CO230" s="41"/>
      <c r="CP230" s="41"/>
      <c r="CQ230" s="41"/>
      <c r="CR230" s="41"/>
      <c r="CS230" s="41"/>
      <c r="CT230" s="41"/>
      <c r="CU230" s="41"/>
      <c r="CV230" s="41"/>
      <c r="CW230" s="87"/>
      <c r="CX230" s="21"/>
      <c r="CY230" s="21"/>
      <c r="CZ230" s="21"/>
      <c r="DA230" s="21"/>
      <c r="DB230" s="21"/>
      <c r="DC230" s="21"/>
      <c r="DD230" s="21"/>
      <c r="DE230" s="21"/>
      <c r="DF230" s="21"/>
      <c r="DG230" s="21"/>
      <c r="DH230" s="21"/>
      <c r="DI230" s="21"/>
      <c r="DJ230" s="21"/>
      <c r="DK230" s="21"/>
      <c r="DL230" s="21"/>
      <c r="DM230" s="21"/>
      <c r="DN230" s="21"/>
      <c r="DO230" s="21"/>
      <c r="DP230" s="21"/>
      <c r="DQ230" s="21"/>
      <c r="DR230" s="21"/>
      <c r="DS230" s="21"/>
      <c r="DT230" s="21"/>
      <c r="DU230" s="21"/>
      <c r="DV230" s="21"/>
      <c r="DW230" s="21"/>
      <c r="DX230" s="21"/>
      <c r="DY230" s="21"/>
      <c r="DZ230" s="21"/>
      <c r="EA230" s="21"/>
    </row>
    <row r="231" spans="1:131">
      <c r="A231" s="21"/>
      <c r="B231" s="21" t="s">
        <v>56</v>
      </c>
      <c r="C231" s="41">
        <v>10507421.438942969</v>
      </c>
      <c r="D231" s="41">
        <v>1385949.4390345507</v>
      </c>
      <c r="E231" s="41">
        <v>277189.88780691009</v>
      </c>
      <c r="F231" s="41">
        <v>1663139.3268414608</v>
      </c>
      <c r="G231" s="41">
        <v>2853991.5353731583</v>
      </c>
      <c r="H231" s="41">
        <v>6846613.872817372</v>
      </c>
      <c r="I231" s="41">
        <v>1386.5533601930815</v>
      </c>
      <c r="J231" s="41">
        <v>-1.5865424118111124</v>
      </c>
      <c r="K231" s="41">
        <v>10.050490476996336</v>
      </c>
      <c r="L231" s="79">
        <v>2.3989608195954855</v>
      </c>
      <c r="M231" s="41">
        <v>99821.52870601925</v>
      </c>
      <c r="N231" s="51">
        <v>660791.0533280737</v>
      </c>
      <c r="O231" s="51">
        <v>575564.92722301744</v>
      </c>
      <c r="P231" s="51">
        <v>650011.43861279683</v>
      </c>
      <c r="Q231" s="51">
        <v>583872.74924630788</v>
      </c>
      <c r="R231" s="51">
        <v>599315.89285568194</v>
      </c>
      <c r="S231" s="51">
        <v>584830.54079435836</v>
      </c>
      <c r="T231" s="51">
        <v>562841.18845856993</v>
      </c>
      <c r="U231" s="51">
        <v>591782.53561726364</v>
      </c>
      <c r="V231" s="51">
        <v>557800.05250193249</v>
      </c>
      <c r="W231" s="51">
        <v>622776.69204263284</v>
      </c>
      <c r="X231" s="51">
        <v>580130.25361264218</v>
      </c>
      <c r="Y231" s="51">
        <v>647857.17852318555</v>
      </c>
      <c r="Z231" s="51"/>
      <c r="AA231" s="51">
        <v>313920.57822573208</v>
      </c>
      <c r="AB231" s="51">
        <v>264203.90355235559</v>
      </c>
      <c r="AC231" s="51">
        <v>252949.82981793204</v>
      </c>
      <c r="AD231" s="51">
        <v>265418.1257308069</v>
      </c>
      <c r="AE231" s="51">
        <v>267285.7766164043</v>
      </c>
      <c r="AF231" s="51">
        <v>248384.80470077595</v>
      </c>
      <c r="AG231" s="51">
        <v>290303.48391805985</v>
      </c>
      <c r="AH231" s="51">
        <v>249602.05230188454</v>
      </c>
      <c r="AI231" s="51">
        <v>288662.7399952854</v>
      </c>
      <c r="AJ231" s="51">
        <v>248639.24763786196</v>
      </c>
      <c r="AK231" s="51">
        <v>289835.59664472804</v>
      </c>
      <c r="AL231" s="51">
        <v>310640.79698468099</v>
      </c>
      <c r="AM231" s="41"/>
      <c r="AN231" s="41"/>
      <c r="AO231" s="41"/>
      <c r="AP231" s="41"/>
      <c r="AQ231" s="41"/>
      <c r="AR231" s="41"/>
      <c r="AS231" s="87"/>
      <c r="AT231" s="41"/>
      <c r="AU231" s="41"/>
      <c r="AV231" s="41"/>
      <c r="AW231" s="41"/>
      <c r="AX231" s="41"/>
      <c r="AY231" s="41"/>
      <c r="AZ231" s="87"/>
      <c r="BA231" s="41"/>
      <c r="BB231" s="41"/>
      <c r="BC231" s="41"/>
      <c r="BD231" s="41"/>
      <c r="BE231" s="41"/>
      <c r="BF231" s="41"/>
      <c r="BG231" s="41"/>
      <c r="BH231" s="87"/>
      <c r="BI231" s="41"/>
      <c r="BJ231" s="41"/>
      <c r="BK231" s="41"/>
      <c r="BL231" s="41"/>
      <c r="BM231" s="41"/>
      <c r="BN231" s="41"/>
      <c r="BO231" s="41"/>
      <c r="BP231" s="41"/>
      <c r="BQ231" s="41"/>
      <c r="BR231" s="41"/>
      <c r="BS231" s="41"/>
      <c r="BT231" s="41"/>
      <c r="BU231" s="41"/>
      <c r="BV231" s="41"/>
      <c r="BW231" s="41"/>
      <c r="BX231" s="41"/>
      <c r="BY231" s="41"/>
      <c r="BZ231" s="41"/>
      <c r="CA231" s="41"/>
      <c r="CB231" s="41"/>
      <c r="CC231" s="41"/>
      <c r="CD231" s="87"/>
      <c r="CE231" s="41"/>
      <c r="CF231" s="41"/>
      <c r="CG231" s="41"/>
      <c r="CH231" s="41"/>
      <c r="CI231" s="41"/>
      <c r="CJ231" s="41"/>
      <c r="CK231" s="41"/>
      <c r="CL231" s="41"/>
      <c r="CM231" s="41"/>
      <c r="CN231" s="41"/>
      <c r="CO231" s="41"/>
      <c r="CP231" s="41"/>
      <c r="CQ231" s="41"/>
      <c r="CR231" s="41"/>
      <c r="CS231" s="41"/>
      <c r="CT231" s="41"/>
      <c r="CU231" s="41"/>
      <c r="CV231" s="41"/>
      <c r="CW231" s="87"/>
      <c r="CX231" s="21"/>
      <c r="CY231" s="21"/>
      <c r="CZ231" s="21"/>
      <c r="DA231" s="21"/>
      <c r="DB231" s="21"/>
      <c r="DC231" s="21"/>
      <c r="DD231" s="21"/>
      <c r="DE231" s="21"/>
      <c r="DF231" s="21"/>
      <c r="DG231" s="21"/>
      <c r="DH231" s="21"/>
      <c r="DI231" s="21"/>
      <c r="DJ231" s="21"/>
      <c r="DK231" s="21"/>
      <c r="DL231" s="21"/>
      <c r="DM231" s="21"/>
      <c r="DN231" s="21"/>
      <c r="DO231" s="21"/>
      <c r="DP231" s="21"/>
      <c r="DQ231" s="21"/>
      <c r="DR231" s="21"/>
      <c r="DS231" s="21"/>
      <c r="DT231" s="21"/>
      <c r="DU231" s="21"/>
      <c r="DV231" s="21"/>
      <c r="DW231" s="21"/>
      <c r="DX231" s="21"/>
      <c r="DY231" s="21"/>
      <c r="DZ231" s="21"/>
      <c r="EA231" s="21"/>
    </row>
    <row r="232" spans="1:131">
      <c r="A232" s="21"/>
      <c r="B232" s="21" t="s">
        <v>57</v>
      </c>
      <c r="C232" s="88">
        <v>0</v>
      </c>
      <c r="D232" s="88">
        <v>0</v>
      </c>
      <c r="E232" s="88">
        <v>0</v>
      </c>
      <c r="F232" s="88">
        <v>0</v>
      </c>
      <c r="G232" s="88">
        <v>0</v>
      </c>
      <c r="H232" s="88">
        <v>0</v>
      </c>
      <c r="I232" s="88">
        <v>0</v>
      </c>
      <c r="J232" s="88">
        <v>0</v>
      </c>
      <c r="K232" s="88">
        <v>0</v>
      </c>
      <c r="L232" s="89">
        <v>0</v>
      </c>
      <c r="M232" s="88">
        <v>0</v>
      </c>
      <c r="N232" s="88">
        <v>0</v>
      </c>
      <c r="O232" s="88">
        <v>0</v>
      </c>
      <c r="P232" s="88">
        <v>0</v>
      </c>
      <c r="Q232" s="88">
        <v>0</v>
      </c>
      <c r="R232" s="88">
        <v>0</v>
      </c>
      <c r="S232" s="88">
        <v>0</v>
      </c>
      <c r="T232" s="88">
        <v>0</v>
      </c>
      <c r="U232" s="88">
        <v>0</v>
      </c>
      <c r="V232" s="88">
        <v>0</v>
      </c>
      <c r="W232" s="88">
        <v>0</v>
      </c>
      <c r="X232" s="88">
        <v>0</v>
      </c>
      <c r="Y232" s="88">
        <v>0</v>
      </c>
      <c r="Z232" s="88"/>
      <c r="AA232" s="88">
        <v>0</v>
      </c>
      <c r="AB232" s="88">
        <v>0</v>
      </c>
      <c r="AC232" s="88">
        <v>0</v>
      </c>
      <c r="AD232" s="88">
        <v>0</v>
      </c>
      <c r="AE232" s="88">
        <v>0</v>
      </c>
      <c r="AF232" s="88">
        <v>0</v>
      </c>
      <c r="AG232" s="88">
        <v>0</v>
      </c>
      <c r="AH232" s="88">
        <v>0</v>
      </c>
      <c r="AI232" s="88">
        <v>0</v>
      </c>
      <c r="AJ232" s="88">
        <v>0</v>
      </c>
      <c r="AK232" s="88">
        <v>0</v>
      </c>
      <c r="AL232" s="88">
        <v>0</v>
      </c>
      <c r="AM232" s="41"/>
      <c r="AN232" s="41"/>
      <c r="AO232" s="41"/>
      <c r="AP232" s="41"/>
      <c r="AQ232" s="41"/>
      <c r="AR232" s="41"/>
      <c r="AS232" s="87"/>
      <c r="AT232" s="41"/>
      <c r="AU232" s="41"/>
      <c r="AV232" s="41"/>
      <c r="AW232" s="41"/>
      <c r="AX232" s="41"/>
      <c r="AY232" s="41"/>
      <c r="AZ232" s="87"/>
      <c r="BA232" s="41"/>
      <c r="BB232" s="41"/>
      <c r="BC232" s="41"/>
      <c r="BD232" s="41"/>
      <c r="BE232" s="41"/>
      <c r="BF232" s="41"/>
      <c r="BG232" s="41"/>
      <c r="BH232" s="87"/>
      <c r="BI232" s="41"/>
      <c r="BJ232" s="41"/>
      <c r="BK232" s="41"/>
      <c r="BL232" s="41"/>
      <c r="BM232" s="41"/>
      <c r="BN232" s="41"/>
      <c r="BO232" s="41"/>
      <c r="BP232" s="41"/>
      <c r="BQ232" s="41"/>
      <c r="BR232" s="41"/>
      <c r="BS232" s="41"/>
      <c r="BT232" s="41"/>
      <c r="BU232" s="41"/>
      <c r="BV232" s="41"/>
      <c r="BW232" s="41"/>
      <c r="BX232" s="41"/>
      <c r="BY232" s="41"/>
      <c r="BZ232" s="41"/>
      <c r="CA232" s="41"/>
      <c r="CB232" s="41"/>
      <c r="CC232" s="41"/>
      <c r="CD232" s="87"/>
      <c r="CE232" s="41"/>
      <c r="CF232" s="41"/>
      <c r="CG232" s="41"/>
      <c r="CH232" s="41"/>
      <c r="CI232" s="41"/>
      <c r="CJ232" s="41"/>
      <c r="CK232" s="41"/>
      <c r="CL232" s="41"/>
      <c r="CM232" s="41"/>
      <c r="CN232" s="41"/>
      <c r="CO232" s="41"/>
      <c r="CP232" s="41"/>
      <c r="CQ232" s="41"/>
      <c r="CR232" s="41"/>
      <c r="CS232" s="41"/>
      <c r="CT232" s="41"/>
      <c r="CU232" s="41"/>
      <c r="CV232" s="41"/>
      <c r="CW232" s="87"/>
      <c r="CX232" s="21"/>
      <c r="CY232" s="21"/>
      <c r="CZ232" s="21"/>
      <c r="DA232" s="21"/>
      <c r="DB232" s="21"/>
      <c r="DC232" s="21"/>
      <c r="DD232" s="21"/>
      <c r="DE232" s="21"/>
      <c r="DF232" s="21"/>
      <c r="DG232" s="21"/>
      <c r="DH232" s="21"/>
      <c r="DI232" s="21"/>
      <c r="DJ232" s="21"/>
      <c r="DK232" s="21"/>
      <c r="DL232" s="21"/>
      <c r="DM232" s="21"/>
      <c r="DN232" s="21"/>
      <c r="DO232" s="21"/>
      <c r="DP232" s="21"/>
      <c r="DQ232" s="21"/>
      <c r="DR232" s="21"/>
      <c r="DS232" s="21"/>
      <c r="DT232" s="21"/>
      <c r="DU232" s="21"/>
      <c r="DV232" s="21"/>
      <c r="DW232" s="21"/>
      <c r="DX232" s="21"/>
      <c r="DY232" s="21"/>
      <c r="DZ232" s="21"/>
      <c r="EA232" s="21"/>
    </row>
    <row r="233" spans="1:131">
      <c r="A233" s="21"/>
      <c r="B233" s="21" t="s">
        <v>58</v>
      </c>
      <c r="C233" s="88">
        <v>0</v>
      </c>
      <c r="D233" s="88">
        <v>0</v>
      </c>
      <c r="E233" s="88">
        <v>0</v>
      </c>
      <c r="F233" s="88">
        <v>0</v>
      </c>
      <c r="G233" s="88">
        <v>0</v>
      </c>
      <c r="H233" s="88">
        <v>0</v>
      </c>
      <c r="I233" s="88">
        <v>0</v>
      </c>
      <c r="J233" s="88">
        <v>0</v>
      </c>
      <c r="K233" s="88">
        <v>0</v>
      </c>
      <c r="L233" s="89">
        <v>0</v>
      </c>
      <c r="M233" s="88">
        <v>0</v>
      </c>
      <c r="N233" s="88">
        <v>0</v>
      </c>
      <c r="O233" s="88">
        <v>0</v>
      </c>
      <c r="P233" s="88">
        <v>0</v>
      </c>
      <c r="Q233" s="88">
        <v>0</v>
      </c>
      <c r="R233" s="88">
        <v>0</v>
      </c>
      <c r="S233" s="88">
        <v>0</v>
      </c>
      <c r="T233" s="88">
        <v>0</v>
      </c>
      <c r="U233" s="88">
        <v>0</v>
      </c>
      <c r="V233" s="88">
        <v>0</v>
      </c>
      <c r="W233" s="88">
        <v>0</v>
      </c>
      <c r="X233" s="88">
        <v>0</v>
      </c>
      <c r="Y233" s="88">
        <v>0</v>
      </c>
      <c r="Z233" s="88"/>
      <c r="AA233" s="88">
        <v>0</v>
      </c>
      <c r="AB233" s="88">
        <v>0</v>
      </c>
      <c r="AC233" s="88">
        <v>0</v>
      </c>
      <c r="AD233" s="88">
        <v>0</v>
      </c>
      <c r="AE233" s="88">
        <v>0</v>
      </c>
      <c r="AF233" s="88">
        <v>0</v>
      </c>
      <c r="AG233" s="88">
        <v>0</v>
      </c>
      <c r="AH233" s="88">
        <v>0</v>
      </c>
      <c r="AI233" s="88">
        <v>0</v>
      </c>
      <c r="AJ233" s="88">
        <v>0</v>
      </c>
      <c r="AK233" s="88">
        <v>0</v>
      </c>
      <c r="AL233" s="88">
        <v>0</v>
      </c>
      <c r="AM233" s="41"/>
      <c r="AN233" s="41"/>
      <c r="AO233" s="41"/>
      <c r="AP233" s="41"/>
      <c r="AQ233" s="41"/>
      <c r="AR233" s="41"/>
      <c r="AS233" s="87"/>
      <c r="AT233" s="41"/>
      <c r="AU233" s="41"/>
      <c r="AV233" s="41"/>
      <c r="AW233" s="41"/>
      <c r="AX233" s="41"/>
      <c r="AY233" s="41"/>
      <c r="AZ233" s="87"/>
      <c r="BA233" s="41"/>
      <c r="BB233" s="41"/>
      <c r="BC233" s="41"/>
      <c r="BD233" s="41"/>
      <c r="BE233" s="41"/>
      <c r="BF233" s="41"/>
      <c r="BG233" s="41"/>
      <c r="BH233" s="87"/>
      <c r="BI233" s="41"/>
      <c r="BJ233" s="41"/>
      <c r="BK233" s="41"/>
      <c r="BL233" s="41"/>
      <c r="BM233" s="41"/>
      <c r="BN233" s="41"/>
      <c r="BO233" s="41"/>
      <c r="BP233" s="41"/>
      <c r="BQ233" s="41"/>
      <c r="BR233" s="41"/>
      <c r="BS233" s="41"/>
      <c r="BT233" s="41"/>
      <c r="BU233" s="41"/>
      <c r="BV233" s="41"/>
      <c r="BW233" s="41"/>
      <c r="BX233" s="41"/>
      <c r="BY233" s="41"/>
      <c r="BZ233" s="41"/>
      <c r="CA233" s="41"/>
      <c r="CB233" s="41"/>
      <c r="CC233" s="41"/>
      <c r="CD233" s="87"/>
      <c r="CE233" s="41"/>
      <c r="CF233" s="41"/>
      <c r="CG233" s="41"/>
      <c r="CH233" s="41"/>
      <c r="CI233" s="41"/>
      <c r="CJ233" s="41"/>
      <c r="CK233" s="41"/>
      <c r="CL233" s="41"/>
      <c r="CM233" s="41"/>
      <c r="CN233" s="41"/>
      <c r="CO233" s="41"/>
      <c r="CP233" s="41"/>
      <c r="CQ233" s="41"/>
      <c r="CR233" s="41"/>
      <c r="CS233" s="41"/>
      <c r="CT233" s="41"/>
      <c r="CU233" s="41"/>
      <c r="CV233" s="41"/>
      <c r="CW233" s="87"/>
      <c r="CX233" s="21"/>
      <c r="CY233" s="21"/>
      <c r="CZ233" s="21"/>
      <c r="DA233" s="21"/>
      <c r="DB233" s="21"/>
      <c r="DC233" s="21"/>
      <c r="DD233" s="21"/>
      <c r="DE233" s="21"/>
      <c r="DF233" s="21"/>
      <c r="DG233" s="21"/>
      <c r="DH233" s="21"/>
      <c r="DI233" s="21"/>
      <c r="DJ233" s="21"/>
      <c r="DK233" s="21"/>
      <c r="DL233" s="21"/>
      <c r="DM233" s="21"/>
      <c r="DN233" s="21"/>
      <c r="DO233" s="21"/>
      <c r="DP233" s="21"/>
      <c r="DQ233" s="21"/>
      <c r="DR233" s="21"/>
      <c r="DS233" s="21"/>
      <c r="DT233" s="21"/>
      <c r="DU233" s="21"/>
      <c r="DV233" s="21"/>
      <c r="DW233" s="21"/>
      <c r="DX233" s="21"/>
      <c r="DY233" s="21"/>
      <c r="DZ233" s="21"/>
      <c r="EA233" s="21"/>
    </row>
    <row r="234" spans="1:131">
      <c r="A234" s="21"/>
      <c r="B234" s="21" t="s">
        <v>59</v>
      </c>
      <c r="C234" s="88">
        <v>0</v>
      </c>
      <c r="D234" s="88">
        <v>0</v>
      </c>
      <c r="E234" s="88">
        <v>0</v>
      </c>
      <c r="F234" s="88">
        <v>0</v>
      </c>
      <c r="G234" s="88">
        <v>0</v>
      </c>
      <c r="H234" s="88">
        <v>0</v>
      </c>
      <c r="I234" s="88">
        <v>0</v>
      </c>
      <c r="J234" s="88">
        <v>0</v>
      </c>
      <c r="K234" s="88">
        <v>0</v>
      </c>
      <c r="L234" s="89">
        <v>0</v>
      </c>
      <c r="M234" s="88">
        <v>0</v>
      </c>
      <c r="N234" s="88">
        <v>0</v>
      </c>
      <c r="O234" s="88">
        <v>0</v>
      </c>
      <c r="P234" s="88">
        <v>0</v>
      </c>
      <c r="Q234" s="88">
        <v>0</v>
      </c>
      <c r="R234" s="88">
        <v>0</v>
      </c>
      <c r="S234" s="88">
        <v>0</v>
      </c>
      <c r="T234" s="88">
        <v>0</v>
      </c>
      <c r="U234" s="88">
        <v>0</v>
      </c>
      <c r="V234" s="88">
        <v>0</v>
      </c>
      <c r="W234" s="88">
        <v>0</v>
      </c>
      <c r="X234" s="88">
        <v>0</v>
      </c>
      <c r="Y234" s="88">
        <v>0</v>
      </c>
      <c r="Z234" s="88"/>
      <c r="AA234" s="88">
        <v>0</v>
      </c>
      <c r="AB234" s="88">
        <v>0</v>
      </c>
      <c r="AC234" s="88">
        <v>0</v>
      </c>
      <c r="AD234" s="88">
        <v>0</v>
      </c>
      <c r="AE234" s="88">
        <v>0</v>
      </c>
      <c r="AF234" s="88">
        <v>0</v>
      </c>
      <c r="AG234" s="88">
        <v>0</v>
      </c>
      <c r="AH234" s="88">
        <v>0</v>
      </c>
      <c r="AI234" s="88">
        <v>0</v>
      </c>
      <c r="AJ234" s="88">
        <v>0</v>
      </c>
      <c r="AK234" s="88">
        <v>0</v>
      </c>
      <c r="AL234" s="88">
        <v>0</v>
      </c>
      <c r="AM234" s="41"/>
      <c r="AN234" s="41"/>
      <c r="AO234" s="41"/>
      <c r="AP234" s="41"/>
      <c r="AQ234" s="41"/>
      <c r="AR234" s="41"/>
      <c r="AS234" s="87"/>
      <c r="AT234" s="41"/>
      <c r="AU234" s="41"/>
      <c r="AV234" s="41"/>
      <c r="AW234" s="41"/>
      <c r="AX234" s="41"/>
      <c r="AY234" s="41"/>
      <c r="AZ234" s="87"/>
      <c r="BA234" s="41"/>
      <c r="BB234" s="41"/>
      <c r="BC234" s="41"/>
      <c r="BD234" s="41"/>
      <c r="BE234" s="41"/>
      <c r="BF234" s="41"/>
      <c r="BG234" s="41"/>
      <c r="BH234" s="87"/>
      <c r="BI234" s="41"/>
      <c r="BJ234" s="41"/>
      <c r="BK234" s="41"/>
      <c r="BL234" s="41"/>
      <c r="BM234" s="41"/>
      <c r="BN234" s="41"/>
      <c r="BO234" s="41"/>
      <c r="BP234" s="41"/>
      <c r="BQ234" s="41"/>
      <c r="BR234" s="41"/>
      <c r="BS234" s="41"/>
      <c r="BT234" s="41"/>
      <c r="BU234" s="41"/>
      <c r="BV234" s="41"/>
      <c r="BW234" s="41"/>
      <c r="BX234" s="41"/>
      <c r="BY234" s="41"/>
      <c r="BZ234" s="41"/>
      <c r="CA234" s="41"/>
      <c r="CB234" s="41"/>
      <c r="CC234" s="41"/>
      <c r="CD234" s="87"/>
      <c r="CE234" s="41"/>
      <c r="CF234" s="41"/>
      <c r="CG234" s="41"/>
      <c r="CH234" s="41"/>
      <c r="CI234" s="41"/>
      <c r="CJ234" s="41"/>
      <c r="CK234" s="41"/>
      <c r="CL234" s="41"/>
      <c r="CM234" s="41"/>
      <c r="CN234" s="41"/>
      <c r="CO234" s="41"/>
      <c r="CP234" s="41"/>
      <c r="CQ234" s="41"/>
      <c r="CR234" s="41"/>
      <c r="CS234" s="41"/>
      <c r="CT234" s="41"/>
      <c r="CU234" s="41"/>
      <c r="CV234" s="41"/>
      <c r="CW234" s="87"/>
      <c r="CX234" s="21"/>
      <c r="CY234" s="21"/>
      <c r="CZ234" s="21"/>
      <c r="DA234" s="21"/>
      <c r="DB234" s="21"/>
      <c r="DC234" s="21"/>
      <c r="DD234" s="21"/>
      <c r="DE234" s="21"/>
      <c r="DF234" s="21"/>
      <c r="DG234" s="21"/>
      <c r="DH234" s="21"/>
      <c r="DI234" s="21"/>
      <c r="DJ234" s="21"/>
      <c r="DK234" s="21"/>
      <c r="DL234" s="21"/>
      <c r="DM234" s="21"/>
      <c r="DN234" s="21"/>
      <c r="DO234" s="21"/>
      <c r="DP234" s="21"/>
      <c r="DQ234" s="21"/>
      <c r="DR234" s="21"/>
      <c r="DS234" s="21"/>
      <c r="DT234" s="21"/>
      <c r="DU234" s="21"/>
      <c r="DV234" s="21"/>
      <c r="DW234" s="21"/>
      <c r="DX234" s="21"/>
      <c r="DY234" s="21"/>
      <c r="DZ234" s="21"/>
      <c r="EA234" s="21"/>
    </row>
    <row r="235" spans="1:131">
      <c r="A235" s="21"/>
      <c r="B235" s="21" t="s">
        <v>60</v>
      </c>
      <c r="C235" s="41">
        <v>31115231.714572776</v>
      </c>
      <c r="D235" s="41">
        <v>6435245.4024400664</v>
      </c>
      <c r="E235" s="41">
        <v>1287049.0804880131</v>
      </c>
      <c r="F235" s="41">
        <v>7722294.4829280796</v>
      </c>
      <c r="G235" s="41">
        <v>27601928.025051069</v>
      </c>
      <c r="H235" s="41">
        <v>20274620.024601571</v>
      </c>
      <c r="I235" s="41">
        <v>2174.089535665179</v>
      </c>
      <c r="J235" s="41">
        <v>3.1555334269054831</v>
      </c>
      <c r="K235" s="41">
        <v>55.337894392223021</v>
      </c>
      <c r="L235" s="87">
        <v>0.73453637029270724</v>
      </c>
      <c r="M235" s="41">
        <v>295597.73668915691</v>
      </c>
      <c r="N235" s="51">
        <v>1956775.6807599782</v>
      </c>
      <c r="O235" s="51">
        <v>1704398.7605704139</v>
      </c>
      <c r="P235" s="51">
        <v>1924854.4133387876</v>
      </c>
      <c r="Q235" s="51">
        <v>1729000.4013059861</v>
      </c>
      <c r="R235" s="51">
        <v>1774731.6013534293</v>
      </c>
      <c r="S235" s="51">
        <v>1731836.6733756864</v>
      </c>
      <c r="T235" s="51">
        <v>1666720.4317594876</v>
      </c>
      <c r="U235" s="51">
        <v>1752423.3540423149</v>
      </c>
      <c r="V235" s="51">
        <v>1651792.3055482283</v>
      </c>
      <c r="W235" s="51">
        <v>1844205.1831596685</v>
      </c>
      <c r="X235" s="51">
        <v>1717917.8898155165</v>
      </c>
      <c r="Y235" s="51">
        <v>1918475.0839998804</v>
      </c>
      <c r="Z235" s="51"/>
      <c r="AA235" s="51">
        <v>929601.19551928237</v>
      </c>
      <c r="AB235" s="51">
        <v>782377.07763943786</v>
      </c>
      <c r="AC235" s="51">
        <v>749050.8125786637</v>
      </c>
      <c r="AD235" s="51">
        <v>785972.70808550192</v>
      </c>
      <c r="AE235" s="51">
        <v>791503.31237362046</v>
      </c>
      <c r="AF235" s="51">
        <v>735532.57548038603</v>
      </c>
      <c r="AG235" s="51">
        <v>859664.78285341093</v>
      </c>
      <c r="AH235" s="51">
        <v>739137.16499671864</v>
      </c>
      <c r="AI235" s="51">
        <v>854806.1096158271</v>
      </c>
      <c r="AJ235" s="51">
        <v>736286.04777533235</v>
      </c>
      <c r="AK235" s="51">
        <v>858279.24587741564</v>
      </c>
      <c r="AL235" s="51">
        <v>919888.90274779487</v>
      </c>
      <c r="AM235" s="41"/>
      <c r="AN235" s="41"/>
      <c r="AO235" s="41"/>
      <c r="AP235" s="41"/>
      <c r="AQ235" s="41"/>
      <c r="AR235" s="41"/>
      <c r="AS235" s="87"/>
      <c r="AT235" s="41"/>
      <c r="AU235" s="41"/>
      <c r="AV235" s="41"/>
      <c r="AW235" s="41"/>
      <c r="AX235" s="41"/>
      <c r="AY235" s="41"/>
      <c r="AZ235" s="87"/>
      <c r="BA235" s="41"/>
      <c r="BB235" s="41"/>
      <c r="BC235" s="41"/>
      <c r="BD235" s="41"/>
      <c r="BE235" s="41"/>
      <c r="BF235" s="41"/>
      <c r="BG235" s="41"/>
      <c r="BH235" s="87"/>
      <c r="BI235" s="41"/>
      <c r="BJ235" s="41"/>
      <c r="BK235" s="41"/>
      <c r="BL235" s="41"/>
      <c r="BM235" s="41"/>
      <c r="BN235" s="41"/>
      <c r="BO235" s="41"/>
      <c r="BP235" s="41"/>
      <c r="BQ235" s="41"/>
      <c r="BR235" s="41"/>
      <c r="BS235" s="41"/>
      <c r="BT235" s="41"/>
      <c r="BU235" s="41"/>
      <c r="BV235" s="41"/>
      <c r="BW235" s="41"/>
      <c r="BX235" s="41"/>
      <c r="BY235" s="41"/>
      <c r="BZ235" s="41"/>
      <c r="CA235" s="41"/>
      <c r="CB235" s="41"/>
      <c r="CC235" s="41"/>
      <c r="CD235" s="87"/>
      <c r="CE235" s="41"/>
      <c r="CF235" s="41"/>
      <c r="CG235" s="41"/>
      <c r="CH235" s="41"/>
      <c r="CI235" s="41"/>
      <c r="CJ235" s="41"/>
      <c r="CK235" s="41"/>
      <c r="CL235" s="41"/>
      <c r="CM235" s="41"/>
      <c r="CN235" s="41"/>
      <c r="CO235" s="41"/>
      <c r="CP235" s="41"/>
      <c r="CQ235" s="41"/>
      <c r="CR235" s="41"/>
      <c r="CS235" s="41"/>
      <c r="CT235" s="41"/>
      <c r="CU235" s="41"/>
      <c r="CV235" s="41"/>
      <c r="CW235" s="87"/>
      <c r="CX235" s="21"/>
      <c r="CY235" s="21"/>
      <c r="CZ235" s="21"/>
      <c r="DA235" s="21"/>
      <c r="DB235" s="21"/>
      <c r="DC235" s="21"/>
      <c r="DD235" s="21"/>
      <c r="DE235" s="21"/>
      <c r="DF235" s="21"/>
      <c r="DG235" s="21"/>
      <c r="DH235" s="21"/>
      <c r="DI235" s="21"/>
      <c r="DJ235" s="21"/>
      <c r="DK235" s="21"/>
      <c r="DL235" s="21"/>
      <c r="DM235" s="21"/>
      <c r="DN235" s="21"/>
      <c r="DO235" s="21"/>
      <c r="DP235" s="21"/>
      <c r="DQ235" s="21"/>
      <c r="DR235" s="21"/>
      <c r="DS235" s="21"/>
      <c r="DT235" s="21"/>
      <c r="DU235" s="21"/>
      <c r="DV235" s="21"/>
      <c r="DW235" s="21"/>
      <c r="DX235" s="21"/>
      <c r="DY235" s="21"/>
      <c r="DZ235" s="21"/>
      <c r="EA235" s="21"/>
    </row>
    <row r="236" spans="1:131">
      <c r="A236" s="21"/>
      <c r="B236" s="21" t="s">
        <v>61</v>
      </c>
      <c r="C236" s="88">
        <v>0</v>
      </c>
      <c r="D236" s="88">
        <v>0</v>
      </c>
      <c r="E236" s="88">
        <v>0</v>
      </c>
      <c r="F236" s="88">
        <v>0</v>
      </c>
      <c r="G236" s="88">
        <v>0</v>
      </c>
      <c r="H236" s="88">
        <v>0</v>
      </c>
      <c r="I236" s="88">
        <v>0</v>
      </c>
      <c r="J236" s="88">
        <v>0</v>
      </c>
      <c r="K236" s="88">
        <v>0</v>
      </c>
      <c r="L236" s="89">
        <v>0</v>
      </c>
      <c r="M236" s="88">
        <v>0</v>
      </c>
      <c r="N236" s="88">
        <v>0</v>
      </c>
      <c r="O236" s="88">
        <v>0</v>
      </c>
      <c r="P236" s="88">
        <v>0</v>
      </c>
      <c r="Q236" s="88">
        <v>0</v>
      </c>
      <c r="R236" s="88">
        <v>0</v>
      </c>
      <c r="S236" s="88">
        <v>0</v>
      </c>
      <c r="T236" s="88">
        <v>0</v>
      </c>
      <c r="U236" s="88">
        <v>0</v>
      </c>
      <c r="V236" s="88">
        <v>0</v>
      </c>
      <c r="W236" s="88">
        <v>0</v>
      </c>
      <c r="X236" s="88">
        <v>0</v>
      </c>
      <c r="Y236" s="88">
        <v>0</v>
      </c>
      <c r="Z236" s="88"/>
      <c r="AA236" s="88">
        <v>0</v>
      </c>
      <c r="AB236" s="88">
        <v>0</v>
      </c>
      <c r="AC236" s="88">
        <v>0</v>
      </c>
      <c r="AD236" s="88">
        <v>0</v>
      </c>
      <c r="AE236" s="88">
        <v>0</v>
      </c>
      <c r="AF236" s="88">
        <v>0</v>
      </c>
      <c r="AG236" s="88">
        <v>0</v>
      </c>
      <c r="AH236" s="88">
        <v>0</v>
      </c>
      <c r="AI236" s="88">
        <v>0</v>
      </c>
      <c r="AJ236" s="88">
        <v>0</v>
      </c>
      <c r="AK236" s="88">
        <v>0</v>
      </c>
      <c r="AL236" s="88">
        <v>0</v>
      </c>
      <c r="AM236" s="41"/>
      <c r="AN236" s="41"/>
      <c r="AO236" s="41"/>
      <c r="AP236" s="41"/>
      <c r="AQ236" s="41"/>
      <c r="AR236" s="41"/>
      <c r="AS236" s="87"/>
      <c r="AT236" s="41"/>
      <c r="AU236" s="41"/>
      <c r="AV236" s="41"/>
      <c r="AW236" s="41"/>
      <c r="AX236" s="41"/>
      <c r="AY236" s="41"/>
      <c r="AZ236" s="87"/>
      <c r="BA236" s="41"/>
      <c r="BB236" s="41"/>
      <c r="BC236" s="41"/>
      <c r="BD236" s="41"/>
      <c r="BE236" s="41"/>
      <c r="BF236" s="41"/>
      <c r="BG236" s="41"/>
      <c r="BH236" s="87"/>
      <c r="BI236" s="41"/>
      <c r="BJ236" s="41"/>
      <c r="BK236" s="41"/>
      <c r="BL236" s="41"/>
      <c r="BM236" s="41"/>
      <c r="BN236" s="41"/>
      <c r="BO236" s="41"/>
      <c r="BP236" s="41"/>
      <c r="BQ236" s="41"/>
      <c r="BR236" s="41"/>
      <c r="BS236" s="41"/>
      <c r="BT236" s="41"/>
      <c r="BU236" s="41"/>
      <c r="BV236" s="41"/>
      <c r="BW236" s="41"/>
      <c r="BX236" s="41"/>
      <c r="BY236" s="41"/>
      <c r="BZ236" s="41"/>
      <c r="CA236" s="41"/>
      <c r="CB236" s="41"/>
      <c r="CC236" s="41"/>
      <c r="CD236" s="87"/>
      <c r="CE236" s="41"/>
      <c r="CF236" s="41"/>
      <c r="CG236" s="41"/>
      <c r="CH236" s="41"/>
      <c r="CI236" s="41"/>
      <c r="CJ236" s="41"/>
      <c r="CK236" s="41"/>
      <c r="CL236" s="41"/>
      <c r="CM236" s="41"/>
      <c r="CN236" s="41"/>
      <c r="CO236" s="41"/>
      <c r="CP236" s="41"/>
      <c r="CQ236" s="41"/>
      <c r="CR236" s="41"/>
      <c r="CS236" s="41"/>
      <c r="CT236" s="41"/>
      <c r="CU236" s="41"/>
      <c r="CV236" s="41"/>
      <c r="CW236" s="87"/>
      <c r="CX236" s="21"/>
      <c r="CY236" s="21"/>
      <c r="CZ236" s="21"/>
      <c r="DA236" s="21"/>
      <c r="DB236" s="21"/>
      <c r="DC236" s="21"/>
      <c r="DD236" s="21"/>
      <c r="DE236" s="21"/>
      <c r="DF236" s="21"/>
      <c r="DG236" s="21"/>
      <c r="DH236" s="21"/>
      <c r="DI236" s="21"/>
      <c r="DJ236" s="21"/>
      <c r="DK236" s="21"/>
      <c r="DL236" s="21"/>
      <c r="DM236" s="21"/>
      <c r="DN236" s="21"/>
      <c r="DO236" s="21"/>
      <c r="DP236" s="21"/>
      <c r="DQ236" s="21"/>
      <c r="DR236" s="21"/>
      <c r="DS236" s="21"/>
      <c r="DT236" s="21"/>
      <c r="DU236" s="21"/>
      <c r="DV236" s="21"/>
      <c r="DW236" s="21"/>
      <c r="DX236" s="21"/>
      <c r="DY236" s="21"/>
      <c r="DZ236" s="21"/>
      <c r="EA236" s="21"/>
    </row>
    <row r="237" spans="1:131">
      <c r="A237" s="21"/>
      <c r="B237" s="21" t="s">
        <v>62</v>
      </c>
      <c r="C237" s="88">
        <v>0</v>
      </c>
      <c r="D237" s="88">
        <v>0</v>
      </c>
      <c r="E237" s="88">
        <v>0</v>
      </c>
      <c r="F237" s="88">
        <v>0</v>
      </c>
      <c r="G237" s="88">
        <v>0</v>
      </c>
      <c r="H237" s="88">
        <v>0</v>
      </c>
      <c r="I237" s="88">
        <v>0</v>
      </c>
      <c r="J237" s="88">
        <v>0</v>
      </c>
      <c r="K237" s="88">
        <v>0</v>
      </c>
      <c r="L237" s="89">
        <v>0</v>
      </c>
      <c r="M237" s="88">
        <v>0</v>
      </c>
      <c r="N237" s="88">
        <v>0</v>
      </c>
      <c r="O237" s="88">
        <v>0</v>
      </c>
      <c r="P237" s="88">
        <v>0</v>
      </c>
      <c r="Q237" s="88">
        <v>0</v>
      </c>
      <c r="R237" s="88">
        <v>0</v>
      </c>
      <c r="S237" s="88">
        <v>0</v>
      </c>
      <c r="T237" s="88">
        <v>0</v>
      </c>
      <c r="U237" s="88">
        <v>0</v>
      </c>
      <c r="V237" s="88">
        <v>0</v>
      </c>
      <c r="W237" s="88">
        <v>0</v>
      </c>
      <c r="X237" s="88">
        <v>0</v>
      </c>
      <c r="Y237" s="88">
        <v>0</v>
      </c>
      <c r="Z237" s="88"/>
      <c r="AA237" s="88">
        <v>0</v>
      </c>
      <c r="AB237" s="88">
        <v>0</v>
      </c>
      <c r="AC237" s="88">
        <v>0</v>
      </c>
      <c r="AD237" s="88">
        <v>0</v>
      </c>
      <c r="AE237" s="88">
        <v>0</v>
      </c>
      <c r="AF237" s="88">
        <v>0</v>
      </c>
      <c r="AG237" s="88">
        <v>0</v>
      </c>
      <c r="AH237" s="88">
        <v>0</v>
      </c>
      <c r="AI237" s="88">
        <v>0</v>
      </c>
      <c r="AJ237" s="88">
        <v>0</v>
      </c>
      <c r="AK237" s="88">
        <v>0</v>
      </c>
      <c r="AL237" s="88">
        <v>0</v>
      </c>
      <c r="AM237" s="41"/>
      <c r="AN237" s="41"/>
      <c r="AO237" s="41"/>
      <c r="AP237" s="41"/>
      <c r="AQ237" s="41"/>
      <c r="AR237" s="41"/>
      <c r="AS237" s="87"/>
      <c r="AT237" s="41"/>
      <c r="AU237" s="41"/>
      <c r="AV237" s="41"/>
      <c r="AW237" s="41"/>
      <c r="AX237" s="41"/>
      <c r="AY237" s="41"/>
      <c r="AZ237" s="87"/>
      <c r="BA237" s="41"/>
      <c r="BB237" s="41"/>
      <c r="BC237" s="41"/>
      <c r="BD237" s="41"/>
      <c r="BE237" s="41"/>
      <c r="BF237" s="41"/>
      <c r="BG237" s="41"/>
      <c r="BH237" s="87"/>
      <c r="BI237" s="41"/>
      <c r="BJ237" s="41"/>
      <c r="BK237" s="41"/>
      <c r="BL237" s="41"/>
      <c r="BM237" s="41"/>
      <c r="BN237" s="41"/>
      <c r="BO237" s="41"/>
      <c r="BP237" s="41"/>
      <c r="BQ237" s="41"/>
      <c r="BR237" s="41"/>
      <c r="BS237" s="41"/>
      <c r="BT237" s="41"/>
      <c r="BU237" s="41"/>
      <c r="BV237" s="41"/>
      <c r="BW237" s="41"/>
      <c r="BX237" s="41"/>
      <c r="BY237" s="41"/>
      <c r="BZ237" s="41"/>
      <c r="CA237" s="41"/>
      <c r="CB237" s="41"/>
      <c r="CC237" s="41"/>
      <c r="CD237" s="87"/>
      <c r="CE237" s="41"/>
      <c r="CF237" s="41"/>
      <c r="CG237" s="41"/>
      <c r="CH237" s="41"/>
      <c r="CI237" s="41"/>
      <c r="CJ237" s="41"/>
      <c r="CK237" s="41"/>
      <c r="CL237" s="41"/>
      <c r="CM237" s="41"/>
      <c r="CN237" s="41"/>
      <c r="CO237" s="41"/>
      <c r="CP237" s="41"/>
      <c r="CQ237" s="41"/>
      <c r="CR237" s="41"/>
      <c r="CS237" s="41"/>
      <c r="CT237" s="41"/>
      <c r="CU237" s="41"/>
      <c r="CV237" s="41"/>
      <c r="CW237" s="87"/>
      <c r="CX237" s="21"/>
      <c r="CY237" s="21"/>
      <c r="CZ237" s="21"/>
      <c r="DA237" s="21"/>
      <c r="DB237" s="21"/>
      <c r="DC237" s="21"/>
      <c r="DD237" s="21"/>
      <c r="DE237" s="21"/>
      <c r="DF237" s="21"/>
      <c r="DG237" s="21"/>
      <c r="DH237" s="21"/>
      <c r="DI237" s="21"/>
      <c r="DJ237" s="21"/>
      <c r="DK237" s="21"/>
      <c r="DL237" s="21"/>
      <c r="DM237" s="21"/>
      <c r="DN237" s="21"/>
      <c r="DO237" s="21"/>
      <c r="DP237" s="21"/>
      <c r="DQ237" s="21"/>
      <c r="DR237" s="21"/>
      <c r="DS237" s="21"/>
      <c r="DT237" s="21"/>
      <c r="DU237" s="21"/>
      <c r="DV237" s="21"/>
      <c r="DW237" s="21"/>
      <c r="DX237" s="21"/>
      <c r="DY237" s="21"/>
      <c r="DZ237" s="21"/>
      <c r="EA237" s="21"/>
    </row>
    <row r="238" spans="1:131">
      <c r="A238" s="21"/>
      <c r="B238" s="21" t="s">
        <v>63</v>
      </c>
      <c r="C238" s="88">
        <v>0</v>
      </c>
      <c r="D238" s="88">
        <v>0</v>
      </c>
      <c r="E238" s="88">
        <v>0</v>
      </c>
      <c r="F238" s="88">
        <v>0</v>
      </c>
      <c r="G238" s="88">
        <v>0</v>
      </c>
      <c r="H238" s="88">
        <v>0</v>
      </c>
      <c r="I238" s="88">
        <v>0</v>
      </c>
      <c r="J238" s="88">
        <v>0</v>
      </c>
      <c r="K238" s="88">
        <v>0</v>
      </c>
      <c r="L238" s="89">
        <v>0</v>
      </c>
      <c r="M238" s="88">
        <v>0</v>
      </c>
      <c r="N238" s="88">
        <v>0</v>
      </c>
      <c r="O238" s="88">
        <v>0</v>
      </c>
      <c r="P238" s="88">
        <v>0</v>
      </c>
      <c r="Q238" s="88">
        <v>0</v>
      </c>
      <c r="R238" s="88">
        <v>0</v>
      </c>
      <c r="S238" s="88">
        <v>0</v>
      </c>
      <c r="T238" s="88">
        <v>0</v>
      </c>
      <c r="U238" s="88">
        <v>0</v>
      </c>
      <c r="V238" s="88">
        <v>0</v>
      </c>
      <c r="W238" s="88">
        <v>0</v>
      </c>
      <c r="X238" s="88">
        <v>0</v>
      </c>
      <c r="Y238" s="88">
        <v>0</v>
      </c>
      <c r="Z238" s="88"/>
      <c r="AA238" s="88">
        <v>0</v>
      </c>
      <c r="AB238" s="88">
        <v>0</v>
      </c>
      <c r="AC238" s="88">
        <v>0</v>
      </c>
      <c r="AD238" s="88">
        <v>0</v>
      </c>
      <c r="AE238" s="88">
        <v>0</v>
      </c>
      <c r="AF238" s="88">
        <v>0</v>
      </c>
      <c r="AG238" s="88">
        <v>0</v>
      </c>
      <c r="AH238" s="88">
        <v>0</v>
      </c>
      <c r="AI238" s="88">
        <v>0</v>
      </c>
      <c r="AJ238" s="88">
        <v>0</v>
      </c>
      <c r="AK238" s="88">
        <v>0</v>
      </c>
      <c r="AL238" s="88">
        <v>0</v>
      </c>
      <c r="AM238" s="41"/>
      <c r="AN238" s="41"/>
      <c r="AO238" s="41"/>
      <c r="AP238" s="41"/>
      <c r="AQ238" s="41"/>
      <c r="AR238" s="41"/>
      <c r="AS238" s="87"/>
      <c r="AT238" s="41"/>
      <c r="AU238" s="41"/>
      <c r="AV238" s="41"/>
      <c r="AW238" s="41"/>
      <c r="AX238" s="41"/>
      <c r="AY238" s="41"/>
      <c r="AZ238" s="87"/>
      <c r="BA238" s="41"/>
      <c r="BB238" s="41"/>
      <c r="BC238" s="41"/>
      <c r="BD238" s="41"/>
      <c r="BE238" s="41"/>
      <c r="BF238" s="41"/>
      <c r="BG238" s="41"/>
      <c r="BH238" s="87"/>
      <c r="BI238" s="41"/>
      <c r="BJ238" s="41"/>
      <c r="BK238" s="41"/>
      <c r="BL238" s="41"/>
      <c r="BM238" s="41"/>
      <c r="BN238" s="41"/>
      <c r="BO238" s="41"/>
      <c r="BP238" s="41"/>
      <c r="BQ238" s="41"/>
      <c r="BR238" s="41"/>
      <c r="BS238" s="41"/>
      <c r="BT238" s="41"/>
      <c r="BU238" s="41"/>
      <c r="BV238" s="41"/>
      <c r="BW238" s="41"/>
      <c r="BX238" s="41"/>
      <c r="BY238" s="41"/>
      <c r="BZ238" s="41"/>
      <c r="CA238" s="41"/>
      <c r="CB238" s="41"/>
      <c r="CC238" s="41"/>
      <c r="CD238" s="87"/>
      <c r="CE238" s="41"/>
      <c r="CF238" s="41"/>
      <c r="CG238" s="41"/>
      <c r="CH238" s="41"/>
      <c r="CI238" s="41"/>
      <c r="CJ238" s="41"/>
      <c r="CK238" s="41"/>
      <c r="CL238" s="41"/>
      <c r="CM238" s="41"/>
      <c r="CN238" s="41"/>
      <c r="CO238" s="41"/>
      <c r="CP238" s="41"/>
      <c r="CQ238" s="41"/>
      <c r="CR238" s="41"/>
      <c r="CS238" s="41"/>
      <c r="CT238" s="41"/>
      <c r="CU238" s="41"/>
      <c r="CV238" s="41"/>
      <c r="CW238" s="87"/>
      <c r="CX238" s="21"/>
      <c r="CY238" s="21"/>
      <c r="CZ238" s="21"/>
      <c r="DA238" s="21"/>
      <c r="DB238" s="21"/>
      <c r="DC238" s="21"/>
      <c r="DD238" s="21"/>
      <c r="DE238" s="21"/>
      <c r="DF238" s="21"/>
      <c r="DG238" s="21"/>
      <c r="DH238" s="21"/>
      <c r="DI238" s="21"/>
      <c r="DJ238" s="21"/>
      <c r="DK238" s="21"/>
      <c r="DL238" s="21"/>
      <c r="DM238" s="21"/>
      <c r="DN238" s="21"/>
      <c r="DO238" s="21"/>
      <c r="DP238" s="21"/>
      <c r="DQ238" s="21"/>
      <c r="DR238" s="21"/>
      <c r="DS238" s="21"/>
      <c r="DT238" s="21"/>
      <c r="DU238" s="21"/>
      <c r="DV238" s="21"/>
      <c r="DW238" s="21"/>
      <c r="DX238" s="21"/>
      <c r="DY238" s="21"/>
      <c r="DZ238" s="21"/>
      <c r="EA238" s="21"/>
    </row>
    <row r="239" spans="1:131">
      <c r="A239" s="21"/>
      <c r="B239" s="21" t="s">
        <v>64</v>
      </c>
      <c r="C239" s="88">
        <v>0</v>
      </c>
      <c r="D239" s="88">
        <v>0</v>
      </c>
      <c r="E239" s="88">
        <v>0</v>
      </c>
      <c r="F239" s="88">
        <v>0</v>
      </c>
      <c r="G239" s="88">
        <v>0</v>
      </c>
      <c r="H239" s="88">
        <v>0</v>
      </c>
      <c r="I239" s="88">
        <v>0</v>
      </c>
      <c r="J239" s="88">
        <v>0</v>
      </c>
      <c r="K239" s="88">
        <v>0</v>
      </c>
      <c r="L239" s="89">
        <v>0</v>
      </c>
      <c r="M239" s="88">
        <v>0</v>
      </c>
      <c r="N239" s="88">
        <v>0</v>
      </c>
      <c r="O239" s="88">
        <v>0</v>
      </c>
      <c r="P239" s="88">
        <v>0</v>
      </c>
      <c r="Q239" s="88">
        <v>0</v>
      </c>
      <c r="R239" s="88">
        <v>0</v>
      </c>
      <c r="S239" s="88">
        <v>0</v>
      </c>
      <c r="T239" s="88">
        <v>0</v>
      </c>
      <c r="U239" s="88">
        <v>0</v>
      </c>
      <c r="V239" s="88">
        <v>0</v>
      </c>
      <c r="W239" s="88">
        <v>0</v>
      </c>
      <c r="X239" s="88">
        <v>0</v>
      </c>
      <c r="Y239" s="88">
        <v>0</v>
      </c>
      <c r="Z239" s="88"/>
      <c r="AA239" s="88">
        <v>0</v>
      </c>
      <c r="AB239" s="88">
        <v>0</v>
      </c>
      <c r="AC239" s="88">
        <v>0</v>
      </c>
      <c r="AD239" s="88">
        <v>0</v>
      </c>
      <c r="AE239" s="88">
        <v>0</v>
      </c>
      <c r="AF239" s="88">
        <v>0</v>
      </c>
      <c r="AG239" s="88">
        <v>0</v>
      </c>
      <c r="AH239" s="88">
        <v>0</v>
      </c>
      <c r="AI239" s="88">
        <v>0</v>
      </c>
      <c r="AJ239" s="88">
        <v>0</v>
      </c>
      <c r="AK239" s="88">
        <v>0</v>
      </c>
      <c r="AL239" s="88">
        <v>0</v>
      </c>
      <c r="AM239" s="41"/>
      <c r="AN239" s="41"/>
      <c r="AO239" s="41"/>
      <c r="AP239" s="41"/>
      <c r="AQ239" s="41"/>
      <c r="AR239" s="41"/>
      <c r="AS239" s="87"/>
      <c r="AT239" s="41"/>
      <c r="AU239" s="41"/>
      <c r="AV239" s="41"/>
      <c r="AW239" s="41"/>
      <c r="AX239" s="41"/>
      <c r="AY239" s="41"/>
      <c r="AZ239" s="87"/>
      <c r="BA239" s="41"/>
      <c r="BB239" s="41"/>
      <c r="BC239" s="41"/>
      <c r="BD239" s="41"/>
      <c r="BE239" s="41"/>
      <c r="BF239" s="41"/>
      <c r="BG239" s="41"/>
      <c r="BH239" s="87"/>
      <c r="BI239" s="41"/>
      <c r="BJ239" s="41"/>
      <c r="BK239" s="41"/>
      <c r="BL239" s="41"/>
      <c r="BM239" s="41"/>
      <c r="BN239" s="41"/>
      <c r="BO239" s="41"/>
      <c r="BP239" s="41"/>
      <c r="BQ239" s="41"/>
      <c r="BR239" s="41"/>
      <c r="BS239" s="41"/>
      <c r="BT239" s="41"/>
      <c r="BU239" s="41"/>
      <c r="BV239" s="41"/>
      <c r="BW239" s="41"/>
      <c r="BX239" s="41"/>
      <c r="BY239" s="41"/>
      <c r="BZ239" s="41"/>
      <c r="CA239" s="41"/>
      <c r="CB239" s="41"/>
      <c r="CC239" s="41"/>
      <c r="CD239" s="87"/>
      <c r="CE239" s="41"/>
      <c r="CF239" s="41"/>
      <c r="CG239" s="41"/>
      <c r="CH239" s="41"/>
      <c r="CI239" s="41"/>
      <c r="CJ239" s="41"/>
      <c r="CK239" s="41"/>
      <c r="CL239" s="41"/>
      <c r="CM239" s="41"/>
      <c r="CN239" s="41"/>
      <c r="CO239" s="41"/>
      <c r="CP239" s="41"/>
      <c r="CQ239" s="41"/>
      <c r="CR239" s="41"/>
      <c r="CS239" s="41"/>
      <c r="CT239" s="41"/>
      <c r="CU239" s="41"/>
      <c r="CV239" s="41"/>
      <c r="CW239" s="87"/>
      <c r="CX239" s="21"/>
      <c r="CY239" s="21"/>
      <c r="CZ239" s="21"/>
      <c r="DA239" s="21"/>
      <c r="DB239" s="21"/>
      <c r="DC239" s="21"/>
      <c r="DD239" s="21"/>
      <c r="DE239" s="21"/>
      <c r="DF239" s="21"/>
      <c r="DG239" s="21"/>
      <c r="DH239" s="21"/>
      <c r="DI239" s="21"/>
      <c r="DJ239" s="21"/>
      <c r="DK239" s="21"/>
      <c r="DL239" s="21"/>
      <c r="DM239" s="21"/>
      <c r="DN239" s="21"/>
      <c r="DO239" s="21"/>
      <c r="DP239" s="21"/>
      <c r="DQ239" s="21"/>
      <c r="DR239" s="21"/>
      <c r="DS239" s="21"/>
      <c r="DT239" s="21"/>
      <c r="DU239" s="21"/>
      <c r="DV239" s="21"/>
      <c r="DW239" s="21"/>
      <c r="DX239" s="21"/>
      <c r="DY239" s="21"/>
      <c r="DZ239" s="21"/>
      <c r="EA239" s="21"/>
    </row>
    <row r="240" spans="1:131">
      <c r="A240" s="21"/>
      <c r="B240" s="21" t="s">
        <v>65</v>
      </c>
      <c r="C240" s="88">
        <v>0</v>
      </c>
      <c r="D240" s="88">
        <v>0</v>
      </c>
      <c r="E240" s="88">
        <v>0</v>
      </c>
      <c r="F240" s="88">
        <v>0</v>
      </c>
      <c r="G240" s="88">
        <v>0</v>
      </c>
      <c r="H240" s="88">
        <v>0</v>
      </c>
      <c r="I240" s="88">
        <v>0</v>
      </c>
      <c r="J240" s="88">
        <v>0</v>
      </c>
      <c r="K240" s="88">
        <v>0</v>
      </c>
      <c r="L240" s="89">
        <v>0</v>
      </c>
      <c r="M240" s="88">
        <v>0</v>
      </c>
      <c r="N240" s="88">
        <v>0</v>
      </c>
      <c r="O240" s="88">
        <v>0</v>
      </c>
      <c r="P240" s="88">
        <v>0</v>
      </c>
      <c r="Q240" s="88">
        <v>0</v>
      </c>
      <c r="R240" s="88">
        <v>0</v>
      </c>
      <c r="S240" s="88">
        <v>0</v>
      </c>
      <c r="T240" s="88">
        <v>0</v>
      </c>
      <c r="U240" s="88">
        <v>0</v>
      </c>
      <c r="V240" s="88">
        <v>0</v>
      </c>
      <c r="W240" s="88">
        <v>0</v>
      </c>
      <c r="X240" s="88">
        <v>0</v>
      </c>
      <c r="Y240" s="88">
        <v>0</v>
      </c>
      <c r="Z240" s="88"/>
      <c r="AA240" s="88">
        <v>0</v>
      </c>
      <c r="AB240" s="88">
        <v>0</v>
      </c>
      <c r="AC240" s="88">
        <v>0</v>
      </c>
      <c r="AD240" s="88">
        <v>0</v>
      </c>
      <c r="AE240" s="88">
        <v>0</v>
      </c>
      <c r="AF240" s="88">
        <v>0</v>
      </c>
      <c r="AG240" s="88">
        <v>0</v>
      </c>
      <c r="AH240" s="88">
        <v>0</v>
      </c>
      <c r="AI240" s="88">
        <v>0</v>
      </c>
      <c r="AJ240" s="88">
        <v>0</v>
      </c>
      <c r="AK240" s="88">
        <v>0</v>
      </c>
      <c r="AL240" s="88">
        <v>0</v>
      </c>
      <c r="AM240" s="41"/>
      <c r="AN240" s="41"/>
      <c r="AO240" s="41"/>
      <c r="AP240" s="41"/>
      <c r="AQ240" s="41"/>
      <c r="AR240" s="41"/>
      <c r="AS240" s="87"/>
      <c r="AT240" s="41"/>
      <c r="AU240" s="41"/>
      <c r="AV240" s="41"/>
      <c r="AW240" s="41"/>
      <c r="AX240" s="41"/>
      <c r="AY240" s="41"/>
      <c r="AZ240" s="87"/>
      <c r="BA240" s="41"/>
      <c r="BB240" s="41"/>
      <c r="BC240" s="41"/>
      <c r="BD240" s="41"/>
      <c r="BE240" s="41"/>
      <c r="BF240" s="41"/>
      <c r="BG240" s="41"/>
      <c r="BH240" s="87"/>
      <c r="BI240" s="41"/>
      <c r="BJ240" s="41"/>
      <c r="BK240" s="41"/>
      <c r="BL240" s="41"/>
      <c r="BM240" s="41"/>
      <c r="BN240" s="41"/>
      <c r="BO240" s="41"/>
      <c r="BP240" s="41"/>
      <c r="BQ240" s="41"/>
      <c r="BR240" s="41"/>
      <c r="BS240" s="41"/>
      <c r="BT240" s="41"/>
      <c r="BU240" s="41"/>
      <c r="BV240" s="41"/>
      <c r="BW240" s="41"/>
      <c r="BX240" s="41"/>
      <c r="BY240" s="41"/>
      <c r="BZ240" s="41"/>
      <c r="CA240" s="41"/>
      <c r="CB240" s="41"/>
      <c r="CC240" s="41"/>
      <c r="CD240" s="87"/>
      <c r="CE240" s="41"/>
      <c r="CF240" s="41"/>
      <c r="CG240" s="41"/>
      <c r="CH240" s="41"/>
      <c r="CI240" s="41"/>
      <c r="CJ240" s="41"/>
      <c r="CK240" s="41"/>
      <c r="CL240" s="41"/>
      <c r="CM240" s="41"/>
      <c r="CN240" s="41"/>
      <c r="CO240" s="41"/>
      <c r="CP240" s="41"/>
      <c r="CQ240" s="41"/>
      <c r="CR240" s="41"/>
      <c r="CS240" s="41"/>
      <c r="CT240" s="41"/>
      <c r="CU240" s="41"/>
      <c r="CV240" s="41"/>
      <c r="CW240" s="87"/>
      <c r="CX240" s="21"/>
      <c r="CY240" s="21"/>
      <c r="CZ240" s="21"/>
      <c r="DA240" s="21"/>
      <c r="DB240" s="21"/>
      <c r="DC240" s="21"/>
      <c r="DD240" s="21"/>
      <c r="DE240" s="21"/>
      <c r="DF240" s="21"/>
      <c r="DG240" s="21"/>
      <c r="DH240" s="21"/>
      <c r="DI240" s="21"/>
      <c r="DJ240" s="21"/>
      <c r="DK240" s="21"/>
      <c r="DL240" s="21"/>
      <c r="DM240" s="21"/>
      <c r="DN240" s="21"/>
      <c r="DO240" s="21"/>
      <c r="DP240" s="21"/>
      <c r="DQ240" s="21"/>
      <c r="DR240" s="21"/>
      <c r="DS240" s="21"/>
      <c r="DT240" s="21"/>
      <c r="DU240" s="21"/>
      <c r="DV240" s="21"/>
      <c r="DW240" s="21"/>
      <c r="DX240" s="21"/>
      <c r="DY240" s="21"/>
      <c r="DZ240" s="21"/>
      <c r="EA240" s="21"/>
    </row>
    <row r="241" spans="1:131">
      <c r="A241" s="21"/>
      <c r="B241" s="21" t="s">
        <v>66</v>
      </c>
      <c r="C241" s="88">
        <v>0</v>
      </c>
      <c r="D241" s="88">
        <v>0</v>
      </c>
      <c r="E241" s="88">
        <v>0</v>
      </c>
      <c r="F241" s="88">
        <v>0</v>
      </c>
      <c r="G241" s="88">
        <v>0</v>
      </c>
      <c r="H241" s="88">
        <v>0</v>
      </c>
      <c r="I241" s="88">
        <v>0</v>
      </c>
      <c r="J241" s="88">
        <v>0</v>
      </c>
      <c r="K241" s="88">
        <v>0</v>
      </c>
      <c r="L241" s="89">
        <v>0</v>
      </c>
      <c r="M241" s="88">
        <v>0</v>
      </c>
      <c r="N241" s="88">
        <v>0</v>
      </c>
      <c r="O241" s="88">
        <v>0</v>
      </c>
      <c r="P241" s="88">
        <v>0</v>
      </c>
      <c r="Q241" s="88">
        <v>0</v>
      </c>
      <c r="R241" s="88">
        <v>0</v>
      </c>
      <c r="S241" s="88">
        <v>0</v>
      </c>
      <c r="T241" s="88">
        <v>0</v>
      </c>
      <c r="U241" s="88">
        <v>0</v>
      </c>
      <c r="V241" s="88">
        <v>0</v>
      </c>
      <c r="W241" s="88">
        <v>0</v>
      </c>
      <c r="X241" s="88">
        <v>0</v>
      </c>
      <c r="Y241" s="88">
        <v>0</v>
      </c>
      <c r="Z241" s="88"/>
      <c r="AA241" s="88">
        <v>0</v>
      </c>
      <c r="AB241" s="88">
        <v>0</v>
      </c>
      <c r="AC241" s="88">
        <v>0</v>
      </c>
      <c r="AD241" s="88">
        <v>0</v>
      </c>
      <c r="AE241" s="88">
        <v>0</v>
      </c>
      <c r="AF241" s="88">
        <v>0</v>
      </c>
      <c r="AG241" s="88">
        <v>0</v>
      </c>
      <c r="AH241" s="88">
        <v>0</v>
      </c>
      <c r="AI241" s="88">
        <v>0</v>
      </c>
      <c r="AJ241" s="88">
        <v>0</v>
      </c>
      <c r="AK241" s="88">
        <v>0</v>
      </c>
      <c r="AL241" s="88">
        <v>0</v>
      </c>
      <c r="AM241" s="41"/>
      <c r="AN241" s="41"/>
      <c r="AO241" s="41"/>
      <c r="AP241" s="41"/>
      <c r="AQ241" s="41"/>
      <c r="AR241" s="41"/>
      <c r="AS241" s="87"/>
      <c r="AT241" s="41"/>
      <c r="AU241" s="41"/>
      <c r="AV241" s="41"/>
      <c r="AW241" s="41"/>
      <c r="AX241" s="41"/>
      <c r="AY241" s="41"/>
      <c r="AZ241" s="87"/>
      <c r="BA241" s="41"/>
      <c r="BB241" s="41"/>
      <c r="BC241" s="41"/>
      <c r="BD241" s="41"/>
      <c r="BE241" s="41"/>
      <c r="BF241" s="41"/>
      <c r="BG241" s="41"/>
      <c r="BH241" s="87"/>
      <c r="BI241" s="41"/>
      <c r="BJ241" s="41"/>
      <c r="BK241" s="41"/>
      <c r="BL241" s="41"/>
      <c r="BM241" s="41"/>
      <c r="BN241" s="41"/>
      <c r="BO241" s="41"/>
      <c r="BP241" s="41"/>
      <c r="BQ241" s="41"/>
      <c r="BR241" s="41"/>
      <c r="BS241" s="41"/>
      <c r="BT241" s="41"/>
      <c r="BU241" s="41"/>
      <c r="BV241" s="41"/>
      <c r="BW241" s="41"/>
      <c r="BX241" s="41"/>
      <c r="BY241" s="41"/>
      <c r="BZ241" s="41"/>
      <c r="CA241" s="41"/>
      <c r="CB241" s="41"/>
      <c r="CC241" s="41"/>
      <c r="CD241" s="87"/>
      <c r="CE241" s="41"/>
      <c r="CF241" s="41"/>
      <c r="CG241" s="41"/>
      <c r="CH241" s="41"/>
      <c r="CI241" s="41"/>
      <c r="CJ241" s="41"/>
      <c r="CK241" s="41"/>
      <c r="CL241" s="41"/>
      <c r="CM241" s="41"/>
      <c r="CN241" s="41"/>
      <c r="CO241" s="41"/>
      <c r="CP241" s="41"/>
      <c r="CQ241" s="41"/>
      <c r="CR241" s="41"/>
      <c r="CS241" s="41"/>
      <c r="CT241" s="41"/>
      <c r="CU241" s="41"/>
      <c r="CV241" s="41"/>
      <c r="CW241" s="87"/>
      <c r="CX241" s="21"/>
      <c r="CY241" s="21"/>
      <c r="CZ241" s="21"/>
      <c r="DA241" s="21"/>
      <c r="DB241" s="21"/>
      <c r="DC241" s="21"/>
      <c r="DD241" s="21"/>
      <c r="DE241" s="21"/>
      <c r="DF241" s="21"/>
      <c r="DG241" s="21"/>
      <c r="DH241" s="21"/>
      <c r="DI241" s="21"/>
      <c r="DJ241" s="21"/>
      <c r="DK241" s="21"/>
      <c r="DL241" s="21"/>
      <c r="DM241" s="21"/>
      <c r="DN241" s="21"/>
      <c r="DO241" s="21"/>
      <c r="DP241" s="21"/>
      <c r="DQ241" s="21"/>
      <c r="DR241" s="21"/>
      <c r="DS241" s="21"/>
      <c r="DT241" s="21"/>
      <c r="DU241" s="21"/>
      <c r="DV241" s="21"/>
      <c r="DW241" s="21"/>
      <c r="DX241" s="21"/>
      <c r="DY241" s="21"/>
      <c r="DZ241" s="21"/>
      <c r="EA241" s="21"/>
    </row>
    <row r="242" spans="1:131">
      <c r="A242" s="21"/>
      <c r="B242" s="21" t="s">
        <v>67</v>
      </c>
      <c r="C242" s="88">
        <v>0</v>
      </c>
      <c r="D242" s="88">
        <v>0</v>
      </c>
      <c r="E242" s="88">
        <v>0</v>
      </c>
      <c r="F242" s="88">
        <v>0</v>
      </c>
      <c r="G242" s="88">
        <v>0</v>
      </c>
      <c r="H242" s="88">
        <v>0</v>
      </c>
      <c r="I242" s="88">
        <v>0</v>
      </c>
      <c r="J242" s="88">
        <v>0</v>
      </c>
      <c r="K242" s="88">
        <v>0</v>
      </c>
      <c r="L242" s="89">
        <v>0</v>
      </c>
      <c r="M242" s="88">
        <v>0</v>
      </c>
      <c r="N242" s="88">
        <v>0</v>
      </c>
      <c r="O242" s="88">
        <v>0</v>
      </c>
      <c r="P242" s="88">
        <v>0</v>
      </c>
      <c r="Q242" s="88">
        <v>0</v>
      </c>
      <c r="R242" s="88">
        <v>0</v>
      </c>
      <c r="S242" s="88">
        <v>0</v>
      </c>
      <c r="T242" s="88">
        <v>0</v>
      </c>
      <c r="U242" s="88">
        <v>0</v>
      </c>
      <c r="V242" s="88">
        <v>0</v>
      </c>
      <c r="W242" s="88">
        <v>0</v>
      </c>
      <c r="X242" s="88">
        <v>0</v>
      </c>
      <c r="Y242" s="88">
        <v>0</v>
      </c>
      <c r="Z242" s="88"/>
      <c r="AA242" s="88">
        <v>0</v>
      </c>
      <c r="AB242" s="88">
        <v>0</v>
      </c>
      <c r="AC242" s="88">
        <v>0</v>
      </c>
      <c r="AD242" s="88">
        <v>0</v>
      </c>
      <c r="AE242" s="88">
        <v>0</v>
      </c>
      <c r="AF242" s="88">
        <v>0</v>
      </c>
      <c r="AG242" s="88">
        <v>0</v>
      </c>
      <c r="AH242" s="88">
        <v>0</v>
      </c>
      <c r="AI242" s="88">
        <v>0</v>
      </c>
      <c r="AJ242" s="88">
        <v>0</v>
      </c>
      <c r="AK242" s="88">
        <v>0</v>
      </c>
      <c r="AL242" s="88">
        <v>0</v>
      </c>
      <c r="AM242" s="41"/>
      <c r="AN242" s="41"/>
      <c r="AO242" s="41"/>
      <c r="AP242" s="41"/>
      <c r="AQ242" s="41"/>
      <c r="AR242" s="41"/>
      <c r="AS242" s="87"/>
      <c r="AT242" s="41"/>
      <c r="AU242" s="41"/>
      <c r="AV242" s="41"/>
      <c r="AW242" s="41"/>
      <c r="AX242" s="41"/>
      <c r="AY242" s="41"/>
      <c r="AZ242" s="87"/>
      <c r="BA242" s="41"/>
      <c r="BB242" s="41"/>
      <c r="BC242" s="41"/>
      <c r="BD242" s="41"/>
      <c r="BE242" s="41"/>
      <c r="BF242" s="41"/>
      <c r="BG242" s="41"/>
      <c r="BH242" s="87"/>
      <c r="BI242" s="41"/>
      <c r="BJ242" s="41"/>
      <c r="BK242" s="41"/>
      <c r="BL242" s="41"/>
      <c r="BM242" s="41"/>
      <c r="BN242" s="41"/>
      <c r="BO242" s="41"/>
      <c r="BP242" s="41"/>
      <c r="BQ242" s="41"/>
      <c r="BR242" s="41"/>
      <c r="BS242" s="41"/>
      <c r="BT242" s="41"/>
      <c r="BU242" s="41"/>
      <c r="BV242" s="41"/>
      <c r="BW242" s="41"/>
      <c r="BX242" s="41"/>
      <c r="BY242" s="41"/>
      <c r="BZ242" s="41"/>
      <c r="CA242" s="41"/>
      <c r="CB242" s="41"/>
      <c r="CC242" s="41"/>
      <c r="CD242" s="87"/>
      <c r="CE242" s="41"/>
      <c r="CF242" s="41"/>
      <c r="CG242" s="41"/>
      <c r="CH242" s="41"/>
      <c r="CI242" s="41"/>
      <c r="CJ242" s="41"/>
      <c r="CK242" s="41"/>
      <c r="CL242" s="41"/>
      <c r="CM242" s="41"/>
      <c r="CN242" s="41"/>
      <c r="CO242" s="41"/>
      <c r="CP242" s="41"/>
      <c r="CQ242" s="41"/>
      <c r="CR242" s="41"/>
      <c r="CS242" s="41"/>
      <c r="CT242" s="41"/>
      <c r="CU242" s="41"/>
      <c r="CV242" s="41"/>
      <c r="CW242" s="87"/>
      <c r="CX242" s="21"/>
      <c r="CY242" s="21"/>
      <c r="CZ242" s="21"/>
      <c r="DA242" s="21"/>
      <c r="DB242" s="21"/>
      <c r="DC242" s="21"/>
      <c r="DD242" s="21"/>
      <c r="DE242" s="21"/>
      <c r="DF242" s="21"/>
      <c r="DG242" s="21"/>
      <c r="DH242" s="21"/>
      <c r="DI242" s="21"/>
      <c r="DJ242" s="21"/>
      <c r="DK242" s="21"/>
      <c r="DL242" s="21"/>
      <c r="DM242" s="21"/>
      <c r="DN242" s="21"/>
      <c r="DO242" s="21"/>
      <c r="DP242" s="21"/>
      <c r="DQ242" s="21"/>
      <c r="DR242" s="21"/>
      <c r="DS242" s="21"/>
      <c r="DT242" s="21"/>
      <c r="DU242" s="21"/>
      <c r="DV242" s="21"/>
      <c r="DW242" s="21"/>
      <c r="DX242" s="21"/>
      <c r="DY242" s="21"/>
      <c r="DZ242" s="21"/>
      <c r="EA242" s="21"/>
    </row>
    <row r="243" spans="1:131">
      <c r="A243" s="21"/>
      <c r="B243" s="21" t="s">
        <v>68</v>
      </c>
      <c r="C243" s="88">
        <v>0</v>
      </c>
      <c r="D243" s="88">
        <v>0</v>
      </c>
      <c r="E243" s="88">
        <v>0</v>
      </c>
      <c r="F243" s="88">
        <v>0</v>
      </c>
      <c r="G243" s="88">
        <v>0</v>
      </c>
      <c r="H243" s="88">
        <v>0</v>
      </c>
      <c r="I243" s="88">
        <v>0</v>
      </c>
      <c r="J243" s="88">
        <v>0</v>
      </c>
      <c r="K243" s="88">
        <v>0</v>
      </c>
      <c r="L243" s="89">
        <v>0</v>
      </c>
      <c r="M243" s="88">
        <v>0</v>
      </c>
      <c r="N243" s="88">
        <v>0</v>
      </c>
      <c r="O243" s="88">
        <v>0</v>
      </c>
      <c r="P243" s="88">
        <v>0</v>
      </c>
      <c r="Q243" s="88">
        <v>0</v>
      </c>
      <c r="R243" s="88">
        <v>0</v>
      </c>
      <c r="S243" s="88">
        <v>0</v>
      </c>
      <c r="T243" s="88">
        <v>0</v>
      </c>
      <c r="U243" s="88">
        <v>0</v>
      </c>
      <c r="V243" s="88">
        <v>0</v>
      </c>
      <c r="W243" s="88">
        <v>0</v>
      </c>
      <c r="X243" s="88">
        <v>0</v>
      </c>
      <c r="Y243" s="88">
        <v>0</v>
      </c>
      <c r="Z243" s="88"/>
      <c r="AA243" s="88">
        <v>0</v>
      </c>
      <c r="AB243" s="88">
        <v>0</v>
      </c>
      <c r="AC243" s="88">
        <v>0</v>
      </c>
      <c r="AD243" s="88">
        <v>0</v>
      </c>
      <c r="AE243" s="88">
        <v>0</v>
      </c>
      <c r="AF243" s="88">
        <v>0</v>
      </c>
      <c r="AG243" s="88">
        <v>0</v>
      </c>
      <c r="AH243" s="88">
        <v>0</v>
      </c>
      <c r="AI243" s="88">
        <v>0</v>
      </c>
      <c r="AJ243" s="88">
        <v>0</v>
      </c>
      <c r="AK243" s="88">
        <v>0</v>
      </c>
      <c r="AL243" s="88">
        <v>0</v>
      </c>
      <c r="AM243" s="41"/>
      <c r="AN243" s="41"/>
      <c r="AO243" s="41"/>
      <c r="AP243" s="41"/>
      <c r="AQ243" s="41"/>
      <c r="AR243" s="41"/>
      <c r="AS243" s="87"/>
      <c r="AT243" s="41"/>
      <c r="AU243" s="41"/>
      <c r="AV243" s="41"/>
      <c r="AW243" s="41"/>
      <c r="AX243" s="41"/>
      <c r="AY243" s="41"/>
      <c r="AZ243" s="87"/>
      <c r="BA243" s="41"/>
      <c r="BB243" s="41"/>
      <c r="BC243" s="41"/>
      <c r="BD243" s="41"/>
      <c r="BE243" s="41"/>
      <c r="BF243" s="41"/>
      <c r="BG243" s="41"/>
      <c r="BH243" s="87"/>
      <c r="BI243" s="41"/>
      <c r="BJ243" s="41"/>
      <c r="BK243" s="41"/>
      <c r="BL243" s="41"/>
      <c r="BM243" s="41"/>
      <c r="BN243" s="41"/>
      <c r="BO243" s="41"/>
      <c r="BP243" s="41"/>
      <c r="BQ243" s="41"/>
      <c r="BR243" s="41"/>
      <c r="BS243" s="41"/>
      <c r="BT243" s="41"/>
      <c r="BU243" s="41"/>
      <c r="BV243" s="41"/>
      <c r="BW243" s="41"/>
      <c r="BX243" s="41"/>
      <c r="BY243" s="41"/>
      <c r="BZ243" s="41"/>
      <c r="CA243" s="41"/>
      <c r="CB243" s="41"/>
      <c r="CC243" s="41"/>
      <c r="CD243" s="87"/>
      <c r="CE243" s="41"/>
      <c r="CF243" s="41"/>
      <c r="CG243" s="41"/>
      <c r="CH243" s="41"/>
      <c r="CI243" s="41"/>
      <c r="CJ243" s="41"/>
      <c r="CK243" s="41"/>
      <c r="CL243" s="41"/>
      <c r="CM243" s="41"/>
      <c r="CN243" s="41"/>
      <c r="CO243" s="41"/>
      <c r="CP243" s="41"/>
      <c r="CQ243" s="41"/>
      <c r="CR243" s="41"/>
      <c r="CS243" s="41"/>
      <c r="CT243" s="41"/>
      <c r="CU243" s="41"/>
      <c r="CV243" s="41"/>
      <c r="CW243" s="87"/>
      <c r="CX243" s="21"/>
      <c r="CY243" s="21"/>
      <c r="CZ243" s="21"/>
      <c r="DA243" s="21"/>
      <c r="DB243" s="21"/>
      <c r="DC243" s="21"/>
      <c r="DD243" s="21"/>
      <c r="DE243" s="21"/>
      <c r="DF243" s="21"/>
      <c r="DG243" s="21"/>
      <c r="DH243" s="21"/>
      <c r="DI243" s="21"/>
      <c r="DJ243" s="21"/>
      <c r="DK243" s="21"/>
      <c r="DL243" s="21"/>
      <c r="DM243" s="21"/>
      <c r="DN243" s="21"/>
      <c r="DO243" s="21"/>
      <c r="DP243" s="21"/>
      <c r="DQ243" s="21"/>
      <c r="DR243" s="21"/>
      <c r="DS243" s="21"/>
      <c r="DT243" s="21"/>
      <c r="DU243" s="21"/>
      <c r="DV243" s="21"/>
      <c r="DW243" s="21"/>
      <c r="DX243" s="21"/>
      <c r="DY243" s="21"/>
      <c r="DZ243" s="21"/>
      <c r="EA243" s="21"/>
    </row>
    <row r="244" spans="1:131">
      <c r="A244" s="21"/>
      <c r="B244" s="21" t="s">
        <v>69</v>
      </c>
      <c r="C244" s="88">
        <v>0</v>
      </c>
      <c r="D244" s="88">
        <v>0</v>
      </c>
      <c r="E244" s="88">
        <v>0</v>
      </c>
      <c r="F244" s="88">
        <v>0</v>
      </c>
      <c r="G244" s="88">
        <v>0</v>
      </c>
      <c r="H244" s="88">
        <v>0</v>
      </c>
      <c r="I244" s="88">
        <v>0</v>
      </c>
      <c r="J244" s="88">
        <v>0</v>
      </c>
      <c r="K244" s="88">
        <v>0</v>
      </c>
      <c r="L244" s="89">
        <v>0</v>
      </c>
      <c r="M244" s="88">
        <v>0</v>
      </c>
      <c r="N244" s="88">
        <v>0</v>
      </c>
      <c r="O244" s="88">
        <v>0</v>
      </c>
      <c r="P244" s="88">
        <v>0</v>
      </c>
      <c r="Q244" s="88">
        <v>0</v>
      </c>
      <c r="R244" s="88">
        <v>0</v>
      </c>
      <c r="S244" s="88">
        <v>0</v>
      </c>
      <c r="T244" s="88">
        <v>0</v>
      </c>
      <c r="U244" s="88">
        <v>0</v>
      </c>
      <c r="V244" s="88">
        <v>0</v>
      </c>
      <c r="W244" s="88">
        <v>0</v>
      </c>
      <c r="X244" s="88">
        <v>0</v>
      </c>
      <c r="Y244" s="88">
        <v>0</v>
      </c>
      <c r="Z244" s="88"/>
      <c r="AA244" s="88">
        <v>0</v>
      </c>
      <c r="AB244" s="88">
        <v>0</v>
      </c>
      <c r="AC244" s="88">
        <v>0</v>
      </c>
      <c r="AD244" s="88">
        <v>0</v>
      </c>
      <c r="AE244" s="88">
        <v>0</v>
      </c>
      <c r="AF244" s="88">
        <v>0</v>
      </c>
      <c r="AG244" s="88">
        <v>0</v>
      </c>
      <c r="AH244" s="88">
        <v>0</v>
      </c>
      <c r="AI244" s="88">
        <v>0</v>
      </c>
      <c r="AJ244" s="88">
        <v>0</v>
      </c>
      <c r="AK244" s="88">
        <v>0</v>
      </c>
      <c r="AL244" s="88">
        <v>0</v>
      </c>
      <c r="AM244" s="41"/>
      <c r="AN244" s="41"/>
      <c r="AO244" s="41"/>
      <c r="AP244" s="41"/>
      <c r="AQ244" s="41"/>
      <c r="AR244" s="41"/>
      <c r="AS244" s="87"/>
      <c r="AT244" s="41"/>
      <c r="AU244" s="41"/>
      <c r="AV244" s="41"/>
      <c r="AW244" s="41"/>
      <c r="AX244" s="41"/>
      <c r="AY244" s="41"/>
      <c r="AZ244" s="87"/>
      <c r="BA244" s="41"/>
      <c r="BB244" s="41"/>
      <c r="BC244" s="41"/>
      <c r="BD244" s="41"/>
      <c r="BE244" s="41"/>
      <c r="BF244" s="41"/>
      <c r="BG244" s="41"/>
      <c r="BH244" s="87"/>
      <c r="BI244" s="41"/>
      <c r="BJ244" s="41"/>
      <c r="BK244" s="41"/>
      <c r="BL244" s="41"/>
      <c r="BM244" s="41"/>
      <c r="BN244" s="41"/>
      <c r="BO244" s="41"/>
      <c r="BP244" s="41"/>
      <c r="BQ244" s="41"/>
      <c r="BR244" s="41"/>
      <c r="BS244" s="41"/>
      <c r="BT244" s="41"/>
      <c r="BU244" s="41"/>
      <c r="BV244" s="41"/>
      <c r="BW244" s="41"/>
      <c r="BX244" s="41"/>
      <c r="BY244" s="41"/>
      <c r="BZ244" s="41"/>
      <c r="CA244" s="41"/>
      <c r="CB244" s="41"/>
      <c r="CC244" s="41"/>
      <c r="CD244" s="87"/>
      <c r="CE244" s="41"/>
      <c r="CF244" s="41"/>
      <c r="CG244" s="41"/>
      <c r="CH244" s="41"/>
      <c r="CI244" s="41"/>
      <c r="CJ244" s="41"/>
      <c r="CK244" s="41"/>
      <c r="CL244" s="41"/>
      <c r="CM244" s="41"/>
      <c r="CN244" s="41"/>
      <c r="CO244" s="41"/>
      <c r="CP244" s="41"/>
      <c r="CQ244" s="41"/>
      <c r="CR244" s="41"/>
      <c r="CS244" s="41"/>
      <c r="CT244" s="41"/>
      <c r="CU244" s="41"/>
      <c r="CV244" s="41"/>
      <c r="CW244" s="87"/>
      <c r="CX244" s="21"/>
      <c r="CY244" s="21"/>
      <c r="CZ244" s="21"/>
      <c r="DA244" s="21"/>
      <c r="DB244" s="21"/>
      <c r="DC244" s="21"/>
      <c r="DD244" s="21"/>
      <c r="DE244" s="21"/>
      <c r="DF244" s="21"/>
      <c r="DG244" s="21"/>
      <c r="DH244" s="21"/>
      <c r="DI244" s="21"/>
      <c r="DJ244" s="21"/>
      <c r="DK244" s="21"/>
      <c r="DL244" s="21"/>
      <c r="DM244" s="21"/>
      <c r="DN244" s="21"/>
      <c r="DO244" s="21"/>
      <c r="DP244" s="21"/>
      <c r="DQ244" s="21"/>
      <c r="DR244" s="21"/>
      <c r="DS244" s="21"/>
      <c r="DT244" s="21"/>
      <c r="DU244" s="21"/>
      <c r="DV244" s="21"/>
      <c r="DW244" s="21"/>
      <c r="DX244" s="21"/>
      <c r="DY244" s="21"/>
      <c r="DZ244" s="21"/>
      <c r="EA244" s="21"/>
    </row>
    <row r="245" spans="1:131">
      <c r="A245" s="21"/>
      <c r="B245" s="21" t="s">
        <v>70</v>
      </c>
      <c r="C245" s="88">
        <v>0</v>
      </c>
      <c r="D245" s="88">
        <v>0</v>
      </c>
      <c r="E245" s="88">
        <v>0</v>
      </c>
      <c r="F245" s="88">
        <v>0</v>
      </c>
      <c r="G245" s="88">
        <v>0</v>
      </c>
      <c r="H245" s="88">
        <v>0</v>
      </c>
      <c r="I245" s="88">
        <v>0</v>
      </c>
      <c r="J245" s="88">
        <v>0</v>
      </c>
      <c r="K245" s="88">
        <v>0</v>
      </c>
      <c r="L245" s="89">
        <v>0</v>
      </c>
      <c r="M245" s="88">
        <v>0</v>
      </c>
      <c r="N245" s="88">
        <v>0</v>
      </c>
      <c r="O245" s="88">
        <v>0</v>
      </c>
      <c r="P245" s="88">
        <v>0</v>
      </c>
      <c r="Q245" s="88">
        <v>0</v>
      </c>
      <c r="R245" s="88">
        <v>0</v>
      </c>
      <c r="S245" s="88">
        <v>0</v>
      </c>
      <c r="T245" s="88">
        <v>0</v>
      </c>
      <c r="U245" s="88">
        <v>0</v>
      </c>
      <c r="V245" s="88">
        <v>0</v>
      </c>
      <c r="W245" s="88">
        <v>0</v>
      </c>
      <c r="X245" s="88">
        <v>0</v>
      </c>
      <c r="Y245" s="88">
        <v>0</v>
      </c>
      <c r="Z245" s="88"/>
      <c r="AA245" s="88">
        <v>0</v>
      </c>
      <c r="AB245" s="88">
        <v>0</v>
      </c>
      <c r="AC245" s="88">
        <v>0</v>
      </c>
      <c r="AD245" s="88">
        <v>0</v>
      </c>
      <c r="AE245" s="88">
        <v>0</v>
      </c>
      <c r="AF245" s="88">
        <v>0</v>
      </c>
      <c r="AG245" s="88">
        <v>0</v>
      </c>
      <c r="AH245" s="88">
        <v>0</v>
      </c>
      <c r="AI245" s="88">
        <v>0</v>
      </c>
      <c r="AJ245" s="88">
        <v>0</v>
      </c>
      <c r="AK245" s="88">
        <v>0</v>
      </c>
      <c r="AL245" s="88">
        <v>0</v>
      </c>
      <c r="AM245" s="41"/>
      <c r="AN245" s="41"/>
      <c r="AO245" s="41"/>
      <c r="AP245" s="41"/>
      <c r="AQ245" s="41"/>
      <c r="AR245" s="41"/>
      <c r="AS245" s="87"/>
      <c r="AT245" s="41"/>
      <c r="AU245" s="41"/>
      <c r="AV245" s="41"/>
      <c r="AW245" s="41"/>
      <c r="AX245" s="41"/>
      <c r="AY245" s="41"/>
      <c r="AZ245" s="87"/>
      <c r="BA245" s="41"/>
      <c r="BB245" s="41"/>
      <c r="BC245" s="41"/>
      <c r="BD245" s="41"/>
      <c r="BE245" s="41"/>
      <c r="BF245" s="41"/>
      <c r="BG245" s="41"/>
      <c r="BH245" s="87"/>
      <c r="BI245" s="41"/>
      <c r="BJ245" s="41"/>
      <c r="BK245" s="41"/>
      <c r="BL245" s="41"/>
      <c r="BM245" s="41"/>
      <c r="BN245" s="41"/>
      <c r="BO245" s="41"/>
      <c r="BP245" s="41"/>
      <c r="BQ245" s="41"/>
      <c r="BR245" s="41"/>
      <c r="BS245" s="41"/>
      <c r="BT245" s="41"/>
      <c r="BU245" s="41"/>
      <c r="BV245" s="41"/>
      <c r="BW245" s="41"/>
      <c r="BX245" s="41"/>
      <c r="BY245" s="41"/>
      <c r="BZ245" s="41"/>
      <c r="CA245" s="41"/>
      <c r="CB245" s="41"/>
      <c r="CC245" s="41"/>
      <c r="CD245" s="87"/>
      <c r="CE245" s="41"/>
      <c r="CF245" s="41"/>
      <c r="CG245" s="41"/>
      <c r="CH245" s="41"/>
      <c r="CI245" s="41"/>
      <c r="CJ245" s="41"/>
      <c r="CK245" s="41"/>
      <c r="CL245" s="41"/>
      <c r="CM245" s="41"/>
      <c r="CN245" s="41"/>
      <c r="CO245" s="41"/>
      <c r="CP245" s="41"/>
      <c r="CQ245" s="41"/>
      <c r="CR245" s="41"/>
      <c r="CS245" s="41"/>
      <c r="CT245" s="41"/>
      <c r="CU245" s="41"/>
      <c r="CV245" s="41"/>
      <c r="CW245" s="87"/>
      <c r="CX245" s="21"/>
      <c r="CY245" s="21"/>
      <c r="CZ245" s="21"/>
      <c r="DA245" s="21"/>
      <c r="DB245" s="21"/>
      <c r="DC245" s="21"/>
      <c r="DD245" s="21"/>
      <c r="DE245" s="21"/>
      <c r="DF245" s="21"/>
      <c r="DG245" s="21"/>
      <c r="DH245" s="21"/>
      <c r="DI245" s="21"/>
      <c r="DJ245" s="21"/>
      <c r="DK245" s="21"/>
      <c r="DL245" s="21"/>
      <c r="DM245" s="21"/>
      <c r="DN245" s="21"/>
      <c r="DO245" s="21"/>
      <c r="DP245" s="21"/>
      <c r="DQ245" s="21"/>
      <c r="DR245" s="21"/>
      <c r="DS245" s="21"/>
      <c r="DT245" s="21"/>
      <c r="DU245" s="21"/>
      <c r="DV245" s="21"/>
      <c r="DW245" s="21"/>
      <c r="DX245" s="21"/>
      <c r="DY245" s="21"/>
      <c r="DZ245" s="21"/>
      <c r="EA245" s="21"/>
    </row>
    <row r="246" spans="1:131">
      <c r="A246" s="21"/>
      <c r="B246" s="21" t="s">
        <v>71</v>
      </c>
      <c r="C246" s="88">
        <v>0</v>
      </c>
      <c r="D246" s="88">
        <v>0</v>
      </c>
      <c r="E246" s="88">
        <v>0</v>
      </c>
      <c r="F246" s="88">
        <v>0</v>
      </c>
      <c r="G246" s="88">
        <v>0</v>
      </c>
      <c r="H246" s="88">
        <v>0</v>
      </c>
      <c r="I246" s="88">
        <v>0</v>
      </c>
      <c r="J246" s="88">
        <v>0</v>
      </c>
      <c r="K246" s="88">
        <v>0</v>
      </c>
      <c r="L246" s="89">
        <v>0</v>
      </c>
      <c r="M246" s="88">
        <v>0</v>
      </c>
      <c r="N246" s="88">
        <v>0</v>
      </c>
      <c r="O246" s="88">
        <v>0</v>
      </c>
      <c r="P246" s="88">
        <v>0</v>
      </c>
      <c r="Q246" s="88">
        <v>0</v>
      </c>
      <c r="R246" s="88">
        <v>0</v>
      </c>
      <c r="S246" s="88">
        <v>0</v>
      </c>
      <c r="T246" s="88">
        <v>0</v>
      </c>
      <c r="U246" s="88">
        <v>0</v>
      </c>
      <c r="V246" s="88">
        <v>0</v>
      </c>
      <c r="W246" s="88">
        <v>0</v>
      </c>
      <c r="X246" s="88">
        <v>0</v>
      </c>
      <c r="Y246" s="88">
        <v>0</v>
      </c>
      <c r="Z246" s="88"/>
      <c r="AA246" s="88">
        <v>0</v>
      </c>
      <c r="AB246" s="88">
        <v>0</v>
      </c>
      <c r="AC246" s="88">
        <v>0</v>
      </c>
      <c r="AD246" s="88">
        <v>0</v>
      </c>
      <c r="AE246" s="88">
        <v>0</v>
      </c>
      <c r="AF246" s="88">
        <v>0</v>
      </c>
      <c r="AG246" s="88">
        <v>0</v>
      </c>
      <c r="AH246" s="88">
        <v>0</v>
      </c>
      <c r="AI246" s="88">
        <v>0</v>
      </c>
      <c r="AJ246" s="88">
        <v>0</v>
      </c>
      <c r="AK246" s="88">
        <v>0</v>
      </c>
      <c r="AL246" s="88">
        <v>0</v>
      </c>
      <c r="AM246" s="41"/>
      <c r="AN246" s="41"/>
      <c r="AO246" s="41"/>
      <c r="AP246" s="41"/>
      <c r="AQ246" s="41"/>
      <c r="AR246" s="41"/>
      <c r="AS246" s="87"/>
      <c r="AT246" s="41"/>
      <c r="AU246" s="41"/>
      <c r="AV246" s="41"/>
      <c r="AW246" s="41"/>
      <c r="AX246" s="41"/>
      <c r="AY246" s="41"/>
      <c r="AZ246" s="87"/>
      <c r="BA246" s="41"/>
      <c r="BB246" s="41"/>
      <c r="BC246" s="41"/>
      <c r="BD246" s="41"/>
      <c r="BE246" s="41"/>
      <c r="BF246" s="41"/>
      <c r="BG246" s="41"/>
      <c r="BH246" s="87"/>
      <c r="BI246" s="41"/>
      <c r="BJ246" s="41"/>
      <c r="BK246" s="41"/>
      <c r="BL246" s="41"/>
      <c r="BM246" s="41"/>
      <c r="BN246" s="41"/>
      <c r="BO246" s="41"/>
      <c r="BP246" s="41"/>
      <c r="BQ246" s="41"/>
      <c r="BR246" s="41"/>
      <c r="BS246" s="41"/>
      <c r="BT246" s="41"/>
      <c r="BU246" s="41"/>
      <c r="BV246" s="41"/>
      <c r="BW246" s="41"/>
      <c r="BX246" s="41"/>
      <c r="BY246" s="41"/>
      <c r="BZ246" s="41"/>
      <c r="CA246" s="41"/>
      <c r="CB246" s="41"/>
      <c r="CC246" s="41"/>
      <c r="CD246" s="87"/>
      <c r="CE246" s="41"/>
      <c r="CF246" s="41"/>
      <c r="CG246" s="41"/>
      <c r="CH246" s="41"/>
      <c r="CI246" s="41"/>
      <c r="CJ246" s="41"/>
      <c r="CK246" s="41"/>
      <c r="CL246" s="41"/>
      <c r="CM246" s="41"/>
      <c r="CN246" s="41"/>
      <c r="CO246" s="41"/>
      <c r="CP246" s="41"/>
      <c r="CQ246" s="41"/>
      <c r="CR246" s="41"/>
      <c r="CS246" s="41"/>
      <c r="CT246" s="41"/>
      <c r="CU246" s="41"/>
      <c r="CV246" s="41"/>
      <c r="CW246" s="87"/>
      <c r="CX246" s="21"/>
      <c r="CY246" s="21"/>
      <c r="CZ246" s="21"/>
      <c r="DA246" s="21"/>
      <c r="DB246" s="21"/>
      <c r="DC246" s="21"/>
      <c r="DD246" s="21"/>
      <c r="DE246" s="21"/>
      <c r="DF246" s="21"/>
      <c r="DG246" s="21"/>
      <c r="DH246" s="21"/>
      <c r="DI246" s="21"/>
      <c r="DJ246" s="21"/>
      <c r="DK246" s="21"/>
      <c r="DL246" s="21"/>
      <c r="DM246" s="21"/>
      <c r="DN246" s="21"/>
      <c r="DO246" s="21"/>
      <c r="DP246" s="21"/>
      <c r="DQ246" s="21"/>
      <c r="DR246" s="21"/>
      <c r="DS246" s="21"/>
      <c r="DT246" s="21"/>
      <c r="DU246" s="21"/>
      <c r="DV246" s="21"/>
      <c r="DW246" s="21"/>
      <c r="DX246" s="21"/>
      <c r="DY246" s="21"/>
      <c r="DZ246" s="21"/>
      <c r="EA246" s="21"/>
    </row>
    <row r="247" spans="1:131">
      <c r="A247" s="21"/>
      <c r="B247" s="21" t="s">
        <v>72</v>
      </c>
      <c r="C247" s="88">
        <v>0</v>
      </c>
      <c r="D247" s="88">
        <v>0</v>
      </c>
      <c r="E247" s="88">
        <v>0</v>
      </c>
      <c r="F247" s="88">
        <v>0</v>
      </c>
      <c r="G247" s="88">
        <v>0</v>
      </c>
      <c r="H247" s="88">
        <v>0</v>
      </c>
      <c r="I247" s="88">
        <v>0</v>
      </c>
      <c r="J247" s="88">
        <v>0</v>
      </c>
      <c r="K247" s="88">
        <v>0</v>
      </c>
      <c r="L247" s="89">
        <v>0</v>
      </c>
      <c r="M247" s="88">
        <v>0</v>
      </c>
      <c r="N247" s="88">
        <v>0</v>
      </c>
      <c r="O247" s="88">
        <v>0</v>
      </c>
      <c r="P247" s="88">
        <v>0</v>
      </c>
      <c r="Q247" s="88">
        <v>0</v>
      </c>
      <c r="R247" s="88">
        <v>0</v>
      </c>
      <c r="S247" s="88">
        <v>0</v>
      </c>
      <c r="T247" s="88">
        <v>0</v>
      </c>
      <c r="U247" s="88">
        <v>0</v>
      </c>
      <c r="V247" s="88">
        <v>0</v>
      </c>
      <c r="W247" s="88">
        <v>0</v>
      </c>
      <c r="X247" s="88">
        <v>0</v>
      </c>
      <c r="Y247" s="88">
        <v>0</v>
      </c>
      <c r="Z247" s="88"/>
      <c r="AA247" s="88">
        <v>0</v>
      </c>
      <c r="AB247" s="88">
        <v>0</v>
      </c>
      <c r="AC247" s="88">
        <v>0</v>
      </c>
      <c r="AD247" s="88">
        <v>0</v>
      </c>
      <c r="AE247" s="88">
        <v>0</v>
      </c>
      <c r="AF247" s="88">
        <v>0</v>
      </c>
      <c r="AG247" s="88">
        <v>0</v>
      </c>
      <c r="AH247" s="88">
        <v>0</v>
      </c>
      <c r="AI247" s="88">
        <v>0</v>
      </c>
      <c r="AJ247" s="88">
        <v>0</v>
      </c>
      <c r="AK247" s="88">
        <v>0</v>
      </c>
      <c r="AL247" s="88">
        <v>0</v>
      </c>
      <c r="AM247" s="41"/>
      <c r="AN247" s="41"/>
      <c r="AO247" s="41"/>
      <c r="AP247" s="41"/>
      <c r="AQ247" s="41"/>
      <c r="AR247" s="41"/>
      <c r="AS247" s="87"/>
      <c r="AT247" s="41"/>
      <c r="AU247" s="41"/>
      <c r="AV247" s="41"/>
      <c r="AW247" s="41"/>
      <c r="AX247" s="41"/>
      <c r="AY247" s="41"/>
      <c r="AZ247" s="87"/>
      <c r="BA247" s="41"/>
      <c r="BB247" s="41"/>
      <c r="BC247" s="41"/>
      <c r="BD247" s="41"/>
      <c r="BE247" s="41"/>
      <c r="BF247" s="41"/>
      <c r="BG247" s="41"/>
      <c r="BH247" s="87"/>
      <c r="BI247" s="41"/>
      <c r="BJ247" s="41"/>
      <c r="BK247" s="41"/>
      <c r="BL247" s="41"/>
      <c r="BM247" s="41"/>
      <c r="BN247" s="41"/>
      <c r="BO247" s="41"/>
      <c r="BP247" s="41"/>
      <c r="BQ247" s="41"/>
      <c r="BR247" s="41"/>
      <c r="BS247" s="41"/>
      <c r="BT247" s="41"/>
      <c r="BU247" s="41"/>
      <c r="BV247" s="41"/>
      <c r="BW247" s="41"/>
      <c r="BX247" s="41"/>
      <c r="BY247" s="41"/>
      <c r="BZ247" s="41"/>
      <c r="CA247" s="41"/>
      <c r="CB247" s="41"/>
      <c r="CC247" s="41"/>
      <c r="CD247" s="87"/>
      <c r="CE247" s="41"/>
      <c r="CF247" s="41"/>
      <c r="CG247" s="41"/>
      <c r="CH247" s="41"/>
      <c r="CI247" s="41"/>
      <c r="CJ247" s="41"/>
      <c r="CK247" s="41"/>
      <c r="CL247" s="41"/>
      <c r="CM247" s="41"/>
      <c r="CN247" s="41"/>
      <c r="CO247" s="41"/>
      <c r="CP247" s="41"/>
      <c r="CQ247" s="41"/>
      <c r="CR247" s="41"/>
      <c r="CS247" s="41"/>
      <c r="CT247" s="41"/>
      <c r="CU247" s="41"/>
      <c r="CV247" s="41"/>
      <c r="CW247" s="87"/>
      <c r="CX247" s="21"/>
      <c r="CY247" s="21"/>
      <c r="CZ247" s="21"/>
      <c r="DA247" s="21"/>
      <c r="DB247" s="21"/>
      <c r="DC247" s="21"/>
      <c r="DD247" s="21"/>
      <c r="DE247" s="21"/>
      <c r="DF247" s="21"/>
      <c r="DG247" s="21"/>
      <c r="DH247" s="21"/>
      <c r="DI247" s="21"/>
      <c r="DJ247" s="21"/>
      <c r="DK247" s="21"/>
      <c r="DL247" s="21"/>
      <c r="DM247" s="21"/>
      <c r="DN247" s="21"/>
      <c r="DO247" s="21"/>
      <c r="DP247" s="21"/>
      <c r="DQ247" s="21"/>
      <c r="DR247" s="21"/>
      <c r="DS247" s="21"/>
      <c r="DT247" s="21"/>
      <c r="DU247" s="21"/>
      <c r="DV247" s="21"/>
      <c r="DW247" s="21"/>
      <c r="DX247" s="21"/>
      <c r="DY247" s="21"/>
      <c r="DZ247" s="21"/>
      <c r="EA247" s="21"/>
    </row>
    <row r="248" spans="1:131">
      <c r="A248" s="21"/>
      <c r="B248" s="21" t="s">
        <v>73</v>
      </c>
      <c r="C248" s="88">
        <v>0</v>
      </c>
      <c r="D248" s="88">
        <v>0</v>
      </c>
      <c r="E248" s="88">
        <v>0</v>
      </c>
      <c r="F248" s="88">
        <v>0</v>
      </c>
      <c r="G248" s="88">
        <v>0</v>
      </c>
      <c r="H248" s="88">
        <v>0</v>
      </c>
      <c r="I248" s="88">
        <v>0</v>
      </c>
      <c r="J248" s="88">
        <v>0</v>
      </c>
      <c r="K248" s="88">
        <v>0</v>
      </c>
      <c r="L248" s="89">
        <v>0</v>
      </c>
      <c r="M248" s="88">
        <v>0</v>
      </c>
      <c r="N248" s="88">
        <v>0</v>
      </c>
      <c r="O248" s="88">
        <v>0</v>
      </c>
      <c r="P248" s="88">
        <v>0</v>
      </c>
      <c r="Q248" s="88">
        <v>0</v>
      </c>
      <c r="R248" s="88">
        <v>0</v>
      </c>
      <c r="S248" s="88">
        <v>0</v>
      </c>
      <c r="T248" s="88">
        <v>0</v>
      </c>
      <c r="U248" s="88">
        <v>0</v>
      </c>
      <c r="V248" s="88">
        <v>0</v>
      </c>
      <c r="W248" s="88">
        <v>0</v>
      </c>
      <c r="X248" s="88">
        <v>0</v>
      </c>
      <c r="Y248" s="88">
        <v>0</v>
      </c>
      <c r="Z248" s="88"/>
      <c r="AA248" s="88">
        <v>0</v>
      </c>
      <c r="AB248" s="88">
        <v>0</v>
      </c>
      <c r="AC248" s="88">
        <v>0</v>
      </c>
      <c r="AD248" s="88">
        <v>0</v>
      </c>
      <c r="AE248" s="88">
        <v>0</v>
      </c>
      <c r="AF248" s="88">
        <v>0</v>
      </c>
      <c r="AG248" s="88">
        <v>0</v>
      </c>
      <c r="AH248" s="88">
        <v>0</v>
      </c>
      <c r="AI248" s="88">
        <v>0</v>
      </c>
      <c r="AJ248" s="88">
        <v>0</v>
      </c>
      <c r="AK248" s="88">
        <v>0</v>
      </c>
      <c r="AL248" s="88">
        <v>0</v>
      </c>
      <c r="AM248" s="41"/>
      <c r="AN248" s="41"/>
      <c r="AO248" s="41"/>
      <c r="AP248" s="41"/>
      <c r="AQ248" s="41"/>
      <c r="AR248" s="41"/>
      <c r="AS248" s="87"/>
      <c r="AT248" s="41"/>
      <c r="AU248" s="41"/>
      <c r="AV248" s="41"/>
      <c r="AW248" s="41"/>
      <c r="AX248" s="41"/>
      <c r="AY248" s="41"/>
      <c r="AZ248" s="87"/>
      <c r="BA248" s="41"/>
      <c r="BB248" s="41"/>
      <c r="BC248" s="41"/>
      <c r="BD248" s="41"/>
      <c r="BE248" s="41"/>
      <c r="BF248" s="41"/>
      <c r="BG248" s="41"/>
      <c r="BH248" s="87"/>
      <c r="BI248" s="41"/>
      <c r="BJ248" s="41"/>
      <c r="BK248" s="41"/>
      <c r="BL248" s="41"/>
      <c r="BM248" s="41"/>
      <c r="BN248" s="41"/>
      <c r="BO248" s="41"/>
      <c r="BP248" s="41"/>
      <c r="BQ248" s="41"/>
      <c r="BR248" s="41"/>
      <c r="BS248" s="41"/>
      <c r="BT248" s="41"/>
      <c r="BU248" s="41"/>
      <c r="BV248" s="41"/>
      <c r="BW248" s="41"/>
      <c r="BX248" s="41"/>
      <c r="BY248" s="41"/>
      <c r="BZ248" s="41"/>
      <c r="CA248" s="41"/>
      <c r="CB248" s="41"/>
      <c r="CC248" s="41"/>
      <c r="CD248" s="87"/>
      <c r="CE248" s="41"/>
      <c r="CF248" s="41"/>
      <c r="CG248" s="41"/>
      <c r="CH248" s="41"/>
      <c r="CI248" s="41"/>
      <c r="CJ248" s="41"/>
      <c r="CK248" s="41"/>
      <c r="CL248" s="41"/>
      <c r="CM248" s="41"/>
      <c r="CN248" s="41"/>
      <c r="CO248" s="41"/>
      <c r="CP248" s="41"/>
      <c r="CQ248" s="41"/>
      <c r="CR248" s="41"/>
      <c r="CS248" s="41"/>
      <c r="CT248" s="41"/>
      <c r="CU248" s="41"/>
      <c r="CV248" s="41"/>
      <c r="CW248" s="87"/>
      <c r="CX248" s="21"/>
      <c r="CY248" s="21"/>
      <c r="CZ248" s="21"/>
      <c r="DA248" s="21"/>
      <c r="DB248" s="21"/>
      <c r="DC248" s="21"/>
      <c r="DD248" s="21"/>
      <c r="DE248" s="21"/>
      <c r="DF248" s="21"/>
      <c r="DG248" s="21"/>
      <c r="DH248" s="21"/>
      <c r="DI248" s="21"/>
      <c r="DJ248" s="21"/>
      <c r="DK248" s="21"/>
      <c r="DL248" s="21"/>
      <c r="DM248" s="21"/>
      <c r="DN248" s="21"/>
      <c r="DO248" s="21"/>
      <c r="DP248" s="21"/>
      <c r="DQ248" s="21"/>
      <c r="DR248" s="21"/>
      <c r="DS248" s="21"/>
      <c r="DT248" s="21"/>
      <c r="DU248" s="21"/>
      <c r="DV248" s="21"/>
      <c r="DW248" s="21"/>
      <c r="DX248" s="21"/>
      <c r="DY248" s="21"/>
      <c r="DZ248" s="21"/>
      <c r="EA248" s="21"/>
    </row>
    <row r="249" spans="1:131">
      <c r="A249" s="21"/>
      <c r="B249" s="21" t="s">
        <v>74</v>
      </c>
      <c r="C249" s="88">
        <v>0</v>
      </c>
      <c r="D249" s="88">
        <v>0</v>
      </c>
      <c r="E249" s="88">
        <v>0</v>
      </c>
      <c r="F249" s="88">
        <v>0</v>
      </c>
      <c r="G249" s="88">
        <v>0</v>
      </c>
      <c r="H249" s="88">
        <v>0</v>
      </c>
      <c r="I249" s="88">
        <v>0</v>
      </c>
      <c r="J249" s="88">
        <v>0</v>
      </c>
      <c r="K249" s="88">
        <v>0</v>
      </c>
      <c r="L249" s="89">
        <v>0</v>
      </c>
      <c r="M249" s="88">
        <v>0</v>
      </c>
      <c r="N249" s="88">
        <v>0</v>
      </c>
      <c r="O249" s="88">
        <v>0</v>
      </c>
      <c r="P249" s="88">
        <v>0</v>
      </c>
      <c r="Q249" s="88">
        <v>0</v>
      </c>
      <c r="R249" s="88">
        <v>0</v>
      </c>
      <c r="S249" s="88">
        <v>0</v>
      </c>
      <c r="T249" s="88">
        <v>0</v>
      </c>
      <c r="U249" s="88">
        <v>0</v>
      </c>
      <c r="V249" s="88">
        <v>0</v>
      </c>
      <c r="W249" s="88">
        <v>0</v>
      </c>
      <c r="X249" s="88">
        <v>0</v>
      </c>
      <c r="Y249" s="88">
        <v>0</v>
      </c>
      <c r="Z249" s="88"/>
      <c r="AA249" s="88">
        <v>0</v>
      </c>
      <c r="AB249" s="88">
        <v>0</v>
      </c>
      <c r="AC249" s="88">
        <v>0</v>
      </c>
      <c r="AD249" s="88">
        <v>0</v>
      </c>
      <c r="AE249" s="88">
        <v>0</v>
      </c>
      <c r="AF249" s="88">
        <v>0</v>
      </c>
      <c r="AG249" s="88">
        <v>0</v>
      </c>
      <c r="AH249" s="88">
        <v>0</v>
      </c>
      <c r="AI249" s="88">
        <v>0</v>
      </c>
      <c r="AJ249" s="88">
        <v>0</v>
      </c>
      <c r="AK249" s="88">
        <v>0</v>
      </c>
      <c r="AL249" s="88">
        <v>0</v>
      </c>
      <c r="AM249" s="41"/>
      <c r="AN249" s="41"/>
      <c r="AO249" s="41"/>
      <c r="AP249" s="41"/>
      <c r="AQ249" s="41"/>
      <c r="AR249" s="41"/>
      <c r="AS249" s="87"/>
      <c r="AT249" s="41"/>
      <c r="AU249" s="41"/>
      <c r="AV249" s="41"/>
      <c r="AW249" s="41"/>
      <c r="AX249" s="41"/>
      <c r="AY249" s="41"/>
      <c r="AZ249" s="87"/>
      <c r="BA249" s="41"/>
      <c r="BB249" s="41"/>
      <c r="BC249" s="41"/>
      <c r="BD249" s="41"/>
      <c r="BE249" s="41"/>
      <c r="BF249" s="41"/>
      <c r="BG249" s="41"/>
      <c r="BH249" s="87"/>
      <c r="BI249" s="41"/>
      <c r="BJ249" s="41"/>
      <c r="BK249" s="41"/>
      <c r="BL249" s="41"/>
      <c r="BM249" s="41"/>
      <c r="BN249" s="41"/>
      <c r="BO249" s="41"/>
      <c r="BP249" s="41"/>
      <c r="BQ249" s="41"/>
      <c r="BR249" s="41"/>
      <c r="BS249" s="41"/>
      <c r="BT249" s="41"/>
      <c r="BU249" s="41"/>
      <c r="BV249" s="41"/>
      <c r="BW249" s="41"/>
      <c r="BX249" s="41"/>
      <c r="BY249" s="41"/>
      <c r="BZ249" s="41"/>
      <c r="CA249" s="41"/>
      <c r="CB249" s="41"/>
      <c r="CC249" s="41"/>
      <c r="CD249" s="87"/>
      <c r="CE249" s="41"/>
      <c r="CF249" s="41"/>
      <c r="CG249" s="41"/>
      <c r="CH249" s="41"/>
      <c r="CI249" s="41"/>
      <c r="CJ249" s="41"/>
      <c r="CK249" s="41"/>
      <c r="CL249" s="41"/>
      <c r="CM249" s="41"/>
      <c r="CN249" s="41"/>
      <c r="CO249" s="41"/>
      <c r="CP249" s="41"/>
      <c r="CQ249" s="41"/>
      <c r="CR249" s="41"/>
      <c r="CS249" s="41"/>
      <c r="CT249" s="41"/>
      <c r="CU249" s="41"/>
      <c r="CV249" s="41"/>
      <c r="CW249" s="87"/>
      <c r="CX249" s="21"/>
      <c r="CY249" s="21"/>
      <c r="CZ249" s="21"/>
      <c r="DA249" s="21"/>
      <c r="DB249" s="21"/>
      <c r="DC249" s="21"/>
      <c r="DD249" s="21"/>
      <c r="DE249" s="21"/>
      <c r="DF249" s="21"/>
      <c r="DG249" s="21"/>
      <c r="DH249" s="21"/>
      <c r="DI249" s="21"/>
      <c r="DJ249" s="21"/>
      <c r="DK249" s="21"/>
      <c r="DL249" s="21"/>
      <c r="DM249" s="21"/>
      <c r="DN249" s="21"/>
      <c r="DO249" s="21"/>
      <c r="DP249" s="21"/>
      <c r="DQ249" s="21"/>
      <c r="DR249" s="21"/>
      <c r="DS249" s="21"/>
      <c r="DT249" s="21"/>
      <c r="DU249" s="21"/>
      <c r="DV249" s="21"/>
      <c r="DW249" s="21"/>
      <c r="DX249" s="21"/>
      <c r="DY249" s="21"/>
      <c r="DZ249" s="21"/>
      <c r="EA249" s="21"/>
    </row>
    <row r="250" spans="1:131">
      <c r="A250" s="21"/>
      <c r="B250" s="21" t="s">
        <v>75</v>
      </c>
      <c r="C250" s="88">
        <v>0</v>
      </c>
      <c r="D250" s="88">
        <v>0</v>
      </c>
      <c r="E250" s="88">
        <v>0</v>
      </c>
      <c r="F250" s="88">
        <v>0</v>
      </c>
      <c r="G250" s="88">
        <v>0</v>
      </c>
      <c r="H250" s="88">
        <v>0</v>
      </c>
      <c r="I250" s="88">
        <v>0</v>
      </c>
      <c r="J250" s="88">
        <v>0</v>
      </c>
      <c r="K250" s="88">
        <v>0</v>
      </c>
      <c r="L250" s="89">
        <v>0</v>
      </c>
      <c r="M250" s="88">
        <v>0</v>
      </c>
      <c r="N250" s="88">
        <v>0</v>
      </c>
      <c r="O250" s="88">
        <v>0</v>
      </c>
      <c r="P250" s="88">
        <v>0</v>
      </c>
      <c r="Q250" s="88">
        <v>0</v>
      </c>
      <c r="R250" s="88">
        <v>0</v>
      </c>
      <c r="S250" s="88">
        <v>0</v>
      </c>
      <c r="T250" s="88">
        <v>0</v>
      </c>
      <c r="U250" s="88">
        <v>0</v>
      </c>
      <c r="V250" s="88">
        <v>0</v>
      </c>
      <c r="W250" s="88">
        <v>0</v>
      </c>
      <c r="X250" s="88">
        <v>0</v>
      </c>
      <c r="Y250" s="88">
        <v>0</v>
      </c>
      <c r="Z250" s="88"/>
      <c r="AA250" s="88">
        <v>0</v>
      </c>
      <c r="AB250" s="88">
        <v>0</v>
      </c>
      <c r="AC250" s="88">
        <v>0</v>
      </c>
      <c r="AD250" s="88">
        <v>0</v>
      </c>
      <c r="AE250" s="88">
        <v>0</v>
      </c>
      <c r="AF250" s="88">
        <v>0</v>
      </c>
      <c r="AG250" s="88">
        <v>0</v>
      </c>
      <c r="AH250" s="88">
        <v>0</v>
      </c>
      <c r="AI250" s="88">
        <v>0</v>
      </c>
      <c r="AJ250" s="88">
        <v>0</v>
      </c>
      <c r="AK250" s="88">
        <v>0</v>
      </c>
      <c r="AL250" s="88">
        <v>0</v>
      </c>
      <c r="AM250" s="41"/>
      <c r="AN250" s="41"/>
      <c r="AO250" s="41"/>
      <c r="AP250" s="41"/>
      <c r="AQ250" s="41"/>
      <c r="AR250" s="41"/>
      <c r="AS250" s="87"/>
      <c r="AT250" s="41"/>
      <c r="AU250" s="41"/>
      <c r="AV250" s="41"/>
      <c r="AW250" s="41"/>
      <c r="AX250" s="41"/>
      <c r="AY250" s="41"/>
      <c r="AZ250" s="87"/>
      <c r="BA250" s="41"/>
      <c r="BB250" s="41"/>
      <c r="BC250" s="41"/>
      <c r="BD250" s="41"/>
      <c r="BE250" s="41"/>
      <c r="BF250" s="41"/>
      <c r="BG250" s="41"/>
      <c r="BH250" s="87"/>
      <c r="BI250" s="41"/>
      <c r="BJ250" s="41"/>
      <c r="BK250" s="41"/>
      <c r="BL250" s="41"/>
      <c r="BM250" s="41"/>
      <c r="BN250" s="41"/>
      <c r="BO250" s="41"/>
      <c r="BP250" s="41"/>
      <c r="BQ250" s="41"/>
      <c r="BR250" s="41"/>
      <c r="BS250" s="41"/>
      <c r="BT250" s="41"/>
      <c r="BU250" s="41"/>
      <c r="BV250" s="41"/>
      <c r="BW250" s="41"/>
      <c r="BX250" s="41"/>
      <c r="BY250" s="41"/>
      <c r="BZ250" s="41"/>
      <c r="CA250" s="41"/>
      <c r="CB250" s="41"/>
      <c r="CC250" s="41"/>
      <c r="CD250" s="87"/>
      <c r="CE250" s="41"/>
      <c r="CF250" s="41"/>
      <c r="CG250" s="41"/>
      <c r="CH250" s="41"/>
      <c r="CI250" s="41"/>
      <c r="CJ250" s="41"/>
      <c r="CK250" s="41"/>
      <c r="CL250" s="41"/>
      <c r="CM250" s="41"/>
      <c r="CN250" s="41"/>
      <c r="CO250" s="41"/>
      <c r="CP250" s="41"/>
      <c r="CQ250" s="41"/>
      <c r="CR250" s="41"/>
      <c r="CS250" s="41"/>
      <c r="CT250" s="41"/>
      <c r="CU250" s="41"/>
      <c r="CV250" s="41"/>
      <c r="CW250" s="87"/>
      <c r="CX250" s="21"/>
      <c r="CY250" s="21"/>
      <c r="CZ250" s="21"/>
      <c r="DA250" s="21"/>
      <c r="DB250" s="21"/>
      <c r="DC250" s="21"/>
      <c r="DD250" s="21"/>
      <c r="DE250" s="21"/>
      <c r="DF250" s="21"/>
      <c r="DG250" s="21"/>
      <c r="DH250" s="21"/>
      <c r="DI250" s="21"/>
      <c r="DJ250" s="21"/>
      <c r="DK250" s="21"/>
      <c r="DL250" s="21"/>
      <c r="DM250" s="21"/>
      <c r="DN250" s="21"/>
      <c r="DO250" s="21"/>
      <c r="DP250" s="21"/>
      <c r="DQ250" s="21"/>
      <c r="DR250" s="21"/>
      <c r="DS250" s="21"/>
      <c r="DT250" s="21"/>
      <c r="DU250" s="21"/>
      <c r="DV250" s="21"/>
      <c r="DW250" s="21"/>
      <c r="DX250" s="21"/>
      <c r="DY250" s="21"/>
      <c r="DZ250" s="21"/>
      <c r="EA250" s="21"/>
    </row>
    <row r="251" spans="1:131">
      <c r="A251" s="21"/>
      <c r="B251" s="21"/>
      <c r="C251" s="41"/>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c r="AJ251" s="41"/>
      <c r="AK251" s="41"/>
      <c r="AL251" s="41"/>
      <c r="AM251" s="41"/>
      <c r="AN251" s="41"/>
      <c r="AO251" s="41"/>
      <c r="AP251" s="41"/>
      <c r="AQ251" s="41"/>
      <c r="AR251" s="41"/>
      <c r="AS251" s="87"/>
      <c r="AT251" s="41"/>
      <c r="AU251" s="41"/>
      <c r="AV251" s="41"/>
      <c r="AW251" s="41"/>
      <c r="AX251" s="41"/>
      <c r="AY251" s="41"/>
      <c r="AZ251" s="87"/>
      <c r="BA251" s="41"/>
      <c r="BB251" s="41"/>
      <c r="BC251" s="41"/>
      <c r="BD251" s="41"/>
      <c r="BE251" s="41"/>
      <c r="BF251" s="41"/>
      <c r="BG251" s="41"/>
      <c r="BH251" s="87"/>
      <c r="BI251" s="41"/>
      <c r="BJ251" s="41"/>
      <c r="BK251" s="41"/>
      <c r="BL251" s="41"/>
      <c r="BM251" s="41"/>
      <c r="BN251" s="41"/>
      <c r="BO251" s="41"/>
      <c r="BP251" s="41"/>
      <c r="BQ251" s="41"/>
      <c r="BR251" s="41"/>
      <c r="BS251" s="41"/>
      <c r="BT251" s="41"/>
      <c r="BU251" s="41"/>
      <c r="BV251" s="41"/>
      <c r="BW251" s="41"/>
      <c r="BX251" s="41"/>
      <c r="BY251" s="41"/>
      <c r="BZ251" s="41"/>
      <c r="CA251" s="41"/>
      <c r="CB251" s="41"/>
      <c r="CC251" s="41"/>
      <c r="CD251" s="87"/>
      <c r="CE251" s="41"/>
      <c r="CF251" s="41"/>
      <c r="CG251" s="41"/>
      <c r="CH251" s="41"/>
      <c r="CI251" s="41"/>
      <c r="CJ251" s="41"/>
      <c r="CK251" s="41"/>
      <c r="CL251" s="41"/>
      <c r="CM251" s="41"/>
      <c r="CN251" s="41"/>
      <c r="CO251" s="41"/>
      <c r="CP251" s="41"/>
      <c r="CQ251" s="41"/>
      <c r="CR251" s="41"/>
      <c r="CS251" s="41"/>
      <c r="CT251" s="41"/>
      <c r="CU251" s="41"/>
      <c r="CV251" s="41"/>
      <c r="CW251" s="87"/>
      <c r="CX251" s="21"/>
      <c r="CY251" s="21"/>
      <c r="CZ251" s="21"/>
      <c r="DA251" s="21"/>
      <c r="DB251" s="21"/>
      <c r="DC251" s="21"/>
      <c r="DD251" s="21"/>
      <c r="DE251" s="21"/>
      <c r="DF251" s="21"/>
      <c r="DG251" s="21"/>
      <c r="DH251" s="21"/>
      <c r="DI251" s="21"/>
      <c r="DJ251" s="21"/>
      <c r="DK251" s="21"/>
      <c r="DL251" s="21"/>
      <c r="DM251" s="21"/>
      <c r="DN251" s="21"/>
      <c r="DO251" s="21"/>
      <c r="DP251" s="21"/>
      <c r="DQ251" s="21"/>
      <c r="DR251" s="21"/>
      <c r="DS251" s="21"/>
      <c r="DT251" s="21"/>
      <c r="DU251" s="21"/>
      <c r="DV251" s="21"/>
      <c r="DW251" s="21"/>
      <c r="DX251" s="21"/>
      <c r="DY251" s="21"/>
      <c r="DZ251" s="21"/>
      <c r="EA251" s="21"/>
    </row>
    <row r="252" spans="1:131">
      <c r="A252" s="21"/>
      <c r="B252" s="21"/>
      <c r="C252" s="41"/>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c r="AJ252" s="41"/>
      <c r="AK252" s="41"/>
      <c r="AL252" s="41"/>
      <c r="AM252" s="41"/>
      <c r="AN252" s="41"/>
      <c r="AO252" s="41"/>
      <c r="AP252" s="41"/>
      <c r="AQ252" s="41"/>
      <c r="AR252" s="41"/>
      <c r="AS252" s="87"/>
      <c r="AT252" s="41"/>
      <c r="AU252" s="41"/>
      <c r="AV252" s="41"/>
      <c r="AW252" s="41"/>
      <c r="AX252" s="41"/>
      <c r="AY252" s="41"/>
      <c r="AZ252" s="87"/>
      <c r="BA252" s="41"/>
      <c r="BB252" s="41"/>
      <c r="BC252" s="41"/>
      <c r="BD252" s="41"/>
      <c r="BE252" s="41"/>
      <c r="BF252" s="41"/>
      <c r="BG252" s="41"/>
      <c r="BH252" s="87"/>
      <c r="BI252" s="41"/>
      <c r="BJ252" s="41"/>
      <c r="BK252" s="41"/>
      <c r="BL252" s="41"/>
      <c r="BM252" s="41"/>
      <c r="BN252" s="41"/>
      <c r="BO252" s="41"/>
      <c r="BP252" s="41"/>
      <c r="BQ252" s="41"/>
      <c r="BR252" s="41"/>
      <c r="BS252" s="41"/>
      <c r="BT252" s="41"/>
      <c r="BU252" s="41"/>
      <c r="BV252" s="41"/>
      <c r="BW252" s="41"/>
      <c r="BX252" s="41"/>
      <c r="BY252" s="41"/>
      <c r="BZ252" s="41"/>
      <c r="CA252" s="41"/>
      <c r="CB252" s="41"/>
      <c r="CC252" s="41"/>
      <c r="CD252" s="87"/>
      <c r="CE252" s="41"/>
      <c r="CF252" s="41"/>
      <c r="CG252" s="41"/>
      <c r="CH252" s="41"/>
      <c r="CI252" s="41"/>
      <c r="CJ252" s="41"/>
      <c r="CK252" s="41"/>
      <c r="CL252" s="41"/>
      <c r="CM252" s="41"/>
      <c r="CN252" s="41"/>
      <c r="CO252" s="41"/>
      <c r="CP252" s="41"/>
      <c r="CQ252" s="41"/>
      <c r="CR252" s="41"/>
      <c r="CS252" s="41"/>
      <c r="CT252" s="41"/>
      <c r="CU252" s="41"/>
      <c r="CV252" s="41"/>
      <c r="CW252" s="87"/>
      <c r="CX252" s="21"/>
      <c r="CY252" s="21"/>
      <c r="CZ252" s="21"/>
      <c r="DA252" s="21"/>
      <c r="DB252" s="21"/>
      <c r="DC252" s="21"/>
      <c r="DD252" s="21"/>
      <c r="DE252" s="21"/>
      <c r="DF252" s="21"/>
      <c r="DG252" s="21"/>
      <c r="DH252" s="21"/>
      <c r="DI252" s="21"/>
      <c r="DJ252" s="21"/>
      <c r="DK252" s="21"/>
      <c r="DL252" s="21"/>
      <c r="DM252" s="21"/>
      <c r="DN252" s="21"/>
      <c r="DO252" s="21"/>
      <c r="DP252" s="21"/>
      <c r="DQ252" s="21"/>
      <c r="DR252" s="21"/>
      <c r="DS252" s="21"/>
      <c r="DT252" s="21"/>
      <c r="DU252" s="21"/>
      <c r="DV252" s="21"/>
      <c r="DW252" s="21"/>
      <c r="DX252" s="21"/>
      <c r="DY252" s="21"/>
      <c r="DZ252" s="21"/>
      <c r="EA252" s="21"/>
    </row>
    <row r="253" spans="1:131" ht="13.5" thickBot="1">
      <c r="A253" s="57" t="s">
        <v>258</v>
      </c>
      <c r="B253" s="59"/>
      <c r="C253" s="41"/>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c r="AJ253" s="41"/>
      <c r="AK253" s="41"/>
      <c r="AL253" s="41"/>
      <c r="AM253" s="41"/>
      <c r="AN253" s="41"/>
      <c r="AO253" s="41"/>
      <c r="AP253" s="41"/>
      <c r="AQ253" s="41"/>
      <c r="AR253" s="41"/>
      <c r="AS253" s="87"/>
      <c r="AT253" s="41"/>
      <c r="AU253" s="41"/>
      <c r="AV253" s="41"/>
      <c r="AW253" s="41"/>
      <c r="AX253" s="41"/>
      <c r="AY253" s="41"/>
      <c r="AZ253" s="87"/>
      <c r="BA253" s="41"/>
      <c r="BB253" s="41"/>
      <c r="BC253" s="41"/>
      <c r="BD253" s="41"/>
      <c r="BE253" s="41"/>
      <c r="BF253" s="41"/>
      <c r="BG253" s="41"/>
      <c r="BH253" s="87"/>
      <c r="BI253" s="41"/>
      <c r="BJ253" s="41"/>
      <c r="BK253" s="41"/>
      <c r="BL253" s="41"/>
      <c r="BM253" s="41"/>
      <c r="BN253" s="41"/>
      <c r="BO253" s="41"/>
      <c r="BP253" s="41"/>
      <c r="BQ253" s="41"/>
      <c r="BR253" s="41"/>
      <c r="BS253" s="41"/>
      <c r="BT253" s="41"/>
      <c r="BU253" s="41"/>
      <c r="BV253" s="41"/>
      <c r="BW253" s="41"/>
      <c r="BX253" s="41"/>
      <c r="BY253" s="41"/>
      <c r="BZ253" s="41"/>
      <c r="CA253" s="41"/>
      <c r="CB253" s="41"/>
      <c r="CC253" s="41"/>
      <c r="CD253" s="87"/>
      <c r="CE253" s="41"/>
      <c r="CF253" s="41"/>
      <c r="CG253" s="41"/>
      <c r="CH253" s="41"/>
      <c r="CI253" s="41"/>
      <c r="CJ253" s="41"/>
      <c r="CK253" s="41"/>
      <c r="CL253" s="41"/>
      <c r="CM253" s="41"/>
      <c r="CN253" s="41"/>
      <c r="CO253" s="41"/>
      <c r="CP253" s="41"/>
      <c r="CQ253" s="41"/>
      <c r="CR253" s="41"/>
      <c r="CS253" s="41"/>
      <c r="CT253" s="41"/>
      <c r="CU253" s="41"/>
      <c r="CV253" s="41"/>
      <c r="CW253" s="87"/>
      <c r="CX253" s="21"/>
      <c r="CY253" s="21"/>
      <c r="CZ253" s="21"/>
      <c r="DA253" s="21"/>
      <c r="DB253" s="21"/>
      <c r="DC253" s="21"/>
      <c r="DD253" s="21"/>
      <c r="DE253" s="21"/>
      <c r="DF253" s="21"/>
      <c r="DG253" s="21"/>
      <c r="DH253" s="21"/>
      <c r="DI253" s="21"/>
      <c r="DJ253" s="21"/>
      <c r="DK253" s="21"/>
      <c r="DL253" s="21"/>
      <c r="DM253" s="21"/>
      <c r="DN253" s="21"/>
      <c r="DO253" s="21"/>
      <c r="DP253" s="21"/>
      <c r="DQ253" s="21"/>
      <c r="DR253" s="21"/>
      <c r="DS253" s="21"/>
      <c r="DT253" s="21"/>
      <c r="DU253" s="21"/>
      <c r="DV253" s="21"/>
      <c r="DW253" s="21"/>
      <c r="DX253" s="21"/>
      <c r="DY253" s="21"/>
      <c r="DZ253" s="21"/>
      <c r="EA253" s="21"/>
    </row>
    <row r="254" spans="1:131" ht="13.5" thickBot="1">
      <c r="A254" s="90"/>
      <c r="B254" s="91"/>
      <c r="C254" s="92"/>
      <c r="D254" s="92"/>
      <c r="E254" s="92"/>
      <c r="F254" s="92"/>
      <c r="G254" s="92"/>
      <c r="H254" s="92"/>
      <c r="I254" s="92"/>
      <c r="J254" s="92"/>
      <c r="K254" s="92"/>
      <c r="L254" s="92"/>
      <c r="M254" s="92"/>
      <c r="N254" s="92"/>
      <c r="O254" s="93" t="s">
        <v>367</v>
      </c>
      <c r="P254" s="94"/>
      <c r="Q254" s="94"/>
      <c r="R254" s="94"/>
      <c r="S254" s="94"/>
      <c r="T254" s="94"/>
      <c r="U254" s="94"/>
      <c r="V254" s="94"/>
      <c r="W254" s="94"/>
      <c r="X254" s="94"/>
      <c r="Y254" s="94"/>
      <c r="Z254" s="83"/>
      <c r="AA254" s="92"/>
      <c r="AB254" s="93" t="s">
        <v>368</v>
      </c>
      <c r="AC254" s="94"/>
      <c r="AD254" s="94"/>
      <c r="AE254" s="94"/>
      <c r="AF254" s="94"/>
      <c r="AG254" s="94"/>
      <c r="AH254" s="94"/>
      <c r="AI254" s="94"/>
      <c r="AJ254" s="94"/>
      <c r="AK254" s="94"/>
      <c r="AL254" s="94"/>
      <c r="AM254" s="83"/>
      <c r="AN254" s="41"/>
      <c r="AO254" s="41"/>
      <c r="AP254" s="41"/>
      <c r="AQ254" s="41"/>
      <c r="AR254" s="41"/>
      <c r="AS254" s="87"/>
      <c r="AT254" s="41"/>
      <c r="AU254" s="41"/>
      <c r="AV254" s="41"/>
      <c r="AW254" s="41"/>
      <c r="AX254" s="41"/>
      <c r="AY254" s="41"/>
      <c r="AZ254" s="87"/>
      <c r="BA254" s="41"/>
      <c r="BB254" s="41"/>
      <c r="BC254" s="41"/>
      <c r="BD254" s="41"/>
      <c r="BE254" s="41"/>
      <c r="BF254" s="41"/>
      <c r="BG254" s="41"/>
      <c r="BH254" s="87"/>
      <c r="BI254" s="41"/>
      <c r="BJ254" s="41"/>
      <c r="BK254" s="41"/>
      <c r="BL254" s="41"/>
      <c r="BM254" s="41"/>
      <c r="BN254" s="41"/>
      <c r="BO254" s="41"/>
      <c r="BP254" s="41"/>
      <c r="BQ254" s="41"/>
      <c r="BR254" s="41"/>
      <c r="BS254" s="41"/>
      <c r="BT254" s="41"/>
      <c r="BU254" s="41"/>
      <c r="BV254" s="41"/>
      <c r="BW254" s="41"/>
      <c r="BX254" s="41"/>
      <c r="BY254" s="41"/>
      <c r="BZ254" s="41"/>
      <c r="CA254" s="41"/>
      <c r="CB254" s="41"/>
      <c r="CC254" s="41"/>
      <c r="CD254" s="87"/>
      <c r="CE254" s="41"/>
      <c r="CF254" s="41"/>
      <c r="CG254" s="41"/>
      <c r="CH254" s="41"/>
      <c r="CI254" s="41"/>
      <c r="CJ254" s="41"/>
      <c r="CK254" s="41"/>
      <c r="CL254" s="41"/>
      <c r="CM254" s="41"/>
      <c r="CN254" s="41"/>
      <c r="CO254" s="41"/>
      <c r="CP254" s="41"/>
      <c r="CQ254" s="41"/>
      <c r="CR254" s="41"/>
      <c r="CS254" s="41"/>
      <c r="CT254" s="41"/>
      <c r="CU254" s="41"/>
      <c r="CV254" s="41"/>
      <c r="CW254" s="87"/>
      <c r="CX254" s="21"/>
      <c r="CY254" s="21"/>
      <c r="CZ254" s="21"/>
      <c r="DA254" s="21"/>
      <c r="DB254" s="21"/>
      <c r="DC254" s="21"/>
      <c r="DD254" s="21"/>
      <c r="DE254" s="21"/>
      <c r="DF254" s="21"/>
      <c r="DG254" s="21"/>
      <c r="DH254" s="21"/>
      <c r="DI254" s="21"/>
      <c r="DJ254" s="21"/>
      <c r="DK254" s="21"/>
      <c r="DL254" s="21"/>
      <c r="DM254" s="21"/>
      <c r="DN254" s="21"/>
      <c r="DO254" s="21"/>
      <c r="DP254" s="21"/>
      <c r="DQ254" s="21"/>
      <c r="DR254" s="21"/>
      <c r="DS254" s="21"/>
      <c r="DT254" s="21"/>
      <c r="DU254" s="21"/>
      <c r="DV254" s="21"/>
      <c r="DW254" s="21"/>
      <c r="DX254" s="21"/>
      <c r="DY254" s="21"/>
      <c r="DZ254" s="21"/>
      <c r="EA254" s="21"/>
    </row>
    <row r="255" spans="1:131" ht="102">
      <c r="A255" s="75" t="s">
        <v>151</v>
      </c>
      <c r="B255" s="76" t="s">
        <v>152</v>
      </c>
      <c r="C255" s="77" t="s">
        <v>53</v>
      </c>
      <c r="D255" s="77" t="s">
        <v>235</v>
      </c>
      <c r="E255" s="77" t="s">
        <v>236</v>
      </c>
      <c r="F255" s="77" t="s">
        <v>237</v>
      </c>
      <c r="G255" s="77" t="s">
        <v>238</v>
      </c>
      <c r="H255" s="77" t="s">
        <v>239</v>
      </c>
      <c r="I255" s="77" t="s">
        <v>240</v>
      </c>
      <c r="J255" s="77" t="s">
        <v>241</v>
      </c>
      <c r="K255" s="77" t="s">
        <v>52</v>
      </c>
      <c r="L255" s="77" t="s">
        <v>214</v>
      </c>
      <c r="M255" s="77" t="s">
        <v>242</v>
      </c>
      <c r="N255" s="77" t="s">
        <v>369</v>
      </c>
      <c r="O255" s="77" t="s">
        <v>243</v>
      </c>
      <c r="P255" s="77" t="s">
        <v>244</v>
      </c>
      <c r="Q255" s="77" t="s">
        <v>245</v>
      </c>
      <c r="R255" s="77" t="s">
        <v>246</v>
      </c>
      <c r="S255" s="77" t="s">
        <v>247</v>
      </c>
      <c r="T255" s="77" t="s">
        <v>248</v>
      </c>
      <c r="U255" s="77" t="s">
        <v>249</v>
      </c>
      <c r="V255" s="77" t="s">
        <v>250</v>
      </c>
      <c r="W255" s="77" t="s">
        <v>251</v>
      </c>
      <c r="X255" s="77" t="s">
        <v>252</v>
      </c>
      <c r="Y255" s="77" t="s">
        <v>253</v>
      </c>
      <c r="Z255" s="77" t="s">
        <v>254</v>
      </c>
      <c r="AA255" s="77"/>
      <c r="AB255" s="77" t="s">
        <v>243</v>
      </c>
      <c r="AC255" s="77" t="s">
        <v>244</v>
      </c>
      <c r="AD255" s="77" t="s">
        <v>245</v>
      </c>
      <c r="AE255" s="77" t="s">
        <v>246</v>
      </c>
      <c r="AF255" s="77" t="s">
        <v>247</v>
      </c>
      <c r="AG255" s="77" t="s">
        <v>248</v>
      </c>
      <c r="AH255" s="77" t="s">
        <v>249</v>
      </c>
      <c r="AI255" s="77" t="s">
        <v>250</v>
      </c>
      <c r="AJ255" s="77" t="s">
        <v>251</v>
      </c>
      <c r="AK255" s="77" t="s">
        <v>252</v>
      </c>
      <c r="AL255" s="77" t="s">
        <v>253</v>
      </c>
      <c r="AM255" s="77" t="s">
        <v>254</v>
      </c>
      <c r="AN255" s="41"/>
      <c r="AO255" s="41"/>
      <c r="AP255" s="41"/>
      <c r="AQ255" s="41"/>
      <c r="AR255" s="41"/>
      <c r="AS255" s="87"/>
      <c r="AT255" s="41"/>
      <c r="AU255" s="41"/>
      <c r="AV255" s="41"/>
      <c r="AW255" s="41"/>
      <c r="AX255" s="41"/>
      <c r="AY255" s="41"/>
      <c r="AZ255" s="87"/>
      <c r="BA255" s="41"/>
      <c r="BB255" s="41"/>
      <c r="BC255" s="41"/>
      <c r="BD255" s="41"/>
      <c r="BE255" s="41"/>
      <c r="BF255" s="41"/>
      <c r="BG255" s="41"/>
      <c r="BH255" s="87"/>
      <c r="BI255" s="41"/>
      <c r="BJ255" s="41"/>
      <c r="BK255" s="41"/>
      <c r="BL255" s="41"/>
      <c r="BM255" s="41"/>
      <c r="BN255" s="41"/>
      <c r="BO255" s="41"/>
      <c r="BP255" s="41"/>
      <c r="BQ255" s="41"/>
      <c r="BR255" s="41"/>
      <c r="BS255" s="41"/>
      <c r="BT255" s="41"/>
      <c r="BU255" s="41"/>
      <c r="BV255" s="41"/>
      <c r="BW255" s="41"/>
      <c r="BX255" s="41"/>
      <c r="BY255" s="41"/>
      <c r="BZ255" s="41"/>
      <c r="CA255" s="41"/>
      <c r="CB255" s="41"/>
      <c r="CC255" s="41"/>
      <c r="CD255" s="87"/>
      <c r="CE255" s="41"/>
      <c r="CF255" s="41"/>
      <c r="CG255" s="41"/>
      <c r="CH255" s="41"/>
      <c r="CI255" s="41"/>
      <c r="CJ255" s="41"/>
      <c r="CK255" s="41"/>
      <c r="CL255" s="41"/>
      <c r="CM255" s="41"/>
      <c r="CN255" s="41"/>
      <c r="CO255" s="41"/>
      <c r="CP255" s="41"/>
      <c r="CQ255" s="41"/>
      <c r="CR255" s="41"/>
      <c r="CS255" s="41"/>
      <c r="CT255" s="41"/>
      <c r="CU255" s="41"/>
      <c r="CV255" s="41"/>
      <c r="CW255" s="87"/>
      <c r="CX255" s="21"/>
      <c r="CY255" s="21"/>
      <c r="CZ255" s="21"/>
      <c r="DA255" s="21"/>
      <c r="DB255" s="21"/>
      <c r="DC255" s="21"/>
      <c r="DD255" s="21"/>
      <c r="DE255" s="21"/>
      <c r="DF255" s="21"/>
      <c r="DG255" s="21"/>
      <c r="DH255" s="21"/>
      <c r="DI255" s="21"/>
      <c r="DJ255" s="21"/>
      <c r="DK255" s="21"/>
      <c r="DL255" s="21"/>
      <c r="DM255" s="21"/>
      <c r="DN255" s="21"/>
      <c r="DO255" s="21"/>
      <c r="DP255" s="21"/>
      <c r="DQ255" s="21"/>
      <c r="DR255" s="21"/>
      <c r="DS255" s="21"/>
      <c r="DT255" s="21"/>
      <c r="DU255" s="21"/>
      <c r="DV255" s="21"/>
      <c r="DW255" s="21"/>
      <c r="DX255" s="21"/>
      <c r="DY255" s="21"/>
      <c r="DZ255" s="21"/>
      <c r="EA255" s="21"/>
    </row>
    <row r="256" spans="1:131">
      <c r="A256" s="21" t="s">
        <v>591</v>
      </c>
      <c r="B256" s="21"/>
      <c r="C256" s="51">
        <v>0</v>
      </c>
      <c r="D256" s="51">
        <v>0</v>
      </c>
      <c r="E256" s="51">
        <v>0</v>
      </c>
      <c r="F256" s="51">
        <v>0</v>
      </c>
      <c r="G256" s="51">
        <v>0</v>
      </c>
      <c r="H256" s="51">
        <v>0</v>
      </c>
      <c r="I256" s="51">
        <v>0</v>
      </c>
      <c r="J256" s="51">
        <v>9999</v>
      </c>
      <c r="K256" s="51">
        <v>9999</v>
      </c>
      <c r="L256" s="79">
        <v>9999</v>
      </c>
      <c r="M256" s="51">
        <v>0</v>
      </c>
      <c r="N256" s="51">
        <v>0</v>
      </c>
      <c r="O256" s="51">
        <v>0</v>
      </c>
      <c r="P256" s="51">
        <v>0</v>
      </c>
      <c r="Q256" s="51">
        <v>0</v>
      </c>
      <c r="R256" s="51">
        <v>0</v>
      </c>
      <c r="S256" s="51">
        <v>0</v>
      </c>
      <c r="T256" s="51">
        <v>0</v>
      </c>
      <c r="U256" s="51">
        <v>0</v>
      </c>
      <c r="V256" s="51">
        <v>0</v>
      </c>
      <c r="W256" s="51">
        <v>0</v>
      </c>
      <c r="X256" s="51">
        <v>0</v>
      </c>
      <c r="Y256" s="51">
        <v>0</v>
      </c>
      <c r="Z256" s="51">
        <v>0</v>
      </c>
      <c r="AA256" s="51"/>
      <c r="AB256" s="51">
        <v>0</v>
      </c>
      <c r="AC256" s="51">
        <v>0</v>
      </c>
      <c r="AD256" s="51">
        <v>0</v>
      </c>
      <c r="AE256" s="51">
        <v>0</v>
      </c>
      <c r="AF256" s="51">
        <v>0</v>
      </c>
      <c r="AG256" s="51">
        <v>0</v>
      </c>
      <c r="AH256" s="51">
        <v>0</v>
      </c>
      <c r="AI256" s="51">
        <v>0</v>
      </c>
      <c r="AJ256" s="51">
        <v>0</v>
      </c>
      <c r="AK256" s="51">
        <v>0</v>
      </c>
      <c r="AL256" s="51">
        <v>0</v>
      </c>
      <c r="AM256" s="41">
        <v>0</v>
      </c>
      <c r="AN256" s="41"/>
      <c r="AO256" s="41"/>
      <c r="AP256" s="41"/>
      <c r="AQ256" s="41"/>
      <c r="AR256" s="41"/>
      <c r="AS256" s="87"/>
      <c r="AT256" s="41"/>
      <c r="AU256" s="41"/>
      <c r="AV256" s="41"/>
      <c r="AW256" s="41"/>
      <c r="AX256" s="41"/>
      <c r="AY256" s="41"/>
      <c r="AZ256" s="87"/>
      <c r="BA256" s="41"/>
      <c r="BB256" s="41"/>
      <c r="BC256" s="41"/>
      <c r="BD256" s="41"/>
      <c r="BE256" s="41"/>
      <c r="BF256" s="41"/>
      <c r="BG256" s="41"/>
      <c r="BH256" s="87"/>
      <c r="BI256" s="41"/>
      <c r="BJ256" s="41"/>
      <c r="BK256" s="41"/>
      <c r="BL256" s="41"/>
      <c r="BM256" s="41"/>
      <c r="BN256" s="41"/>
      <c r="BO256" s="41"/>
      <c r="BP256" s="41"/>
      <c r="BQ256" s="41"/>
      <c r="BR256" s="41"/>
      <c r="BS256" s="41"/>
      <c r="BT256" s="41"/>
      <c r="BU256" s="41"/>
      <c r="BV256" s="41"/>
      <c r="BW256" s="41"/>
      <c r="BX256" s="41"/>
      <c r="BY256" s="41"/>
      <c r="BZ256" s="41"/>
      <c r="CA256" s="41"/>
      <c r="CB256" s="41"/>
      <c r="CC256" s="41"/>
      <c r="CD256" s="87"/>
      <c r="CE256" s="41"/>
      <c r="CF256" s="41"/>
      <c r="CG256" s="41"/>
      <c r="CH256" s="41"/>
      <c r="CI256" s="41"/>
      <c r="CJ256" s="41"/>
      <c r="CK256" s="41"/>
      <c r="CL256" s="41"/>
      <c r="CM256" s="41"/>
      <c r="CN256" s="41"/>
      <c r="CO256" s="41"/>
      <c r="CP256" s="41"/>
      <c r="CQ256" s="41"/>
      <c r="CR256" s="41"/>
      <c r="CS256" s="41"/>
      <c r="CT256" s="41"/>
      <c r="CU256" s="41"/>
      <c r="CV256" s="41"/>
      <c r="CW256" s="87"/>
      <c r="CX256" s="21"/>
      <c r="CY256" s="21"/>
      <c r="CZ256" s="21"/>
      <c r="DA256" s="21"/>
      <c r="DB256" s="21"/>
      <c r="DC256" s="21"/>
      <c r="DD256" s="21"/>
      <c r="DE256" s="21"/>
      <c r="DF256" s="21"/>
      <c r="DG256" s="21"/>
      <c r="DH256" s="21"/>
      <c r="DI256" s="21"/>
      <c r="DJ256" s="21"/>
      <c r="DK256" s="21"/>
      <c r="DL256" s="21"/>
      <c r="DM256" s="21"/>
      <c r="DN256" s="21"/>
      <c r="DO256" s="21"/>
      <c r="DP256" s="21"/>
      <c r="DQ256" s="21"/>
      <c r="DR256" s="21"/>
      <c r="DS256" s="21"/>
      <c r="DT256" s="21"/>
      <c r="DU256" s="21"/>
      <c r="DV256" s="21"/>
      <c r="DW256" s="21"/>
      <c r="DX256" s="21"/>
      <c r="DY256" s="21"/>
      <c r="DZ256" s="21"/>
      <c r="EA256" s="21"/>
    </row>
    <row r="257" spans="1:131">
      <c r="A257" s="21" t="s">
        <v>592</v>
      </c>
      <c r="B257" s="21"/>
      <c r="C257" s="51">
        <v>0</v>
      </c>
      <c r="D257" s="51">
        <v>0</v>
      </c>
      <c r="E257" s="51">
        <v>0</v>
      </c>
      <c r="F257" s="51">
        <v>0</v>
      </c>
      <c r="G257" s="51">
        <v>0</v>
      </c>
      <c r="H257" s="51">
        <v>0</v>
      </c>
      <c r="I257" s="51">
        <v>0</v>
      </c>
      <c r="J257" s="51">
        <v>9999</v>
      </c>
      <c r="K257" s="51">
        <v>9999</v>
      </c>
      <c r="L257" s="79">
        <v>9999</v>
      </c>
      <c r="M257" s="51">
        <v>0</v>
      </c>
      <c r="N257" s="51">
        <v>0</v>
      </c>
      <c r="O257" s="51">
        <v>0</v>
      </c>
      <c r="P257" s="51">
        <v>0</v>
      </c>
      <c r="Q257" s="51">
        <v>0</v>
      </c>
      <c r="R257" s="51">
        <v>0</v>
      </c>
      <c r="S257" s="51">
        <v>0</v>
      </c>
      <c r="T257" s="51">
        <v>0</v>
      </c>
      <c r="U257" s="51">
        <v>0</v>
      </c>
      <c r="V257" s="51">
        <v>0</v>
      </c>
      <c r="W257" s="51">
        <v>0</v>
      </c>
      <c r="X257" s="51">
        <v>0</v>
      </c>
      <c r="Y257" s="51">
        <v>0</v>
      </c>
      <c r="Z257" s="51">
        <v>0</v>
      </c>
      <c r="AA257" s="51"/>
      <c r="AB257" s="51">
        <v>0</v>
      </c>
      <c r="AC257" s="51">
        <v>0</v>
      </c>
      <c r="AD257" s="51">
        <v>0</v>
      </c>
      <c r="AE257" s="51">
        <v>0</v>
      </c>
      <c r="AF257" s="51">
        <v>0</v>
      </c>
      <c r="AG257" s="51">
        <v>0</v>
      </c>
      <c r="AH257" s="51">
        <v>0</v>
      </c>
      <c r="AI257" s="51">
        <v>0</v>
      </c>
      <c r="AJ257" s="51">
        <v>0</v>
      </c>
      <c r="AK257" s="51">
        <v>0</v>
      </c>
      <c r="AL257" s="51">
        <v>0</v>
      </c>
      <c r="AM257" s="41">
        <v>0</v>
      </c>
      <c r="AN257" s="41"/>
      <c r="AO257" s="41"/>
      <c r="AP257" s="41"/>
      <c r="AQ257" s="41"/>
      <c r="AR257" s="41"/>
      <c r="AS257" s="41"/>
      <c r="AT257" s="41"/>
      <c r="AU257" s="41"/>
      <c r="AV257" s="41"/>
      <c r="AW257" s="41"/>
      <c r="AX257" s="41"/>
      <c r="AY257" s="41"/>
      <c r="AZ257" s="41"/>
      <c r="BA257" s="41"/>
      <c r="BB257" s="41"/>
      <c r="BC257" s="41"/>
      <c r="BD257" s="41"/>
      <c r="BE257" s="41"/>
      <c r="BF257" s="41"/>
      <c r="BG257" s="41"/>
      <c r="BH257" s="41"/>
      <c r="BI257" s="41"/>
      <c r="BJ257" s="41"/>
      <c r="BK257" s="41"/>
      <c r="BL257" s="41"/>
      <c r="BM257" s="41"/>
      <c r="BN257" s="41"/>
      <c r="BO257" s="41"/>
      <c r="BP257" s="41"/>
      <c r="BQ257" s="41"/>
      <c r="BR257" s="41"/>
      <c r="BS257" s="41"/>
      <c r="BT257" s="41"/>
      <c r="BU257" s="41"/>
      <c r="BV257" s="41"/>
      <c r="BW257" s="41"/>
      <c r="BX257" s="41"/>
      <c r="BY257" s="41"/>
      <c r="BZ257" s="41"/>
      <c r="CA257" s="41"/>
      <c r="CB257" s="41"/>
      <c r="CC257" s="41"/>
      <c r="CD257" s="41"/>
      <c r="CE257" s="41"/>
      <c r="CF257" s="41"/>
      <c r="CG257" s="41"/>
      <c r="CH257" s="41"/>
      <c r="CI257" s="41"/>
      <c r="CJ257" s="41"/>
      <c r="CK257" s="41"/>
      <c r="CL257" s="41"/>
      <c r="CM257" s="41"/>
      <c r="CN257" s="41"/>
      <c r="CO257" s="41"/>
      <c r="CP257" s="41"/>
      <c r="CQ257" s="41"/>
      <c r="CR257" s="41"/>
      <c r="CS257" s="41"/>
      <c r="CT257" s="41"/>
      <c r="CU257" s="41"/>
      <c r="CV257" s="41"/>
      <c r="CW257" s="41"/>
      <c r="CX257" s="21"/>
      <c r="CY257" s="21"/>
      <c r="CZ257" s="21"/>
      <c r="DA257" s="21"/>
      <c r="DB257" s="21"/>
      <c r="DC257" s="21"/>
      <c r="DD257" s="21"/>
      <c r="DE257" s="21"/>
      <c r="DF257" s="21"/>
      <c r="DG257" s="21"/>
      <c r="DH257" s="21"/>
      <c r="DI257" s="21"/>
      <c r="DJ257" s="21"/>
      <c r="DK257" s="21"/>
      <c r="DL257" s="21"/>
      <c r="DM257" s="21"/>
      <c r="DN257" s="21"/>
      <c r="DO257" s="21"/>
      <c r="DP257" s="21"/>
      <c r="DQ257" s="21"/>
      <c r="DR257" s="21"/>
      <c r="DS257" s="21"/>
      <c r="DT257" s="21"/>
      <c r="DU257" s="21"/>
      <c r="DV257" s="21"/>
      <c r="DW257" s="21"/>
      <c r="DX257" s="21"/>
      <c r="DY257" s="21"/>
      <c r="DZ257" s="21"/>
      <c r="EA257" s="21"/>
    </row>
    <row r="258" spans="1:131">
      <c r="A258" s="21" t="s">
        <v>594</v>
      </c>
      <c r="B258" s="21"/>
      <c r="C258" s="51">
        <v>0</v>
      </c>
      <c r="D258" s="51">
        <v>0</v>
      </c>
      <c r="E258" s="51">
        <v>0</v>
      </c>
      <c r="F258" s="51">
        <v>0</v>
      </c>
      <c r="G258" s="51">
        <v>0</v>
      </c>
      <c r="H258" s="51">
        <v>0</v>
      </c>
      <c r="I258" s="51">
        <v>0</v>
      </c>
      <c r="J258" s="51">
        <v>9999</v>
      </c>
      <c r="K258" s="51">
        <v>9999</v>
      </c>
      <c r="L258" s="79">
        <v>9999</v>
      </c>
      <c r="M258" s="51">
        <v>0</v>
      </c>
      <c r="N258" s="51">
        <v>0</v>
      </c>
      <c r="O258" s="51">
        <v>0</v>
      </c>
      <c r="P258" s="51">
        <v>0</v>
      </c>
      <c r="Q258" s="51">
        <v>0</v>
      </c>
      <c r="R258" s="51">
        <v>0</v>
      </c>
      <c r="S258" s="51">
        <v>0</v>
      </c>
      <c r="T258" s="51">
        <v>0</v>
      </c>
      <c r="U258" s="51">
        <v>0</v>
      </c>
      <c r="V258" s="51">
        <v>0</v>
      </c>
      <c r="W258" s="51">
        <v>0</v>
      </c>
      <c r="X258" s="51">
        <v>0</v>
      </c>
      <c r="Y258" s="51">
        <v>0</v>
      </c>
      <c r="Z258" s="51">
        <v>0</v>
      </c>
      <c r="AA258" s="51"/>
      <c r="AB258" s="51">
        <v>0</v>
      </c>
      <c r="AC258" s="51">
        <v>0</v>
      </c>
      <c r="AD258" s="51">
        <v>0</v>
      </c>
      <c r="AE258" s="51">
        <v>0</v>
      </c>
      <c r="AF258" s="51">
        <v>0</v>
      </c>
      <c r="AG258" s="51">
        <v>0</v>
      </c>
      <c r="AH258" s="51">
        <v>0</v>
      </c>
      <c r="AI258" s="51">
        <v>0</v>
      </c>
      <c r="AJ258" s="51">
        <v>0</v>
      </c>
      <c r="AK258" s="51">
        <v>0</v>
      </c>
      <c r="AL258" s="51">
        <v>0</v>
      </c>
      <c r="AM258" s="41">
        <v>0</v>
      </c>
      <c r="AN258" s="41"/>
      <c r="AO258" s="41"/>
      <c r="AP258" s="41"/>
      <c r="AQ258" s="41"/>
      <c r="AR258" s="41"/>
      <c r="AS258" s="41"/>
      <c r="AT258" s="41"/>
      <c r="AU258" s="41"/>
      <c r="AV258" s="41"/>
      <c r="AW258" s="41"/>
      <c r="AX258" s="41"/>
      <c r="AY258" s="41"/>
      <c r="AZ258" s="41"/>
      <c r="BA258" s="41"/>
      <c r="BB258" s="41"/>
      <c r="BC258" s="41"/>
      <c r="BD258" s="41"/>
      <c r="BE258" s="41"/>
      <c r="BF258" s="41"/>
      <c r="BG258" s="41"/>
      <c r="BH258" s="41"/>
      <c r="BI258" s="41"/>
      <c r="BJ258" s="41"/>
      <c r="BK258" s="41"/>
      <c r="BL258" s="41"/>
      <c r="BM258" s="41"/>
      <c r="BN258" s="41"/>
      <c r="BO258" s="41"/>
      <c r="BP258" s="41"/>
      <c r="BQ258" s="41"/>
      <c r="BR258" s="41"/>
      <c r="BS258" s="41"/>
      <c r="BT258" s="41"/>
      <c r="BU258" s="41"/>
      <c r="BV258" s="41"/>
      <c r="BW258" s="41"/>
      <c r="BX258" s="41"/>
      <c r="BY258" s="41"/>
      <c r="BZ258" s="41"/>
      <c r="CA258" s="41"/>
      <c r="CB258" s="41"/>
      <c r="CC258" s="41"/>
      <c r="CD258" s="41"/>
      <c r="CE258" s="41"/>
      <c r="CF258" s="41"/>
      <c r="CG258" s="41"/>
      <c r="CH258" s="41"/>
      <c r="CI258" s="41"/>
      <c r="CJ258" s="41"/>
      <c r="CK258" s="41"/>
      <c r="CL258" s="41"/>
      <c r="CM258" s="41"/>
      <c r="CN258" s="41"/>
      <c r="CO258" s="41"/>
      <c r="CP258" s="41"/>
      <c r="CQ258" s="41"/>
      <c r="CR258" s="41"/>
      <c r="CS258" s="41"/>
      <c r="CT258" s="41"/>
      <c r="CU258" s="41"/>
      <c r="CV258" s="41"/>
      <c r="CW258" s="41"/>
      <c r="CX258" s="21"/>
      <c r="CY258" s="21"/>
      <c r="CZ258" s="21"/>
      <c r="DA258" s="21"/>
      <c r="DB258" s="21"/>
      <c r="DC258" s="21"/>
      <c r="DD258" s="21"/>
      <c r="DE258" s="21"/>
      <c r="DF258" s="21"/>
      <c r="DG258" s="21"/>
      <c r="DH258" s="21"/>
      <c r="DI258" s="21"/>
      <c r="DJ258" s="21"/>
      <c r="DK258" s="21"/>
      <c r="DL258" s="21"/>
      <c r="DM258" s="21"/>
      <c r="DN258" s="21"/>
      <c r="DO258" s="21"/>
      <c r="DP258" s="21"/>
      <c r="DQ258" s="21"/>
      <c r="DR258" s="21"/>
      <c r="DS258" s="21"/>
      <c r="DT258" s="21"/>
      <c r="DU258" s="21"/>
      <c r="DV258" s="21"/>
      <c r="DW258" s="21"/>
      <c r="DX258" s="21"/>
      <c r="DY258" s="21"/>
      <c r="DZ258" s="21"/>
      <c r="EA258" s="21"/>
    </row>
    <row r="259" spans="1:131">
      <c r="A259" s="21" t="s">
        <v>595</v>
      </c>
      <c r="B259" s="21"/>
      <c r="C259" s="51">
        <v>0</v>
      </c>
      <c r="D259" s="51">
        <v>0</v>
      </c>
      <c r="E259" s="51">
        <v>0</v>
      </c>
      <c r="F259" s="51">
        <v>0</v>
      </c>
      <c r="G259" s="51">
        <v>0</v>
      </c>
      <c r="H259" s="51">
        <v>0</v>
      </c>
      <c r="I259" s="51">
        <v>0</v>
      </c>
      <c r="J259" s="51">
        <v>9999</v>
      </c>
      <c r="K259" s="51">
        <v>9999</v>
      </c>
      <c r="L259" s="79">
        <v>9999</v>
      </c>
      <c r="M259" s="51">
        <v>0</v>
      </c>
      <c r="N259" s="51">
        <v>0</v>
      </c>
      <c r="O259" s="51">
        <v>0</v>
      </c>
      <c r="P259" s="51">
        <v>0</v>
      </c>
      <c r="Q259" s="51">
        <v>0</v>
      </c>
      <c r="R259" s="51">
        <v>0</v>
      </c>
      <c r="S259" s="51">
        <v>0</v>
      </c>
      <c r="T259" s="51">
        <v>0</v>
      </c>
      <c r="U259" s="51">
        <v>0</v>
      </c>
      <c r="V259" s="51">
        <v>0</v>
      </c>
      <c r="W259" s="51">
        <v>0</v>
      </c>
      <c r="X259" s="51">
        <v>0</v>
      </c>
      <c r="Y259" s="51">
        <v>0</v>
      </c>
      <c r="Z259" s="51">
        <v>0</v>
      </c>
      <c r="AA259" s="51"/>
      <c r="AB259" s="51">
        <v>0</v>
      </c>
      <c r="AC259" s="51">
        <v>0</v>
      </c>
      <c r="AD259" s="51">
        <v>0</v>
      </c>
      <c r="AE259" s="51">
        <v>0</v>
      </c>
      <c r="AF259" s="51">
        <v>0</v>
      </c>
      <c r="AG259" s="51">
        <v>0</v>
      </c>
      <c r="AH259" s="51">
        <v>0</v>
      </c>
      <c r="AI259" s="51">
        <v>0</v>
      </c>
      <c r="AJ259" s="51">
        <v>0</v>
      </c>
      <c r="AK259" s="51">
        <v>0</v>
      </c>
      <c r="AL259" s="51">
        <v>0</v>
      </c>
      <c r="AM259" s="41">
        <v>0</v>
      </c>
      <c r="AN259" s="41"/>
      <c r="AO259" s="41"/>
      <c r="AP259" s="41"/>
      <c r="AQ259" s="41"/>
      <c r="AR259" s="41"/>
      <c r="AS259" s="41"/>
      <c r="AT259" s="41"/>
      <c r="AU259" s="41"/>
      <c r="AV259" s="41"/>
      <c r="AW259" s="41"/>
      <c r="AX259" s="41"/>
      <c r="AY259" s="41"/>
      <c r="AZ259" s="41"/>
      <c r="BA259" s="41"/>
      <c r="BB259" s="41"/>
      <c r="BC259" s="41"/>
      <c r="BD259" s="41"/>
      <c r="BE259" s="41"/>
      <c r="BF259" s="41"/>
      <c r="BG259" s="41"/>
      <c r="BH259" s="41"/>
      <c r="BI259" s="41"/>
      <c r="BJ259" s="41"/>
      <c r="BK259" s="41"/>
      <c r="BL259" s="41"/>
      <c r="BM259" s="41"/>
      <c r="BN259" s="41"/>
      <c r="BO259" s="41"/>
      <c r="BP259" s="41"/>
      <c r="BQ259" s="41"/>
      <c r="BR259" s="41"/>
      <c r="BS259" s="41"/>
      <c r="BT259" s="41"/>
      <c r="BU259" s="41"/>
      <c r="BV259" s="41"/>
      <c r="BW259" s="41"/>
      <c r="BX259" s="41"/>
      <c r="BY259" s="41"/>
      <c r="BZ259" s="41"/>
      <c r="CA259" s="41"/>
      <c r="CB259" s="41"/>
      <c r="CC259" s="41"/>
      <c r="CD259" s="41"/>
      <c r="CE259" s="41"/>
      <c r="CF259" s="41"/>
      <c r="CG259" s="41"/>
      <c r="CH259" s="41"/>
      <c r="CI259" s="41"/>
      <c r="CJ259" s="41"/>
      <c r="CK259" s="41"/>
      <c r="CL259" s="41"/>
      <c r="CM259" s="41"/>
      <c r="CN259" s="41"/>
      <c r="CO259" s="41"/>
      <c r="CP259" s="41"/>
      <c r="CQ259" s="41"/>
      <c r="CR259" s="41"/>
      <c r="CS259" s="41"/>
      <c r="CT259" s="41"/>
      <c r="CU259" s="41"/>
      <c r="CV259" s="41"/>
      <c r="CW259" s="41"/>
      <c r="CX259" s="21"/>
      <c r="CY259" s="21"/>
      <c r="CZ259" s="21"/>
      <c r="DA259" s="21"/>
      <c r="DB259" s="21"/>
      <c r="DC259" s="21"/>
      <c r="DD259" s="21"/>
      <c r="DE259" s="21"/>
      <c r="DF259" s="21"/>
      <c r="DG259" s="21"/>
      <c r="DH259" s="21"/>
      <c r="DI259" s="21"/>
      <c r="DJ259" s="21"/>
      <c r="DK259" s="21"/>
      <c r="DL259" s="21"/>
      <c r="DM259" s="21"/>
      <c r="DN259" s="21"/>
      <c r="DO259" s="21"/>
      <c r="DP259" s="21"/>
      <c r="DQ259" s="21"/>
      <c r="DR259" s="21"/>
      <c r="DS259" s="21"/>
      <c r="DT259" s="21"/>
      <c r="DU259" s="21"/>
      <c r="DV259" s="21"/>
      <c r="DW259" s="21"/>
      <c r="DX259" s="21"/>
      <c r="DY259" s="21"/>
      <c r="DZ259" s="21"/>
      <c r="EA259" s="21"/>
    </row>
    <row r="260" spans="1:131">
      <c r="A260" s="21" t="s">
        <v>596</v>
      </c>
      <c r="B260" s="21"/>
      <c r="C260" s="51">
        <v>0</v>
      </c>
      <c r="D260" s="51">
        <v>0</v>
      </c>
      <c r="E260" s="51">
        <v>0</v>
      </c>
      <c r="F260" s="51">
        <v>0</v>
      </c>
      <c r="G260" s="51">
        <v>0</v>
      </c>
      <c r="H260" s="51">
        <v>0</v>
      </c>
      <c r="I260" s="51">
        <v>0</v>
      </c>
      <c r="J260" s="51">
        <v>9999</v>
      </c>
      <c r="K260" s="51">
        <v>9999</v>
      </c>
      <c r="L260" s="79">
        <v>9999</v>
      </c>
      <c r="M260" s="51">
        <v>0</v>
      </c>
      <c r="N260" s="51">
        <v>0</v>
      </c>
      <c r="O260" s="51">
        <v>0</v>
      </c>
      <c r="P260" s="51">
        <v>0</v>
      </c>
      <c r="Q260" s="51">
        <v>0</v>
      </c>
      <c r="R260" s="51">
        <v>0</v>
      </c>
      <c r="S260" s="51">
        <v>0</v>
      </c>
      <c r="T260" s="51">
        <v>0</v>
      </c>
      <c r="U260" s="51">
        <v>0</v>
      </c>
      <c r="V260" s="51">
        <v>0</v>
      </c>
      <c r="W260" s="51">
        <v>0</v>
      </c>
      <c r="X260" s="51">
        <v>0</v>
      </c>
      <c r="Y260" s="51">
        <v>0</v>
      </c>
      <c r="Z260" s="51">
        <v>0</v>
      </c>
      <c r="AA260" s="51"/>
      <c r="AB260" s="51">
        <v>0</v>
      </c>
      <c r="AC260" s="51">
        <v>0</v>
      </c>
      <c r="AD260" s="51">
        <v>0</v>
      </c>
      <c r="AE260" s="51">
        <v>0</v>
      </c>
      <c r="AF260" s="51">
        <v>0</v>
      </c>
      <c r="AG260" s="51">
        <v>0</v>
      </c>
      <c r="AH260" s="51">
        <v>0</v>
      </c>
      <c r="AI260" s="51">
        <v>0</v>
      </c>
      <c r="AJ260" s="51">
        <v>0</v>
      </c>
      <c r="AK260" s="51">
        <v>0</v>
      </c>
      <c r="AL260" s="51">
        <v>0</v>
      </c>
      <c r="AM260" s="41">
        <v>0</v>
      </c>
      <c r="AN260" s="41"/>
      <c r="AO260" s="41"/>
      <c r="AP260" s="41"/>
      <c r="AQ260" s="41"/>
      <c r="AR260" s="41"/>
      <c r="AS260" s="41"/>
      <c r="AT260" s="41"/>
      <c r="AU260" s="41"/>
      <c r="AV260" s="41"/>
      <c r="AW260" s="41"/>
      <c r="AX260" s="41"/>
      <c r="AY260" s="41"/>
      <c r="AZ260" s="41"/>
      <c r="BA260" s="41"/>
      <c r="BB260" s="41"/>
      <c r="BC260" s="41"/>
      <c r="BD260" s="41"/>
      <c r="BE260" s="41"/>
      <c r="BF260" s="41"/>
      <c r="BG260" s="41"/>
      <c r="BH260" s="41"/>
      <c r="BI260" s="41"/>
      <c r="BJ260" s="41"/>
      <c r="BK260" s="41"/>
      <c r="BL260" s="41"/>
      <c r="BM260" s="41"/>
      <c r="BN260" s="41"/>
      <c r="BO260" s="41"/>
      <c r="BP260" s="41"/>
      <c r="BQ260" s="41"/>
      <c r="BR260" s="41"/>
      <c r="BS260" s="41"/>
      <c r="BT260" s="41"/>
      <c r="BU260" s="41"/>
      <c r="BV260" s="41"/>
      <c r="BW260" s="41"/>
      <c r="BX260" s="41"/>
      <c r="BY260" s="41"/>
      <c r="BZ260" s="41"/>
      <c r="CA260" s="41"/>
      <c r="CB260" s="41"/>
      <c r="CC260" s="41"/>
      <c r="CD260" s="41"/>
      <c r="CE260" s="41"/>
      <c r="CF260" s="41"/>
      <c r="CG260" s="41"/>
      <c r="CH260" s="41"/>
      <c r="CI260" s="41"/>
      <c r="CJ260" s="41"/>
      <c r="CK260" s="41"/>
      <c r="CL260" s="41"/>
      <c r="CM260" s="41"/>
      <c r="CN260" s="41"/>
      <c r="CO260" s="41"/>
      <c r="CP260" s="41"/>
      <c r="CQ260" s="41"/>
      <c r="CR260" s="41"/>
      <c r="CS260" s="41"/>
      <c r="CT260" s="41"/>
      <c r="CU260" s="41"/>
      <c r="CV260" s="41"/>
      <c r="CW260" s="41"/>
      <c r="CX260" s="21"/>
      <c r="CY260" s="21"/>
      <c r="CZ260" s="21"/>
      <c r="DA260" s="21"/>
      <c r="DB260" s="21"/>
      <c r="DC260" s="21"/>
      <c r="DD260" s="21"/>
      <c r="DE260" s="21"/>
      <c r="DF260" s="21"/>
      <c r="DG260" s="21"/>
      <c r="DH260" s="21"/>
      <c r="DI260" s="21"/>
      <c r="DJ260" s="21"/>
      <c r="DK260" s="21"/>
      <c r="DL260" s="21"/>
      <c r="DM260" s="21"/>
      <c r="DN260" s="21"/>
      <c r="DO260" s="21"/>
      <c r="DP260" s="21"/>
      <c r="DQ260" s="21"/>
      <c r="DR260" s="21"/>
      <c r="DS260" s="21"/>
      <c r="DT260" s="21"/>
      <c r="DU260" s="21"/>
      <c r="DV260" s="21"/>
      <c r="DW260" s="21"/>
      <c r="DX260" s="21"/>
      <c r="DY260" s="21"/>
      <c r="DZ260" s="21"/>
      <c r="EA260" s="21"/>
    </row>
    <row r="261" spans="1:131">
      <c r="A261" s="21" t="s">
        <v>601</v>
      </c>
      <c r="B261" s="21"/>
      <c r="C261" s="51">
        <v>0</v>
      </c>
      <c r="D261" s="51">
        <v>0</v>
      </c>
      <c r="E261" s="51">
        <v>0</v>
      </c>
      <c r="F261" s="51">
        <v>0</v>
      </c>
      <c r="G261" s="51">
        <v>0</v>
      </c>
      <c r="H261" s="51">
        <v>0</v>
      </c>
      <c r="I261" s="51">
        <v>0</v>
      </c>
      <c r="J261" s="51">
        <v>9999</v>
      </c>
      <c r="K261" s="51">
        <v>9999</v>
      </c>
      <c r="L261" s="79">
        <v>9999</v>
      </c>
      <c r="M261" s="51">
        <v>0</v>
      </c>
      <c r="N261" s="51">
        <v>0</v>
      </c>
      <c r="O261" s="51">
        <v>0</v>
      </c>
      <c r="P261" s="51">
        <v>0</v>
      </c>
      <c r="Q261" s="51">
        <v>0</v>
      </c>
      <c r="R261" s="51">
        <v>0</v>
      </c>
      <c r="S261" s="51">
        <v>0</v>
      </c>
      <c r="T261" s="51">
        <v>0</v>
      </c>
      <c r="U261" s="51">
        <v>0</v>
      </c>
      <c r="V261" s="51">
        <v>0</v>
      </c>
      <c r="W261" s="51">
        <v>0</v>
      </c>
      <c r="X261" s="51">
        <v>0</v>
      </c>
      <c r="Y261" s="51">
        <v>0</v>
      </c>
      <c r="Z261" s="51">
        <v>0</v>
      </c>
      <c r="AA261" s="51"/>
      <c r="AB261" s="51">
        <v>0</v>
      </c>
      <c r="AC261" s="51">
        <v>0</v>
      </c>
      <c r="AD261" s="51">
        <v>0</v>
      </c>
      <c r="AE261" s="51">
        <v>0</v>
      </c>
      <c r="AF261" s="51">
        <v>0</v>
      </c>
      <c r="AG261" s="51">
        <v>0</v>
      </c>
      <c r="AH261" s="51">
        <v>0</v>
      </c>
      <c r="AI261" s="51">
        <v>0</v>
      </c>
      <c r="AJ261" s="51">
        <v>0</v>
      </c>
      <c r="AK261" s="51">
        <v>0</v>
      </c>
      <c r="AL261" s="51">
        <v>0</v>
      </c>
      <c r="AM261" s="41">
        <v>0</v>
      </c>
      <c r="AN261" s="41"/>
      <c r="AO261" s="41"/>
      <c r="AP261" s="41"/>
      <c r="AQ261" s="41"/>
      <c r="AR261" s="41"/>
      <c r="AS261" s="41"/>
      <c r="AT261" s="41"/>
      <c r="AU261" s="41"/>
      <c r="AV261" s="41"/>
      <c r="AW261" s="41"/>
      <c r="AX261" s="41"/>
      <c r="AY261" s="41"/>
      <c r="AZ261" s="41"/>
      <c r="BA261" s="41"/>
      <c r="BB261" s="41"/>
      <c r="BC261" s="41"/>
      <c r="BD261" s="41"/>
      <c r="BE261" s="41"/>
      <c r="BF261" s="41"/>
      <c r="BG261" s="41"/>
      <c r="BH261" s="41"/>
      <c r="BI261" s="41"/>
      <c r="BJ261" s="41"/>
      <c r="BK261" s="41"/>
      <c r="BL261" s="41"/>
      <c r="BM261" s="41"/>
      <c r="BN261" s="41"/>
      <c r="BO261" s="41"/>
      <c r="BP261" s="41"/>
      <c r="BQ261" s="41"/>
      <c r="BR261" s="41"/>
      <c r="BS261" s="41"/>
      <c r="BT261" s="41"/>
      <c r="BU261" s="41"/>
      <c r="BV261" s="41"/>
      <c r="BW261" s="41"/>
      <c r="BX261" s="41"/>
      <c r="BY261" s="41"/>
      <c r="BZ261" s="41"/>
      <c r="CA261" s="41"/>
      <c r="CB261" s="41"/>
      <c r="CC261" s="41"/>
      <c r="CD261" s="41"/>
      <c r="CE261" s="41"/>
      <c r="CF261" s="41"/>
      <c r="CG261" s="41"/>
      <c r="CH261" s="41"/>
      <c r="CI261" s="41"/>
      <c r="CJ261" s="41"/>
      <c r="CK261" s="41"/>
      <c r="CL261" s="41"/>
      <c r="CM261" s="41"/>
      <c r="CN261" s="41"/>
      <c r="CO261" s="41"/>
      <c r="CP261" s="41"/>
      <c r="CQ261" s="41"/>
      <c r="CR261" s="41"/>
      <c r="CS261" s="41"/>
      <c r="CT261" s="41"/>
      <c r="CU261" s="41"/>
      <c r="CV261" s="41"/>
      <c r="CW261" s="41"/>
      <c r="CX261" s="21"/>
      <c r="CY261" s="21"/>
      <c r="CZ261" s="21"/>
      <c r="DA261" s="21"/>
      <c r="DB261" s="21"/>
      <c r="DC261" s="21"/>
      <c r="DD261" s="21"/>
      <c r="DE261" s="21"/>
      <c r="DF261" s="21"/>
      <c r="DG261" s="21"/>
      <c r="DH261" s="21"/>
      <c r="DI261" s="21"/>
      <c r="DJ261" s="21"/>
      <c r="DK261" s="21"/>
      <c r="DL261" s="21"/>
      <c r="DM261" s="21"/>
      <c r="DN261" s="21"/>
      <c r="DO261" s="21"/>
      <c r="DP261" s="21"/>
      <c r="DQ261" s="21"/>
      <c r="DR261" s="21"/>
      <c r="DS261" s="21"/>
      <c r="DT261" s="21"/>
      <c r="DU261" s="21"/>
      <c r="DV261" s="21"/>
      <c r="DW261" s="21"/>
      <c r="DX261" s="21"/>
      <c r="DY261" s="21"/>
      <c r="DZ261" s="21"/>
      <c r="EA261" s="21"/>
    </row>
    <row r="262" spans="1:131">
      <c r="A262" s="21" t="s">
        <v>609</v>
      </c>
      <c r="B262" s="21"/>
      <c r="C262" s="51">
        <v>0</v>
      </c>
      <c r="D262" s="51">
        <v>0</v>
      </c>
      <c r="E262" s="51">
        <v>0</v>
      </c>
      <c r="F262" s="51">
        <v>0</v>
      </c>
      <c r="G262" s="51">
        <v>0</v>
      </c>
      <c r="H262" s="51">
        <v>0</v>
      </c>
      <c r="I262" s="51">
        <v>0</v>
      </c>
      <c r="J262" s="51">
        <v>9999</v>
      </c>
      <c r="K262" s="51">
        <v>9999</v>
      </c>
      <c r="L262" s="79">
        <v>9999</v>
      </c>
      <c r="M262" s="51">
        <v>0</v>
      </c>
      <c r="N262" s="51">
        <v>0</v>
      </c>
      <c r="O262" s="51">
        <v>0</v>
      </c>
      <c r="P262" s="51">
        <v>0</v>
      </c>
      <c r="Q262" s="51">
        <v>0</v>
      </c>
      <c r="R262" s="51">
        <v>0</v>
      </c>
      <c r="S262" s="51">
        <v>0</v>
      </c>
      <c r="T262" s="51">
        <v>0</v>
      </c>
      <c r="U262" s="51">
        <v>0</v>
      </c>
      <c r="V262" s="51">
        <v>0</v>
      </c>
      <c r="W262" s="51">
        <v>0</v>
      </c>
      <c r="X262" s="51">
        <v>0</v>
      </c>
      <c r="Y262" s="51">
        <v>0</v>
      </c>
      <c r="Z262" s="51">
        <v>0</v>
      </c>
      <c r="AA262" s="51"/>
      <c r="AB262" s="51">
        <v>0</v>
      </c>
      <c r="AC262" s="51">
        <v>0</v>
      </c>
      <c r="AD262" s="51">
        <v>0</v>
      </c>
      <c r="AE262" s="51">
        <v>0</v>
      </c>
      <c r="AF262" s="51">
        <v>0</v>
      </c>
      <c r="AG262" s="51">
        <v>0</v>
      </c>
      <c r="AH262" s="51">
        <v>0</v>
      </c>
      <c r="AI262" s="51">
        <v>0</v>
      </c>
      <c r="AJ262" s="51">
        <v>0</v>
      </c>
      <c r="AK262" s="51">
        <v>0</v>
      </c>
      <c r="AL262" s="51">
        <v>0</v>
      </c>
      <c r="AM262" s="41">
        <v>0</v>
      </c>
      <c r="AN262" s="41"/>
      <c r="AO262" s="41"/>
      <c r="AP262" s="41"/>
      <c r="AQ262" s="41"/>
      <c r="AR262" s="41"/>
      <c r="AS262" s="41"/>
      <c r="AT262" s="41"/>
      <c r="AU262" s="41"/>
      <c r="AV262" s="41"/>
      <c r="AW262" s="41"/>
      <c r="AX262" s="41"/>
      <c r="AY262" s="41"/>
      <c r="AZ262" s="41"/>
      <c r="BA262" s="41"/>
      <c r="BB262" s="41"/>
      <c r="BC262" s="41"/>
      <c r="BD262" s="41"/>
      <c r="BE262" s="41"/>
      <c r="BF262" s="41"/>
      <c r="BG262" s="41"/>
      <c r="BH262" s="41"/>
      <c r="BI262" s="41"/>
      <c r="BJ262" s="41"/>
      <c r="BK262" s="41"/>
      <c r="BL262" s="41"/>
      <c r="BM262" s="41"/>
      <c r="BN262" s="41"/>
      <c r="BO262" s="41"/>
      <c r="BP262" s="41"/>
      <c r="BQ262" s="41"/>
      <c r="BR262" s="41"/>
      <c r="BS262" s="41"/>
      <c r="BT262" s="41"/>
      <c r="BU262" s="41"/>
      <c r="BV262" s="41"/>
      <c r="BW262" s="41"/>
      <c r="BX262" s="41"/>
      <c r="BY262" s="41"/>
      <c r="BZ262" s="41"/>
      <c r="CA262" s="41"/>
      <c r="CB262" s="41"/>
      <c r="CC262" s="41"/>
      <c r="CD262" s="41"/>
      <c r="CE262" s="41"/>
      <c r="CF262" s="41"/>
      <c r="CG262" s="41"/>
      <c r="CH262" s="41"/>
      <c r="CI262" s="41"/>
      <c r="CJ262" s="41"/>
      <c r="CK262" s="41"/>
      <c r="CL262" s="41"/>
      <c r="CM262" s="41"/>
      <c r="CN262" s="41"/>
      <c r="CO262" s="41"/>
      <c r="CP262" s="41"/>
      <c r="CQ262" s="41"/>
      <c r="CR262" s="41"/>
      <c r="CS262" s="41"/>
      <c r="CT262" s="41"/>
      <c r="CU262" s="41"/>
      <c r="CV262" s="41"/>
      <c r="CW262" s="41"/>
      <c r="CX262" s="21"/>
      <c r="CY262" s="21"/>
      <c r="CZ262" s="21"/>
      <c r="DA262" s="21"/>
      <c r="DB262" s="21"/>
      <c r="DC262" s="21"/>
      <c r="DD262" s="21"/>
      <c r="DE262" s="21"/>
      <c r="DF262" s="21"/>
      <c r="DG262" s="21"/>
      <c r="DH262" s="21"/>
      <c r="DI262" s="21"/>
      <c r="DJ262" s="21"/>
      <c r="DK262" s="21"/>
      <c r="DL262" s="21"/>
      <c r="DM262" s="21"/>
      <c r="DN262" s="21"/>
      <c r="DO262" s="21"/>
      <c r="DP262" s="21"/>
      <c r="DQ262" s="21"/>
      <c r="DR262" s="21"/>
      <c r="DS262" s="21"/>
      <c r="DT262" s="21"/>
      <c r="DU262" s="21"/>
      <c r="DV262" s="21"/>
      <c r="DW262" s="21"/>
      <c r="DX262" s="21"/>
      <c r="DY262" s="21"/>
      <c r="DZ262" s="21"/>
      <c r="EA262" s="21"/>
    </row>
    <row r="263" spans="1:131">
      <c r="A263" s="21" t="s">
        <v>610</v>
      </c>
      <c r="B263" s="21"/>
      <c r="C263" s="51">
        <v>0</v>
      </c>
      <c r="D263" s="51">
        <v>0</v>
      </c>
      <c r="E263" s="51">
        <v>0</v>
      </c>
      <c r="F263" s="51">
        <v>0</v>
      </c>
      <c r="G263" s="51">
        <v>0</v>
      </c>
      <c r="H263" s="51">
        <v>0</v>
      </c>
      <c r="I263" s="51">
        <v>0</v>
      </c>
      <c r="J263" s="51">
        <v>9999</v>
      </c>
      <c r="K263" s="51">
        <v>9999</v>
      </c>
      <c r="L263" s="79">
        <v>9999</v>
      </c>
      <c r="M263" s="51">
        <v>0</v>
      </c>
      <c r="N263" s="51">
        <v>0</v>
      </c>
      <c r="O263" s="51">
        <v>0</v>
      </c>
      <c r="P263" s="51">
        <v>0</v>
      </c>
      <c r="Q263" s="51">
        <v>0</v>
      </c>
      <c r="R263" s="51">
        <v>0</v>
      </c>
      <c r="S263" s="51">
        <v>0</v>
      </c>
      <c r="T263" s="51">
        <v>0</v>
      </c>
      <c r="U263" s="51">
        <v>0</v>
      </c>
      <c r="V263" s="51">
        <v>0</v>
      </c>
      <c r="W263" s="51">
        <v>0</v>
      </c>
      <c r="X263" s="51">
        <v>0</v>
      </c>
      <c r="Y263" s="51">
        <v>0</v>
      </c>
      <c r="Z263" s="51">
        <v>0</v>
      </c>
      <c r="AA263" s="51"/>
      <c r="AB263" s="51">
        <v>0</v>
      </c>
      <c r="AC263" s="51">
        <v>0</v>
      </c>
      <c r="AD263" s="51">
        <v>0</v>
      </c>
      <c r="AE263" s="51">
        <v>0</v>
      </c>
      <c r="AF263" s="51">
        <v>0</v>
      </c>
      <c r="AG263" s="51">
        <v>0</v>
      </c>
      <c r="AH263" s="51">
        <v>0</v>
      </c>
      <c r="AI263" s="51">
        <v>0</v>
      </c>
      <c r="AJ263" s="51">
        <v>0</v>
      </c>
      <c r="AK263" s="51">
        <v>0</v>
      </c>
      <c r="AL263" s="51">
        <v>0</v>
      </c>
      <c r="AM263" s="41">
        <v>0</v>
      </c>
      <c r="AN263" s="41"/>
      <c r="AO263" s="41"/>
      <c r="AP263" s="41"/>
      <c r="AQ263" s="41"/>
      <c r="AR263" s="41"/>
      <c r="AS263" s="41"/>
      <c r="AT263" s="41"/>
      <c r="AU263" s="41"/>
      <c r="AV263" s="41"/>
      <c r="AW263" s="41"/>
      <c r="AX263" s="41"/>
      <c r="AY263" s="41"/>
      <c r="AZ263" s="41"/>
      <c r="BA263" s="41"/>
      <c r="BB263" s="41"/>
      <c r="BC263" s="41"/>
      <c r="BD263" s="41"/>
      <c r="BE263" s="41"/>
      <c r="BF263" s="41"/>
      <c r="BG263" s="41"/>
      <c r="BH263" s="41"/>
      <c r="BI263" s="41"/>
      <c r="BJ263" s="41"/>
      <c r="BK263" s="41"/>
      <c r="BL263" s="41"/>
      <c r="BM263" s="41"/>
      <c r="BN263" s="41"/>
      <c r="BO263" s="41"/>
      <c r="BP263" s="41"/>
      <c r="BQ263" s="41"/>
      <c r="BR263" s="41"/>
      <c r="BS263" s="41"/>
      <c r="BT263" s="41"/>
      <c r="BU263" s="41"/>
      <c r="BV263" s="41"/>
      <c r="BW263" s="41"/>
      <c r="BX263" s="41"/>
      <c r="BY263" s="41"/>
      <c r="BZ263" s="41"/>
      <c r="CA263" s="41"/>
      <c r="CB263" s="41"/>
      <c r="CC263" s="41"/>
      <c r="CD263" s="41"/>
      <c r="CE263" s="41"/>
      <c r="CF263" s="41"/>
      <c r="CG263" s="41"/>
      <c r="CH263" s="41"/>
      <c r="CI263" s="41"/>
      <c r="CJ263" s="41"/>
      <c r="CK263" s="41"/>
      <c r="CL263" s="41"/>
      <c r="CM263" s="41"/>
      <c r="CN263" s="41"/>
      <c r="CO263" s="41"/>
      <c r="CP263" s="41"/>
      <c r="CQ263" s="41"/>
      <c r="CR263" s="41"/>
      <c r="CS263" s="41"/>
      <c r="CT263" s="41"/>
      <c r="CU263" s="41"/>
      <c r="CV263" s="41"/>
      <c r="CW263" s="41"/>
      <c r="CX263" s="21"/>
      <c r="CY263" s="21"/>
      <c r="CZ263" s="21"/>
      <c r="DA263" s="21"/>
      <c r="DB263" s="21"/>
      <c r="DC263" s="21"/>
      <c r="DD263" s="21"/>
      <c r="DE263" s="21"/>
      <c r="DF263" s="21"/>
      <c r="DG263" s="21"/>
      <c r="DH263" s="21"/>
      <c r="DI263" s="21"/>
      <c r="DJ263" s="21"/>
      <c r="DK263" s="21"/>
      <c r="DL263" s="21"/>
      <c r="DM263" s="21"/>
      <c r="DN263" s="21"/>
      <c r="DO263" s="21"/>
      <c r="DP263" s="21"/>
      <c r="DQ263" s="21"/>
      <c r="DR263" s="21"/>
      <c r="DS263" s="21"/>
      <c r="DT263" s="21"/>
      <c r="DU263" s="21"/>
      <c r="DV263" s="21"/>
      <c r="DW263" s="21"/>
      <c r="DX263" s="21"/>
      <c r="DY263" s="21"/>
      <c r="DZ263" s="21"/>
      <c r="EA263" s="21"/>
    </row>
    <row r="264" spans="1:131">
      <c r="A264" s="21" t="s">
        <v>612</v>
      </c>
      <c r="B264" s="21"/>
      <c r="C264" s="51">
        <v>0</v>
      </c>
      <c r="D264" s="51">
        <v>0</v>
      </c>
      <c r="E264" s="51">
        <v>0</v>
      </c>
      <c r="F264" s="51">
        <v>0</v>
      </c>
      <c r="G264" s="51">
        <v>0</v>
      </c>
      <c r="H264" s="51">
        <v>0</v>
      </c>
      <c r="I264" s="51">
        <v>0</v>
      </c>
      <c r="J264" s="51">
        <v>9999</v>
      </c>
      <c r="K264" s="51">
        <v>9999</v>
      </c>
      <c r="L264" s="79">
        <v>9999</v>
      </c>
      <c r="M264" s="51">
        <v>0</v>
      </c>
      <c r="N264" s="51">
        <v>0</v>
      </c>
      <c r="O264" s="51">
        <v>0</v>
      </c>
      <c r="P264" s="51">
        <v>0</v>
      </c>
      <c r="Q264" s="51">
        <v>0</v>
      </c>
      <c r="R264" s="51">
        <v>0</v>
      </c>
      <c r="S264" s="51">
        <v>0</v>
      </c>
      <c r="T264" s="51">
        <v>0</v>
      </c>
      <c r="U264" s="51">
        <v>0</v>
      </c>
      <c r="V264" s="51">
        <v>0</v>
      </c>
      <c r="W264" s="51">
        <v>0</v>
      </c>
      <c r="X264" s="51">
        <v>0</v>
      </c>
      <c r="Y264" s="51">
        <v>0</v>
      </c>
      <c r="Z264" s="51">
        <v>0</v>
      </c>
      <c r="AA264" s="51"/>
      <c r="AB264" s="51">
        <v>0</v>
      </c>
      <c r="AC264" s="51">
        <v>0</v>
      </c>
      <c r="AD264" s="51">
        <v>0</v>
      </c>
      <c r="AE264" s="51">
        <v>0</v>
      </c>
      <c r="AF264" s="51">
        <v>0</v>
      </c>
      <c r="AG264" s="51">
        <v>0</v>
      </c>
      <c r="AH264" s="51">
        <v>0</v>
      </c>
      <c r="AI264" s="51">
        <v>0</v>
      </c>
      <c r="AJ264" s="51">
        <v>0</v>
      </c>
      <c r="AK264" s="51">
        <v>0</v>
      </c>
      <c r="AL264" s="51">
        <v>0</v>
      </c>
      <c r="AM264" s="41">
        <v>0</v>
      </c>
      <c r="AN264" s="41"/>
      <c r="AO264" s="41"/>
      <c r="AP264" s="41"/>
      <c r="AQ264" s="41"/>
      <c r="AR264" s="41"/>
      <c r="AS264" s="41"/>
      <c r="AT264" s="41"/>
      <c r="AU264" s="41"/>
      <c r="AV264" s="41"/>
      <c r="AW264" s="41"/>
      <c r="AX264" s="41"/>
      <c r="AY264" s="41"/>
      <c r="AZ264" s="41"/>
      <c r="BA264" s="41"/>
      <c r="BB264" s="41"/>
      <c r="BC264" s="41"/>
      <c r="BD264" s="41"/>
      <c r="BE264" s="41"/>
      <c r="BF264" s="41"/>
      <c r="BG264" s="41"/>
      <c r="BH264" s="41"/>
      <c r="BI264" s="41"/>
      <c r="BJ264" s="41"/>
      <c r="BK264" s="41"/>
      <c r="BL264" s="41"/>
      <c r="BM264" s="41"/>
      <c r="BN264" s="41"/>
      <c r="BO264" s="41"/>
      <c r="BP264" s="41"/>
      <c r="BQ264" s="41"/>
      <c r="BR264" s="41"/>
      <c r="BS264" s="41"/>
      <c r="BT264" s="41"/>
      <c r="BU264" s="41"/>
      <c r="BV264" s="41"/>
      <c r="BW264" s="41"/>
      <c r="BX264" s="41"/>
      <c r="BY264" s="41"/>
      <c r="BZ264" s="41"/>
      <c r="CA264" s="41"/>
      <c r="CB264" s="41"/>
      <c r="CC264" s="41"/>
      <c r="CD264" s="41"/>
      <c r="CE264" s="41"/>
      <c r="CF264" s="41"/>
      <c r="CG264" s="41"/>
      <c r="CH264" s="41"/>
      <c r="CI264" s="41"/>
      <c r="CJ264" s="41"/>
      <c r="CK264" s="41"/>
      <c r="CL264" s="41"/>
      <c r="CM264" s="41"/>
      <c r="CN264" s="41"/>
      <c r="CO264" s="41"/>
      <c r="CP264" s="41"/>
      <c r="CQ264" s="41"/>
      <c r="CR264" s="41"/>
      <c r="CS264" s="41"/>
      <c r="CT264" s="41"/>
      <c r="CU264" s="41"/>
      <c r="CV264" s="41"/>
      <c r="CW264" s="41"/>
      <c r="CX264" s="21"/>
      <c r="CY264" s="21"/>
      <c r="CZ264" s="21"/>
      <c r="DA264" s="21"/>
      <c r="DB264" s="21"/>
      <c r="DC264" s="21"/>
      <c r="DD264" s="21"/>
      <c r="DE264" s="21"/>
      <c r="DF264" s="21"/>
      <c r="DG264" s="21"/>
      <c r="DH264" s="21"/>
      <c r="DI264" s="21"/>
      <c r="DJ264" s="21"/>
      <c r="DK264" s="21"/>
      <c r="DL264" s="21"/>
      <c r="DM264" s="21"/>
      <c r="DN264" s="21"/>
      <c r="DO264" s="21"/>
      <c r="DP264" s="21"/>
      <c r="DQ264" s="21"/>
      <c r="DR264" s="21"/>
      <c r="DS264" s="21"/>
      <c r="DT264" s="21"/>
      <c r="DU264" s="21"/>
      <c r="DV264" s="21"/>
      <c r="DW264" s="21"/>
      <c r="DX264" s="21"/>
      <c r="DY264" s="21"/>
      <c r="DZ264" s="21"/>
      <c r="EA264" s="21"/>
    </row>
    <row r="265" spans="1:131">
      <c r="A265" s="21" t="s">
        <v>613</v>
      </c>
      <c r="B265" s="21"/>
      <c r="C265" s="51">
        <v>0</v>
      </c>
      <c r="D265" s="51">
        <v>0</v>
      </c>
      <c r="E265" s="51">
        <v>0</v>
      </c>
      <c r="F265" s="51">
        <v>0</v>
      </c>
      <c r="G265" s="51">
        <v>0</v>
      </c>
      <c r="H265" s="51">
        <v>0</v>
      </c>
      <c r="I265" s="51">
        <v>0</v>
      </c>
      <c r="J265" s="51">
        <v>9999</v>
      </c>
      <c r="K265" s="51">
        <v>9999</v>
      </c>
      <c r="L265" s="79">
        <v>9999</v>
      </c>
      <c r="M265" s="51">
        <v>0</v>
      </c>
      <c r="N265" s="51">
        <v>0</v>
      </c>
      <c r="O265" s="51">
        <v>0</v>
      </c>
      <c r="P265" s="51">
        <v>0</v>
      </c>
      <c r="Q265" s="51">
        <v>0</v>
      </c>
      <c r="R265" s="51">
        <v>0</v>
      </c>
      <c r="S265" s="51">
        <v>0</v>
      </c>
      <c r="T265" s="51">
        <v>0</v>
      </c>
      <c r="U265" s="51">
        <v>0</v>
      </c>
      <c r="V265" s="51">
        <v>0</v>
      </c>
      <c r="W265" s="51">
        <v>0</v>
      </c>
      <c r="X265" s="51">
        <v>0</v>
      </c>
      <c r="Y265" s="51">
        <v>0</v>
      </c>
      <c r="Z265" s="51">
        <v>0</v>
      </c>
      <c r="AA265" s="51"/>
      <c r="AB265" s="51">
        <v>0</v>
      </c>
      <c r="AC265" s="51">
        <v>0</v>
      </c>
      <c r="AD265" s="51">
        <v>0</v>
      </c>
      <c r="AE265" s="51">
        <v>0</v>
      </c>
      <c r="AF265" s="51">
        <v>0</v>
      </c>
      <c r="AG265" s="51">
        <v>0</v>
      </c>
      <c r="AH265" s="51">
        <v>0</v>
      </c>
      <c r="AI265" s="51">
        <v>0</v>
      </c>
      <c r="AJ265" s="51">
        <v>0</v>
      </c>
      <c r="AK265" s="51">
        <v>0</v>
      </c>
      <c r="AL265" s="51">
        <v>0</v>
      </c>
      <c r="AM265" s="41">
        <v>0</v>
      </c>
      <c r="AN265" s="41"/>
      <c r="AO265" s="41"/>
      <c r="AP265" s="41"/>
      <c r="AQ265" s="41"/>
      <c r="AR265" s="41"/>
      <c r="AS265" s="41"/>
      <c r="AT265" s="41"/>
      <c r="AU265" s="41"/>
      <c r="AV265" s="41"/>
      <c r="AW265" s="41"/>
      <c r="AX265" s="41"/>
      <c r="AY265" s="41"/>
      <c r="AZ265" s="41"/>
      <c r="BA265" s="41"/>
      <c r="BB265" s="41"/>
      <c r="BC265" s="41"/>
      <c r="BD265" s="41"/>
      <c r="BE265" s="41"/>
      <c r="BF265" s="41"/>
      <c r="BG265" s="41"/>
      <c r="BH265" s="41"/>
      <c r="BI265" s="41"/>
      <c r="BJ265" s="41"/>
      <c r="BK265" s="41"/>
      <c r="BL265" s="41"/>
      <c r="BM265" s="41"/>
      <c r="BN265" s="41"/>
      <c r="BO265" s="41"/>
      <c r="BP265" s="41"/>
      <c r="BQ265" s="41"/>
      <c r="BR265" s="41"/>
      <c r="BS265" s="41"/>
      <c r="BT265" s="41"/>
      <c r="BU265" s="41"/>
      <c r="BV265" s="41"/>
      <c r="BW265" s="41"/>
      <c r="BX265" s="41"/>
      <c r="BY265" s="41"/>
      <c r="BZ265" s="41"/>
      <c r="CA265" s="41"/>
      <c r="CB265" s="41"/>
      <c r="CC265" s="41"/>
      <c r="CD265" s="41"/>
      <c r="CE265" s="41"/>
      <c r="CF265" s="41"/>
      <c r="CG265" s="41"/>
      <c r="CH265" s="41"/>
      <c r="CI265" s="41"/>
      <c r="CJ265" s="41"/>
      <c r="CK265" s="41"/>
      <c r="CL265" s="41"/>
      <c r="CM265" s="41"/>
      <c r="CN265" s="41"/>
      <c r="CO265" s="41"/>
      <c r="CP265" s="41"/>
      <c r="CQ265" s="41"/>
      <c r="CR265" s="41"/>
      <c r="CS265" s="41"/>
      <c r="CT265" s="41"/>
      <c r="CU265" s="41"/>
      <c r="CV265" s="41"/>
      <c r="CW265" s="41"/>
      <c r="CX265" s="21"/>
      <c r="CY265" s="21"/>
      <c r="CZ265" s="21"/>
      <c r="DA265" s="21"/>
      <c r="DB265" s="21"/>
      <c r="DC265" s="21"/>
      <c r="DD265" s="21"/>
      <c r="DE265" s="21"/>
      <c r="DF265" s="21"/>
      <c r="DG265" s="21"/>
      <c r="DH265" s="21"/>
      <c r="DI265" s="21"/>
      <c r="DJ265" s="21"/>
      <c r="DK265" s="21"/>
      <c r="DL265" s="21"/>
      <c r="DM265" s="21"/>
      <c r="DN265" s="21"/>
      <c r="DO265" s="21"/>
      <c r="DP265" s="21"/>
      <c r="DQ265" s="21"/>
      <c r="DR265" s="21"/>
      <c r="DS265" s="21"/>
      <c r="DT265" s="21"/>
      <c r="DU265" s="21"/>
      <c r="DV265" s="21"/>
      <c r="DW265" s="21"/>
      <c r="DX265" s="21"/>
      <c r="DY265" s="21"/>
      <c r="DZ265" s="21"/>
      <c r="EA265" s="21"/>
    </row>
    <row r="266" spans="1:131">
      <c r="A266" s="21" t="s">
        <v>614</v>
      </c>
      <c r="B266" s="21"/>
      <c r="C266" s="51">
        <v>0</v>
      </c>
      <c r="D266" s="51">
        <v>0</v>
      </c>
      <c r="E266" s="51">
        <v>0</v>
      </c>
      <c r="F266" s="51">
        <v>0</v>
      </c>
      <c r="G266" s="51">
        <v>0</v>
      </c>
      <c r="H266" s="51">
        <v>0</v>
      </c>
      <c r="I266" s="51">
        <v>0</v>
      </c>
      <c r="J266" s="51">
        <v>9999</v>
      </c>
      <c r="K266" s="51">
        <v>9999</v>
      </c>
      <c r="L266" s="79">
        <v>9999</v>
      </c>
      <c r="M266" s="51">
        <v>0</v>
      </c>
      <c r="N266" s="51">
        <v>0</v>
      </c>
      <c r="O266" s="51">
        <v>0</v>
      </c>
      <c r="P266" s="51">
        <v>0</v>
      </c>
      <c r="Q266" s="51">
        <v>0</v>
      </c>
      <c r="R266" s="51">
        <v>0</v>
      </c>
      <c r="S266" s="51">
        <v>0</v>
      </c>
      <c r="T266" s="51">
        <v>0</v>
      </c>
      <c r="U266" s="51">
        <v>0</v>
      </c>
      <c r="V266" s="51">
        <v>0</v>
      </c>
      <c r="W266" s="51">
        <v>0</v>
      </c>
      <c r="X266" s="51">
        <v>0</v>
      </c>
      <c r="Y266" s="51">
        <v>0</v>
      </c>
      <c r="Z266" s="51">
        <v>0</v>
      </c>
      <c r="AA266" s="51"/>
      <c r="AB266" s="51">
        <v>0</v>
      </c>
      <c r="AC266" s="51">
        <v>0</v>
      </c>
      <c r="AD266" s="51">
        <v>0</v>
      </c>
      <c r="AE266" s="51">
        <v>0</v>
      </c>
      <c r="AF266" s="51">
        <v>0</v>
      </c>
      <c r="AG266" s="51">
        <v>0</v>
      </c>
      <c r="AH266" s="51">
        <v>0</v>
      </c>
      <c r="AI266" s="51">
        <v>0</v>
      </c>
      <c r="AJ266" s="51">
        <v>0</v>
      </c>
      <c r="AK266" s="51">
        <v>0</v>
      </c>
      <c r="AL266" s="51">
        <v>0</v>
      </c>
      <c r="AM266" s="41">
        <v>0</v>
      </c>
      <c r="AN266" s="41"/>
      <c r="AO266" s="41"/>
      <c r="AP266" s="41"/>
      <c r="AQ266" s="41"/>
      <c r="AR266" s="41"/>
      <c r="AS266" s="41"/>
      <c r="AT266" s="41"/>
      <c r="AU266" s="41"/>
      <c r="AV266" s="41"/>
      <c r="AW266" s="41"/>
      <c r="AX266" s="41"/>
      <c r="AY266" s="41"/>
      <c r="AZ266" s="41"/>
      <c r="BA266" s="41"/>
      <c r="BB266" s="41"/>
      <c r="BC266" s="41"/>
      <c r="BD266" s="41"/>
      <c r="BE266" s="41"/>
      <c r="BF266" s="41"/>
      <c r="BG266" s="41"/>
      <c r="BH266" s="41"/>
      <c r="BI266" s="41"/>
      <c r="BJ266" s="41"/>
      <c r="BK266" s="41"/>
      <c r="BL266" s="41"/>
      <c r="BM266" s="41"/>
      <c r="BN266" s="41"/>
      <c r="BO266" s="41"/>
      <c r="BP266" s="41"/>
      <c r="BQ266" s="41"/>
      <c r="BR266" s="41"/>
      <c r="BS266" s="41"/>
      <c r="BT266" s="41"/>
      <c r="BU266" s="41"/>
      <c r="BV266" s="41"/>
      <c r="BW266" s="41"/>
      <c r="BX266" s="41"/>
      <c r="BY266" s="41"/>
      <c r="BZ266" s="41"/>
      <c r="CA266" s="41"/>
      <c r="CB266" s="41"/>
      <c r="CC266" s="41"/>
      <c r="CD266" s="41"/>
      <c r="CE266" s="41"/>
      <c r="CF266" s="41"/>
      <c r="CG266" s="41"/>
      <c r="CH266" s="41"/>
      <c r="CI266" s="41"/>
      <c r="CJ266" s="41"/>
      <c r="CK266" s="41"/>
      <c r="CL266" s="41"/>
      <c r="CM266" s="41"/>
      <c r="CN266" s="41"/>
      <c r="CO266" s="41"/>
      <c r="CP266" s="41"/>
      <c r="CQ266" s="41"/>
      <c r="CR266" s="41"/>
      <c r="CS266" s="41"/>
      <c r="CT266" s="41"/>
      <c r="CU266" s="41"/>
      <c r="CV266" s="41"/>
      <c r="CW266" s="41"/>
      <c r="CX266" s="21"/>
      <c r="CY266" s="21"/>
      <c r="CZ266" s="21"/>
      <c r="DA266" s="21"/>
      <c r="DB266" s="21"/>
      <c r="DC266" s="21"/>
      <c r="DD266" s="21"/>
      <c r="DE266" s="21"/>
      <c r="DF266" s="21"/>
      <c r="DG266" s="21"/>
      <c r="DH266" s="21"/>
      <c r="DI266" s="21"/>
      <c r="DJ266" s="21"/>
      <c r="DK266" s="21"/>
      <c r="DL266" s="21"/>
      <c r="DM266" s="21"/>
      <c r="DN266" s="21"/>
      <c r="DO266" s="21"/>
      <c r="DP266" s="21"/>
      <c r="DQ266" s="21"/>
      <c r="DR266" s="21"/>
      <c r="DS266" s="21"/>
      <c r="DT266" s="21"/>
      <c r="DU266" s="21"/>
      <c r="DV266" s="21"/>
      <c r="DW266" s="21"/>
      <c r="DX266" s="21"/>
      <c r="DY266" s="21"/>
      <c r="DZ266" s="21"/>
      <c r="EA266" s="21"/>
    </row>
    <row r="267" spans="1:131">
      <c r="A267" s="21" t="s">
        <v>619</v>
      </c>
      <c r="B267" s="21"/>
      <c r="C267" s="51">
        <v>0</v>
      </c>
      <c r="D267" s="51">
        <v>0</v>
      </c>
      <c r="E267" s="51">
        <v>0</v>
      </c>
      <c r="F267" s="51">
        <v>0</v>
      </c>
      <c r="G267" s="51">
        <v>0</v>
      </c>
      <c r="H267" s="51">
        <v>0</v>
      </c>
      <c r="I267" s="51">
        <v>0</v>
      </c>
      <c r="J267" s="51">
        <v>9999</v>
      </c>
      <c r="K267" s="51">
        <v>9999</v>
      </c>
      <c r="L267" s="79">
        <v>9999</v>
      </c>
      <c r="M267" s="51">
        <v>0</v>
      </c>
      <c r="N267" s="51">
        <v>0</v>
      </c>
      <c r="O267" s="51">
        <v>0</v>
      </c>
      <c r="P267" s="51">
        <v>0</v>
      </c>
      <c r="Q267" s="51">
        <v>0</v>
      </c>
      <c r="R267" s="51">
        <v>0</v>
      </c>
      <c r="S267" s="51">
        <v>0</v>
      </c>
      <c r="T267" s="51">
        <v>0</v>
      </c>
      <c r="U267" s="51">
        <v>0</v>
      </c>
      <c r="V267" s="51">
        <v>0</v>
      </c>
      <c r="W267" s="51">
        <v>0</v>
      </c>
      <c r="X267" s="51">
        <v>0</v>
      </c>
      <c r="Y267" s="51">
        <v>0</v>
      </c>
      <c r="Z267" s="51">
        <v>0</v>
      </c>
      <c r="AA267" s="51"/>
      <c r="AB267" s="51">
        <v>0</v>
      </c>
      <c r="AC267" s="51">
        <v>0</v>
      </c>
      <c r="AD267" s="51">
        <v>0</v>
      </c>
      <c r="AE267" s="51">
        <v>0</v>
      </c>
      <c r="AF267" s="51">
        <v>0</v>
      </c>
      <c r="AG267" s="51">
        <v>0</v>
      </c>
      <c r="AH267" s="51">
        <v>0</v>
      </c>
      <c r="AI267" s="51">
        <v>0</v>
      </c>
      <c r="AJ267" s="51">
        <v>0</v>
      </c>
      <c r="AK267" s="51">
        <v>0</v>
      </c>
      <c r="AL267" s="51">
        <v>0</v>
      </c>
      <c r="AM267" s="41">
        <v>0</v>
      </c>
      <c r="AN267" s="41"/>
      <c r="AO267" s="41"/>
      <c r="AP267" s="41"/>
      <c r="AQ267" s="41"/>
      <c r="AR267" s="41"/>
      <c r="AS267" s="41"/>
      <c r="AT267" s="41"/>
      <c r="AU267" s="41"/>
      <c r="AV267" s="41"/>
      <c r="AW267" s="41"/>
      <c r="AX267" s="41"/>
      <c r="AY267" s="41"/>
      <c r="AZ267" s="41"/>
      <c r="BA267" s="41"/>
      <c r="BB267" s="41"/>
      <c r="BC267" s="41"/>
      <c r="BD267" s="41"/>
      <c r="BE267" s="41"/>
      <c r="BF267" s="41"/>
      <c r="BG267" s="41"/>
      <c r="BH267" s="41"/>
      <c r="BI267" s="41"/>
      <c r="BJ267" s="41"/>
      <c r="BK267" s="41"/>
      <c r="BL267" s="41"/>
      <c r="BM267" s="41"/>
      <c r="BN267" s="41"/>
      <c r="BO267" s="41"/>
      <c r="BP267" s="41"/>
      <c r="BQ267" s="41"/>
      <c r="BR267" s="41"/>
      <c r="BS267" s="41"/>
      <c r="BT267" s="41"/>
      <c r="BU267" s="41"/>
      <c r="BV267" s="41"/>
      <c r="BW267" s="41"/>
      <c r="BX267" s="41"/>
      <c r="BY267" s="41"/>
      <c r="BZ267" s="41"/>
      <c r="CA267" s="41"/>
      <c r="CB267" s="41"/>
      <c r="CC267" s="41"/>
      <c r="CD267" s="41"/>
      <c r="CE267" s="41"/>
      <c r="CF267" s="41"/>
      <c r="CG267" s="41"/>
      <c r="CH267" s="41"/>
      <c r="CI267" s="41"/>
      <c r="CJ267" s="41"/>
      <c r="CK267" s="41"/>
      <c r="CL267" s="41"/>
      <c r="CM267" s="41"/>
      <c r="CN267" s="41"/>
      <c r="CO267" s="41"/>
      <c r="CP267" s="41"/>
      <c r="CQ267" s="41"/>
      <c r="CR267" s="41"/>
      <c r="CS267" s="41"/>
      <c r="CT267" s="41"/>
      <c r="CU267" s="41"/>
      <c r="CV267" s="41"/>
      <c r="CW267" s="41"/>
      <c r="CX267" s="21"/>
      <c r="CY267" s="21"/>
      <c r="CZ267" s="21"/>
      <c r="DA267" s="21"/>
      <c r="DB267" s="21"/>
      <c r="DC267" s="21"/>
      <c r="DD267" s="21"/>
      <c r="DE267" s="21"/>
      <c r="DF267" s="21"/>
      <c r="DG267" s="21"/>
      <c r="DH267" s="21"/>
      <c r="DI267" s="21"/>
      <c r="DJ267" s="21"/>
      <c r="DK267" s="21"/>
      <c r="DL267" s="21"/>
      <c r="DM267" s="21"/>
      <c r="DN267" s="21"/>
      <c r="DO267" s="21"/>
      <c r="DP267" s="21"/>
      <c r="DQ267" s="21"/>
      <c r="DR267" s="21"/>
      <c r="DS267" s="21"/>
      <c r="DT267" s="21"/>
      <c r="DU267" s="21"/>
      <c r="DV267" s="21"/>
      <c r="DW267" s="21"/>
      <c r="DX267" s="21"/>
      <c r="DY267" s="21"/>
      <c r="DZ267" s="21"/>
      <c r="EA267" s="21"/>
    </row>
    <row r="268" spans="1:131">
      <c r="A268" s="21" t="s">
        <v>606</v>
      </c>
      <c r="B268" s="21"/>
      <c r="C268" s="51">
        <v>2109168.9389636284</v>
      </c>
      <c r="D268" s="51">
        <v>84182.39357302498</v>
      </c>
      <c r="E268" s="51">
        <v>16836.478714604997</v>
      </c>
      <c r="F268" s="51">
        <v>101018.87228762997</v>
      </c>
      <c r="G268" s="51">
        <v>361073.46698823851</v>
      </c>
      <c r="H268" s="51">
        <v>1374330.0772255473</v>
      </c>
      <c r="I268" s="51">
        <v>419.56113846170132</v>
      </c>
      <c r="J268" s="51">
        <v>-7.409196143432248</v>
      </c>
      <c r="K268" s="51">
        <v>2.6610840428571021</v>
      </c>
      <c r="L268" s="79">
        <v>3.8062339187894807</v>
      </c>
      <c r="M268" s="51">
        <v>20037.310677031524</v>
      </c>
      <c r="N268" s="51">
        <v>369.09340988102713</v>
      </c>
      <c r="O268" s="51">
        <v>132641.48325289192</v>
      </c>
      <c r="P268" s="51">
        <v>115533.92751112228</v>
      </c>
      <c r="Q268" s="51">
        <v>130477.67658885234</v>
      </c>
      <c r="R268" s="51">
        <v>117201.56787976877</v>
      </c>
      <c r="S268" s="51">
        <v>120301.49101601285</v>
      </c>
      <c r="T268" s="51">
        <v>117393.82667464903</v>
      </c>
      <c r="U268" s="51">
        <v>112979.87419315056</v>
      </c>
      <c r="V268" s="51">
        <v>118789.31001273642</v>
      </c>
      <c r="W268" s="51">
        <v>111967.96014376965</v>
      </c>
      <c r="X268" s="51">
        <v>125010.80901719104</v>
      </c>
      <c r="Y268" s="51">
        <v>116450.33166157734</v>
      </c>
      <c r="Z268" s="51">
        <v>130045.2490428688</v>
      </c>
      <c r="AA268" s="51"/>
      <c r="AB268" s="51">
        <v>63013.702909190972</v>
      </c>
      <c r="AC268" s="51">
        <v>53034.007454984996</v>
      </c>
      <c r="AD268" s="51">
        <v>50774.961989322168</v>
      </c>
      <c r="AE268" s="51">
        <v>53277.739917670726</v>
      </c>
      <c r="AF268" s="51">
        <v>53652.63600988705</v>
      </c>
      <c r="AG268" s="51">
        <v>49858.618313697873</v>
      </c>
      <c r="AH268" s="51">
        <v>58273.011576710429</v>
      </c>
      <c r="AI268" s="51">
        <v>50102.958073571885</v>
      </c>
      <c r="AJ268" s="51">
        <v>57943.662826513406</v>
      </c>
      <c r="AK268" s="51">
        <v>49909.69298913172</v>
      </c>
      <c r="AL268" s="51">
        <v>58179.091930526803</v>
      </c>
      <c r="AM268" s="41">
        <v>62355.347977829559</v>
      </c>
      <c r="AN268" s="41"/>
      <c r="AO268" s="41"/>
      <c r="AP268" s="41"/>
      <c r="AQ268" s="41"/>
      <c r="AR268" s="41"/>
      <c r="AS268" s="41"/>
      <c r="AT268" s="41"/>
      <c r="AU268" s="41"/>
      <c r="AV268" s="41"/>
      <c r="AW268" s="41"/>
      <c r="AX268" s="41"/>
      <c r="AY268" s="41"/>
      <c r="AZ268" s="41"/>
      <c r="BA268" s="41"/>
      <c r="BB268" s="41"/>
      <c r="BC268" s="41"/>
      <c r="BD268" s="41"/>
      <c r="BE268" s="41"/>
      <c r="BF268" s="41"/>
      <c r="BG268" s="41"/>
      <c r="BH268" s="41"/>
      <c r="BI268" s="41"/>
      <c r="BJ268" s="41"/>
      <c r="BK268" s="41"/>
      <c r="BL268" s="41"/>
      <c r="BM268" s="41"/>
      <c r="BN268" s="41"/>
      <c r="BO268" s="41"/>
      <c r="BP268" s="41"/>
      <c r="BQ268" s="41"/>
      <c r="BR268" s="41"/>
      <c r="BS268" s="41"/>
      <c r="BT268" s="41"/>
      <c r="BU268" s="41"/>
      <c r="BV268" s="41"/>
      <c r="BW268" s="41"/>
      <c r="BX268" s="41"/>
      <c r="BY268" s="41"/>
      <c r="BZ268" s="41"/>
      <c r="CA268" s="41"/>
      <c r="CB268" s="41"/>
      <c r="CC268" s="41"/>
      <c r="CD268" s="41"/>
      <c r="CE268" s="41"/>
      <c r="CF268" s="41"/>
      <c r="CG268" s="41"/>
      <c r="CH268" s="41"/>
      <c r="CI268" s="41"/>
      <c r="CJ268" s="41"/>
      <c r="CK268" s="41"/>
      <c r="CL268" s="41"/>
      <c r="CM268" s="41"/>
      <c r="CN268" s="41"/>
      <c r="CO268" s="41"/>
      <c r="CP268" s="41"/>
      <c r="CQ268" s="41"/>
      <c r="CR268" s="41"/>
      <c r="CS268" s="41"/>
      <c r="CT268" s="41"/>
      <c r="CU268" s="41"/>
      <c r="CV268" s="41"/>
      <c r="CW268" s="41"/>
      <c r="CX268" s="21"/>
      <c r="CY268" s="21"/>
      <c r="CZ268" s="21"/>
      <c r="DA268" s="21"/>
      <c r="DB268" s="21"/>
      <c r="DC268" s="21"/>
      <c r="DD268" s="21"/>
      <c r="DE268" s="21"/>
      <c r="DF268" s="21"/>
      <c r="DG268" s="21"/>
      <c r="DH268" s="21"/>
      <c r="DI268" s="21"/>
      <c r="DJ268" s="21"/>
      <c r="DK268" s="21"/>
      <c r="DL268" s="21"/>
      <c r="DM268" s="21"/>
      <c r="DN268" s="21"/>
      <c r="DO268" s="21"/>
      <c r="DP268" s="21"/>
      <c r="DQ268" s="21"/>
      <c r="DR268" s="21"/>
      <c r="DS268" s="21"/>
      <c r="DT268" s="21"/>
      <c r="DU268" s="21"/>
      <c r="DV268" s="21"/>
      <c r="DW268" s="21"/>
      <c r="DX268" s="21"/>
      <c r="DY268" s="21"/>
      <c r="DZ268" s="21"/>
      <c r="EA268" s="21"/>
    </row>
    <row r="269" spans="1:131">
      <c r="A269" s="21" t="s">
        <v>615</v>
      </c>
      <c r="B269" s="21"/>
      <c r="C269" s="51">
        <v>27864.005729242057</v>
      </c>
      <c r="D269" s="51">
        <v>3675.3168542922222</v>
      </c>
      <c r="E269" s="51">
        <v>735.0633708584445</v>
      </c>
      <c r="F269" s="51">
        <v>4410.3802251506668</v>
      </c>
      <c r="G269" s="51">
        <v>7568.3303420297552</v>
      </c>
      <c r="H269" s="51">
        <v>18156.127960285099</v>
      </c>
      <c r="I269" s="51">
        <v>1386.5533601930813</v>
      </c>
      <c r="J269" s="51">
        <v>-1.586542411811114</v>
      </c>
      <c r="K269" s="51">
        <v>10.050490476996339</v>
      </c>
      <c r="L269" s="79">
        <v>2.3989608195954877</v>
      </c>
      <c r="M269" s="51">
        <v>264.71077265994046</v>
      </c>
      <c r="N269" s="51">
        <v>4.8760536425326988</v>
      </c>
      <c r="O269" s="51">
        <v>1752.3124776860177</v>
      </c>
      <c r="P269" s="51">
        <v>1526.306384766679</v>
      </c>
      <c r="Q269" s="51">
        <v>1723.7266588025875</v>
      </c>
      <c r="R269" s="51">
        <v>1548.3374036802768</v>
      </c>
      <c r="S269" s="51">
        <v>1589.29015736105</v>
      </c>
      <c r="T269" s="51">
        <v>1550.8773140985825</v>
      </c>
      <c r="U269" s="51">
        <v>1492.5650589913607</v>
      </c>
      <c r="V269" s="51">
        <v>1569.3128955303075</v>
      </c>
      <c r="W269" s="51">
        <v>1479.1967704922404</v>
      </c>
      <c r="X269" s="51">
        <v>1651.5044548227454</v>
      </c>
      <c r="Y269" s="51">
        <v>1538.4129021853962</v>
      </c>
      <c r="Z269" s="51">
        <v>1718.0139046480112</v>
      </c>
      <c r="AA269" s="51"/>
      <c r="AB269" s="51">
        <v>832.46730332810591</v>
      </c>
      <c r="AC269" s="51">
        <v>700.62661187134552</v>
      </c>
      <c r="AD269" s="51">
        <v>670.78260334504103</v>
      </c>
      <c r="AE269" s="51">
        <v>703.84653542095668</v>
      </c>
      <c r="AF269" s="51">
        <v>708.79924768046828</v>
      </c>
      <c r="AG269" s="51">
        <v>658.67688485285805</v>
      </c>
      <c r="AH269" s="51">
        <v>769.83853613522638</v>
      </c>
      <c r="AI269" s="51">
        <v>661.9048313408033</v>
      </c>
      <c r="AJ269" s="51">
        <v>765.48754494960895</v>
      </c>
      <c r="AK269" s="51">
        <v>659.35162693852851</v>
      </c>
      <c r="AL269" s="51">
        <v>768.59777371406381</v>
      </c>
      <c r="AM269" s="41">
        <v>823.76984659979701</v>
      </c>
      <c r="AN269" s="41"/>
      <c r="AO269" s="41"/>
      <c r="AP269" s="41"/>
      <c r="AQ269" s="41"/>
      <c r="AR269" s="41"/>
      <c r="AS269" s="41"/>
      <c r="AT269" s="41"/>
      <c r="AU269" s="41"/>
      <c r="AV269" s="41"/>
      <c r="AW269" s="41"/>
      <c r="AX269" s="41"/>
      <c r="AY269" s="41"/>
      <c r="AZ269" s="41"/>
      <c r="BA269" s="41"/>
      <c r="BB269" s="41"/>
      <c r="BC269" s="41"/>
      <c r="BD269" s="41"/>
      <c r="BE269" s="41"/>
      <c r="BF269" s="41"/>
      <c r="BG269" s="41"/>
      <c r="BH269" s="41"/>
      <c r="BI269" s="41"/>
      <c r="BJ269" s="41"/>
      <c r="BK269" s="41"/>
      <c r="BL269" s="41"/>
      <c r="BM269" s="41"/>
      <c r="BN269" s="41"/>
      <c r="BO269" s="41"/>
      <c r="BP269" s="41"/>
      <c r="BQ269" s="41"/>
      <c r="BR269" s="41"/>
      <c r="BS269" s="41"/>
      <c r="BT269" s="41"/>
      <c r="BU269" s="41"/>
      <c r="BV269" s="41"/>
      <c r="BW269" s="41"/>
      <c r="BX269" s="41"/>
      <c r="BY269" s="41"/>
      <c r="BZ269" s="41"/>
      <c r="CA269" s="41"/>
      <c r="CB269" s="41"/>
      <c r="CC269" s="41"/>
      <c r="CD269" s="41"/>
      <c r="CE269" s="41"/>
      <c r="CF269" s="41"/>
      <c r="CG269" s="41"/>
      <c r="CH269" s="41"/>
      <c r="CI269" s="41"/>
      <c r="CJ269" s="41"/>
      <c r="CK269" s="41"/>
      <c r="CL269" s="41"/>
      <c r="CM269" s="41"/>
      <c r="CN269" s="41"/>
      <c r="CO269" s="41"/>
      <c r="CP269" s="41"/>
      <c r="CQ269" s="41"/>
      <c r="CR269" s="41"/>
      <c r="CS269" s="41"/>
      <c r="CT269" s="41"/>
      <c r="CU269" s="41"/>
      <c r="CV269" s="41"/>
      <c r="CW269" s="41"/>
      <c r="CX269" s="21"/>
      <c r="CY269" s="21"/>
      <c r="CZ269" s="21"/>
      <c r="DA269" s="21"/>
      <c r="DB269" s="21"/>
      <c r="DC269" s="21"/>
      <c r="DD269" s="21"/>
      <c r="DE269" s="21"/>
      <c r="DF269" s="21"/>
      <c r="DG269" s="21"/>
      <c r="DH269" s="21"/>
      <c r="DI269" s="21"/>
      <c r="DJ269" s="21"/>
      <c r="DK269" s="21"/>
      <c r="DL269" s="21"/>
      <c r="DM269" s="21"/>
      <c r="DN269" s="21"/>
      <c r="DO269" s="21"/>
      <c r="DP269" s="21"/>
      <c r="DQ269" s="21"/>
      <c r="DR269" s="21"/>
      <c r="DS269" s="21"/>
      <c r="DT269" s="21"/>
      <c r="DU269" s="21"/>
      <c r="DV269" s="21"/>
      <c r="DW269" s="21"/>
      <c r="DX269" s="21"/>
      <c r="DY269" s="21"/>
      <c r="DZ269" s="21"/>
      <c r="EA269" s="21"/>
    </row>
    <row r="270" spans="1:131">
      <c r="A270" s="21" t="s">
        <v>616</v>
      </c>
      <c r="B270" s="21"/>
      <c r="C270" s="51">
        <v>27864.005729242057</v>
      </c>
      <c r="D270" s="51">
        <v>3675.3168542922222</v>
      </c>
      <c r="E270" s="51">
        <v>735.0633708584445</v>
      </c>
      <c r="F270" s="51">
        <v>4410.3802251506668</v>
      </c>
      <c r="G270" s="51">
        <v>7568.3303420297552</v>
      </c>
      <c r="H270" s="51">
        <v>18156.127960285099</v>
      </c>
      <c r="I270" s="51">
        <v>1386.5533601930813</v>
      </c>
      <c r="J270" s="51">
        <v>-1.586542411811114</v>
      </c>
      <c r="K270" s="51">
        <v>10.050490476996339</v>
      </c>
      <c r="L270" s="79">
        <v>2.3989608195954877</v>
      </c>
      <c r="M270" s="51">
        <v>264.71077265994046</v>
      </c>
      <c r="N270" s="51">
        <v>4.8760536425326988</v>
      </c>
      <c r="O270" s="51">
        <v>1752.3124776860177</v>
      </c>
      <c r="P270" s="51">
        <v>1526.306384766679</v>
      </c>
      <c r="Q270" s="51">
        <v>1723.7266588025875</v>
      </c>
      <c r="R270" s="51">
        <v>1548.3374036802768</v>
      </c>
      <c r="S270" s="51">
        <v>1589.29015736105</v>
      </c>
      <c r="T270" s="51">
        <v>1550.8773140985825</v>
      </c>
      <c r="U270" s="51">
        <v>1492.5650589913607</v>
      </c>
      <c r="V270" s="51">
        <v>1569.3128955303075</v>
      </c>
      <c r="W270" s="51">
        <v>1479.1967704922404</v>
      </c>
      <c r="X270" s="51">
        <v>1651.5044548227454</v>
      </c>
      <c r="Y270" s="51">
        <v>1538.4129021853962</v>
      </c>
      <c r="Z270" s="51">
        <v>1718.0139046480112</v>
      </c>
      <c r="AA270" s="51"/>
      <c r="AB270" s="51">
        <v>832.46730332810591</v>
      </c>
      <c r="AC270" s="51">
        <v>700.62661187134552</v>
      </c>
      <c r="AD270" s="51">
        <v>670.78260334504103</v>
      </c>
      <c r="AE270" s="51">
        <v>703.84653542095668</v>
      </c>
      <c r="AF270" s="51">
        <v>708.79924768046828</v>
      </c>
      <c r="AG270" s="51">
        <v>658.67688485285805</v>
      </c>
      <c r="AH270" s="51">
        <v>769.83853613522638</v>
      </c>
      <c r="AI270" s="51">
        <v>661.9048313408033</v>
      </c>
      <c r="AJ270" s="51">
        <v>765.48754494960895</v>
      </c>
      <c r="AK270" s="51">
        <v>659.35162693852851</v>
      </c>
      <c r="AL270" s="51">
        <v>768.59777371406381</v>
      </c>
      <c r="AM270" s="41">
        <v>823.76984659979701</v>
      </c>
      <c r="AN270" s="41"/>
      <c r="AO270" s="41"/>
      <c r="AP270" s="41"/>
      <c r="AQ270" s="41"/>
      <c r="AR270" s="41"/>
      <c r="AS270" s="41"/>
      <c r="AT270" s="41"/>
      <c r="AU270" s="41"/>
      <c r="AV270" s="41"/>
      <c r="AW270" s="41"/>
      <c r="AX270" s="41"/>
      <c r="AY270" s="41"/>
      <c r="AZ270" s="41"/>
      <c r="BA270" s="41"/>
      <c r="BB270" s="41"/>
      <c r="BC270" s="41"/>
      <c r="BD270" s="41"/>
      <c r="BE270" s="41"/>
      <c r="BF270" s="41"/>
      <c r="BG270" s="41"/>
      <c r="BH270" s="41"/>
      <c r="BI270" s="41"/>
      <c r="BJ270" s="41"/>
      <c r="BK270" s="41"/>
      <c r="BL270" s="41"/>
      <c r="BM270" s="41"/>
      <c r="BN270" s="41"/>
      <c r="BO270" s="41"/>
      <c r="BP270" s="41"/>
      <c r="BQ270" s="41"/>
      <c r="BR270" s="41"/>
      <c r="BS270" s="41"/>
      <c r="BT270" s="41"/>
      <c r="BU270" s="41"/>
      <c r="BV270" s="41"/>
      <c r="BW270" s="41"/>
      <c r="BX270" s="41"/>
      <c r="BY270" s="41"/>
      <c r="BZ270" s="41"/>
      <c r="CA270" s="41"/>
      <c r="CB270" s="41"/>
      <c r="CC270" s="41"/>
      <c r="CD270" s="41"/>
      <c r="CE270" s="41"/>
      <c r="CF270" s="41"/>
      <c r="CG270" s="41"/>
      <c r="CH270" s="41"/>
      <c r="CI270" s="41"/>
      <c r="CJ270" s="41"/>
      <c r="CK270" s="41"/>
      <c r="CL270" s="41"/>
      <c r="CM270" s="41"/>
      <c r="CN270" s="41"/>
      <c r="CO270" s="41"/>
      <c r="CP270" s="41"/>
      <c r="CQ270" s="41"/>
      <c r="CR270" s="41"/>
      <c r="CS270" s="41"/>
      <c r="CT270" s="41"/>
      <c r="CU270" s="41"/>
      <c r="CV270" s="41"/>
      <c r="CW270" s="41"/>
      <c r="CX270" s="21"/>
      <c r="CY270" s="21"/>
      <c r="CZ270" s="21"/>
      <c r="DA270" s="21"/>
      <c r="DB270" s="21"/>
      <c r="DC270" s="21"/>
      <c r="DD270" s="21"/>
      <c r="DE270" s="21"/>
      <c r="DF270" s="21"/>
      <c r="DG270" s="21"/>
      <c r="DH270" s="21"/>
      <c r="DI270" s="21"/>
      <c r="DJ270" s="21"/>
      <c r="DK270" s="21"/>
      <c r="DL270" s="21"/>
      <c r="DM270" s="21"/>
      <c r="DN270" s="21"/>
      <c r="DO270" s="21"/>
      <c r="DP270" s="21"/>
      <c r="DQ270" s="21"/>
      <c r="DR270" s="21"/>
      <c r="DS270" s="21"/>
      <c r="DT270" s="21"/>
      <c r="DU270" s="21"/>
      <c r="DV270" s="21"/>
      <c r="DW270" s="21"/>
      <c r="DX270" s="21"/>
      <c r="DY270" s="21"/>
      <c r="DZ270" s="21"/>
      <c r="EA270" s="21"/>
    </row>
    <row r="271" spans="1:131">
      <c r="A271" s="21" t="s">
        <v>611</v>
      </c>
      <c r="B271" s="21"/>
      <c r="C271" s="51">
        <v>3738018.4418579121</v>
      </c>
      <c r="D271" s="51">
        <v>493051.94359035318</v>
      </c>
      <c r="E271" s="51">
        <v>98610.388718070637</v>
      </c>
      <c r="F271" s="51">
        <v>591662.33230842382</v>
      </c>
      <c r="G271" s="51">
        <v>1015308.3755251428</v>
      </c>
      <c r="H271" s="51">
        <v>2435685.0126919593</v>
      </c>
      <c r="I271" s="51">
        <v>1386.5533601930808</v>
      </c>
      <c r="J271" s="51">
        <v>-1.5865424118111207</v>
      </c>
      <c r="K271" s="51">
        <v>10.050490476996332</v>
      </c>
      <c r="L271" s="79">
        <v>2.3989608195954872</v>
      </c>
      <c r="M271" s="51">
        <v>35511.539854547387</v>
      </c>
      <c r="N271" s="51">
        <v>654.13345864149983</v>
      </c>
      <c r="O271" s="51">
        <v>235076.62254799</v>
      </c>
      <c r="P271" s="51">
        <v>204757.40170394082</v>
      </c>
      <c r="Q271" s="51">
        <v>231241.77126349814</v>
      </c>
      <c r="R271" s="51">
        <v>207712.91197020249</v>
      </c>
      <c r="S271" s="51">
        <v>213206.81510786017</v>
      </c>
      <c r="T271" s="51">
        <v>208053.64661103449</v>
      </c>
      <c r="U271" s="51">
        <v>200230.92768486208</v>
      </c>
      <c r="V271" s="51">
        <v>210526.82092946497</v>
      </c>
      <c r="W271" s="51">
        <v>198437.54200186438</v>
      </c>
      <c r="X271" s="51">
        <v>221553.00170855387</v>
      </c>
      <c r="Y271" s="51">
        <v>206381.5179856263</v>
      </c>
      <c r="Z271" s="51">
        <v>230475.39256722922</v>
      </c>
      <c r="AA271" s="51"/>
      <c r="AB271" s="51">
        <v>111677.34324783423</v>
      </c>
      <c r="AC271" s="51">
        <v>93990.620784399143</v>
      </c>
      <c r="AD271" s="51">
        <v>89986.980556417984</v>
      </c>
      <c r="AE271" s="51">
        <v>94422.580701676503</v>
      </c>
      <c r="AF271" s="51">
        <v>95086.998084559862</v>
      </c>
      <c r="AG271" s="51">
        <v>88362.97145250687</v>
      </c>
      <c r="AH271" s="51">
        <v>103275.55460937855</v>
      </c>
      <c r="AI271" s="51">
        <v>88796.007664834629</v>
      </c>
      <c r="AJ271" s="51">
        <v>102691.85944902583</v>
      </c>
      <c r="AK271" s="51">
        <v>88453.48960643787</v>
      </c>
      <c r="AL271" s="51">
        <v>103109.1035665049</v>
      </c>
      <c r="AM271" s="41">
        <v>110510.56005220917</v>
      </c>
      <c r="AN271" s="41"/>
      <c r="AO271" s="41"/>
      <c r="AP271" s="41"/>
      <c r="AQ271" s="41"/>
      <c r="AR271" s="41"/>
      <c r="AS271" s="41"/>
      <c r="AT271" s="41"/>
      <c r="AU271" s="41"/>
      <c r="AV271" s="41"/>
      <c r="AW271" s="41"/>
      <c r="AX271" s="41"/>
      <c r="AY271" s="41"/>
      <c r="AZ271" s="41"/>
      <c r="BA271" s="41"/>
      <c r="BB271" s="41"/>
      <c r="BC271" s="41"/>
      <c r="BD271" s="41"/>
      <c r="BE271" s="41"/>
      <c r="BF271" s="41"/>
      <c r="BG271" s="41"/>
      <c r="BH271" s="41"/>
      <c r="BI271" s="41"/>
      <c r="BJ271" s="41"/>
      <c r="BK271" s="41"/>
      <c r="BL271" s="41"/>
      <c r="BM271" s="41"/>
      <c r="BN271" s="41"/>
      <c r="BO271" s="41"/>
      <c r="BP271" s="41"/>
      <c r="BQ271" s="41"/>
      <c r="BR271" s="41"/>
      <c r="BS271" s="41"/>
      <c r="BT271" s="41"/>
      <c r="BU271" s="41"/>
      <c r="BV271" s="41"/>
      <c r="BW271" s="41"/>
      <c r="BX271" s="41"/>
      <c r="BY271" s="41"/>
      <c r="BZ271" s="41"/>
      <c r="CA271" s="41"/>
      <c r="CB271" s="41"/>
      <c r="CC271" s="41"/>
      <c r="CD271" s="41"/>
      <c r="CE271" s="41"/>
      <c r="CF271" s="41"/>
      <c r="CG271" s="41"/>
      <c r="CH271" s="41"/>
      <c r="CI271" s="41"/>
      <c r="CJ271" s="41"/>
      <c r="CK271" s="41"/>
      <c r="CL271" s="41"/>
      <c r="CM271" s="41"/>
      <c r="CN271" s="41"/>
      <c r="CO271" s="41"/>
      <c r="CP271" s="41"/>
      <c r="CQ271" s="41"/>
      <c r="CR271" s="41"/>
      <c r="CS271" s="41"/>
      <c r="CT271" s="41"/>
      <c r="CU271" s="41"/>
      <c r="CV271" s="41"/>
      <c r="CW271" s="41"/>
      <c r="CX271" s="21"/>
      <c r="CY271" s="21"/>
      <c r="CZ271" s="21"/>
      <c r="DA271" s="21"/>
      <c r="DB271" s="21"/>
      <c r="DC271" s="21"/>
      <c r="DD271" s="21"/>
      <c r="DE271" s="21"/>
      <c r="DF271" s="21"/>
      <c r="DG271" s="21"/>
      <c r="DH271" s="21"/>
      <c r="DI271" s="21"/>
      <c r="DJ271" s="21"/>
      <c r="DK271" s="21"/>
      <c r="DL271" s="21"/>
      <c r="DM271" s="21"/>
      <c r="DN271" s="21"/>
      <c r="DO271" s="21"/>
      <c r="DP271" s="21"/>
      <c r="DQ271" s="21"/>
      <c r="DR271" s="21"/>
      <c r="DS271" s="21"/>
      <c r="DT271" s="21"/>
      <c r="DU271" s="21"/>
      <c r="DV271" s="21"/>
      <c r="DW271" s="21"/>
      <c r="DX271" s="21"/>
      <c r="DY271" s="21"/>
      <c r="DZ271" s="21"/>
      <c r="EA271" s="21"/>
    </row>
    <row r="272" spans="1:131">
      <c r="A272" s="21" t="s">
        <v>622</v>
      </c>
      <c r="B272" s="21"/>
      <c r="C272" s="51">
        <v>8207.4670341084275</v>
      </c>
      <c r="D272" s="51">
        <v>1082.5809546058772</v>
      </c>
      <c r="E272" s="51">
        <v>216.51619092117545</v>
      </c>
      <c r="F272" s="51">
        <v>1299.0971455270526</v>
      </c>
      <c r="G272" s="51">
        <v>2229.2854225285664</v>
      </c>
      <c r="H272" s="51">
        <v>5347.9683843413995</v>
      </c>
      <c r="I272" s="51">
        <v>1386.5533601930811</v>
      </c>
      <c r="J272" s="51">
        <v>-1.5865424118111147</v>
      </c>
      <c r="K272" s="51">
        <v>10.050490476996332</v>
      </c>
      <c r="L272" s="79">
        <v>2.3989608195954863</v>
      </c>
      <c r="M272" s="51">
        <v>77.971737491418182</v>
      </c>
      <c r="N272" s="51">
        <v>1.436263325399483</v>
      </c>
      <c r="O272" s="51">
        <v>516.1514476352379</v>
      </c>
      <c r="P272" s="51">
        <v>449.58034600800693</v>
      </c>
      <c r="Q272" s="51">
        <v>507.73136732056423</v>
      </c>
      <c r="R272" s="51">
        <v>456.06968078701226</v>
      </c>
      <c r="S272" s="51">
        <v>468.13249684644791</v>
      </c>
      <c r="T272" s="51">
        <v>456.81782271715679</v>
      </c>
      <c r="U272" s="51">
        <v>439.64168816824736</v>
      </c>
      <c r="V272" s="51">
        <v>462.24810536660056</v>
      </c>
      <c r="W272" s="51">
        <v>435.70399922915004</v>
      </c>
      <c r="X272" s="51">
        <v>486.45799535620478</v>
      </c>
      <c r="Y272" s="51">
        <v>453.14637465361926</v>
      </c>
      <c r="Z272" s="51">
        <v>506.04865013146872</v>
      </c>
      <c r="AA272" s="51"/>
      <c r="AB272" s="51">
        <v>245.20695320803122</v>
      </c>
      <c r="AC272" s="51">
        <v>206.37269013042109</v>
      </c>
      <c r="AD272" s="51">
        <v>197.58200445064327</v>
      </c>
      <c r="AE272" s="51">
        <v>207.3211329581531</v>
      </c>
      <c r="AF272" s="51">
        <v>208.77997642073203</v>
      </c>
      <c r="AG272" s="51">
        <v>194.01621113240128</v>
      </c>
      <c r="AH272" s="51">
        <v>226.75937079230678</v>
      </c>
      <c r="AI272" s="51">
        <v>194.96701715236534</v>
      </c>
      <c r="AJ272" s="51">
        <v>225.4777669529789</v>
      </c>
      <c r="AK272" s="51">
        <v>194.21495942001212</v>
      </c>
      <c r="AL272" s="51">
        <v>226.39389869300399</v>
      </c>
      <c r="AM272" s="41">
        <v>242.64507857766301</v>
      </c>
      <c r="AN272" s="41"/>
      <c r="AO272" s="41"/>
      <c r="AP272" s="41"/>
      <c r="AQ272" s="41"/>
      <c r="AR272" s="41"/>
      <c r="AS272" s="41"/>
      <c r="AT272" s="41"/>
      <c r="AU272" s="41"/>
      <c r="AV272" s="41"/>
      <c r="AW272" s="41"/>
      <c r="AX272" s="41"/>
      <c r="AY272" s="41"/>
      <c r="AZ272" s="41"/>
      <c r="BA272" s="41"/>
      <c r="BB272" s="41"/>
      <c r="BC272" s="41"/>
      <c r="BD272" s="41"/>
      <c r="BE272" s="41"/>
      <c r="BF272" s="41"/>
      <c r="BG272" s="41"/>
      <c r="BH272" s="41"/>
      <c r="BI272" s="41"/>
      <c r="BJ272" s="41"/>
      <c r="BK272" s="41"/>
      <c r="BL272" s="41"/>
      <c r="BM272" s="41"/>
      <c r="BN272" s="41"/>
      <c r="BO272" s="41"/>
      <c r="BP272" s="41"/>
      <c r="BQ272" s="41"/>
      <c r="BR272" s="41"/>
      <c r="BS272" s="41"/>
      <c r="BT272" s="41"/>
      <c r="BU272" s="41"/>
      <c r="BV272" s="41"/>
      <c r="BW272" s="41"/>
      <c r="BX272" s="41"/>
      <c r="BY272" s="41"/>
      <c r="BZ272" s="41"/>
      <c r="CA272" s="41"/>
      <c r="CB272" s="41"/>
      <c r="CC272" s="41"/>
      <c r="CD272" s="41"/>
      <c r="CE272" s="41"/>
      <c r="CF272" s="41"/>
      <c r="CG272" s="41"/>
      <c r="CH272" s="41"/>
      <c r="CI272" s="41"/>
      <c r="CJ272" s="41"/>
      <c r="CK272" s="41"/>
      <c r="CL272" s="41"/>
      <c r="CM272" s="41"/>
      <c r="CN272" s="41"/>
      <c r="CO272" s="41"/>
      <c r="CP272" s="41"/>
      <c r="CQ272" s="41"/>
      <c r="CR272" s="41"/>
      <c r="CS272" s="41"/>
      <c r="CT272" s="41"/>
      <c r="CU272" s="41"/>
      <c r="CV272" s="41"/>
      <c r="CW272" s="41"/>
      <c r="CX272" s="21"/>
      <c r="CY272" s="21"/>
      <c r="CZ272" s="21"/>
      <c r="DA272" s="21"/>
      <c r="DB272" s="21"/>
      <c r="DC272" s="21"/>
      <c r="DD272" s="21"/>
      <c r="DE272" s="21"/>
      <c r="DF272" s="21"/>
      <c r="DG272" s="21"/>
      <c r="DH272" s="21"/>
      <c r="DI272" s="21"/>
      <c r="DJ272" s="21"/>
      <c r="DK272" s="21"/>
      <c r="DL272" s="21"/>
      <c r="DM272" s="21"/>
      <c r="DN272" s="21"/>
      <c r="DO272" s="21"/>
      <c r="DP272" s="21"/>
      <c r="DQ272" s="21"/>
      <c r="DR272" s="21"/>
      <c r="DS272" s="21"/>
      <c r="DT272" s="21"/>
      <c r="DU272" s="21"/>
      <c r="DV272" s="21"/>
      <c r="DW272" s="21"/>
      <c r="DX272" s="21"/>
      <c r="DY272" s="21"/>
      <c r="DZ272" s="21"/>
      <c r="EA272" s="21"/>
    </row>
    <row r="273" spans="1:131">
      <c r="A273" s="21" t="s">
        <v>623</v>
      </c>
      <c r="B273" s="21"/>
      <c r="C273" s="51">
        <v>8207.4670341084275</v>
      </c>
      <c r="D273" s="51">
        <v>1082.5809546058772</v>
      </c>
      <c r="E273" s="51">
        <v>216.51619092117545</v>
      </c>
      <c r="F273" s="51">
        <v>1299.0971455270526</v>
      </c>
      <c r="G273" s="51">
        <v>2229.2854225285664</v>
      </c>
      <c r="H273" s="51">
        <v>5347.9683843413995</v>
      </c>
      <c r="I273" s="51">
        <v>1386.5533601930811</v>
      </c>
      <c r="J273" s="51">
        <v>-1.5865424118111147</v>
      </c>
      <c r="K273" s="51">
        <v>10.050490476996332</v>
      </c>
      <c r="L273" s="79">
        <v>2.3989608195954863</v>
      </c>
      <c r="M273" s="51">
        <v>77.971737491418182</v>
      </c>
      <c r="N273" s="51">
        <v>1.436263325399483</v>
      </c>
      <c r="O273" s="51">
        <v>516.1514476352379</v>
      </c>
      <c r="P273" s="51">
        <v>449.58034600800693</v>
      </c>
      <c r="Q273" s="51">
        <v>507.73136732056423</v>
      </c>
      <c r="R273" s="51">
        <v>456.06968078701226</v>
      </c>
      <c r="S273" s="51">
        <v>468.13249684644791</v>
      </c>
      <c r="T273" s="51">
        <v>456.81782271715679</v>
      </c>
      <c r="U273" s="51">
        <v>439.64168816824736</v>
      </c>
      <c r="V273" s="51">
        <v>462.24810536660056</v>
      </c>
      <c r="W273" s="51">
        <v>435.70399922915004</v>
      </c>
      <c r="X273" s="51">
        <v>486.45799535620478</v>
      </c>
      <c r="Y273" s="51">
        <v>453.14637465361926</v>
      </c>
      <c r="Z273" s="51">
        <v>506.04865013146872</v>
      </c>
      <c r="AA273" s="51"/>
      <c r="AB273" s="51">
        <v>245.20695320803122</v>
      </c>
      <c r="AC273" s="51">
        <v>206.37269013042109</v>
      </c>
      <c r="AD273" s="51">
        <v>197.58200445064327</v>
      </c>
      <c r="AE273" s="51">
        <v>207.3211329581531</v>
      </c>
      <c r="AF273" s="51">
        <v>208.77997642073203</v>
      </c>
      <c r="AG273" s="51">
        <v>194.01621113240128</v>
      </c>
      <c r="AH273" s="51">
        <v>226.75937079230678</v>
      </c>
      <c r="AI273" s="51">
        <v>194.96701715236534</v>
      </c>
      <c r="AJ273" s="51">
        <v>225.4777669529789</v>
      </c>
      <c r="AK273" s="51">
        <v>194.21495942001212</v>
      </c>
      <c r="AL273" s="51">
        <v>226.39389869300399</v>
      </c>
      <c r="AM273" s="41">
        <v>242.64507857766301</v>
      </c>
      <c r="AN273" s="41"/>
      <c r="AO273" s="41"/>
      <c r="AP273" s="41"/>
      <c r="AQ273" s="41"/>
      <c r="AR273" s="41"/>
      <c r="AS273" s="41"/>
      <c r="AT273" s="41"/>
      <c r="AU273" s="41"/>
      <c r="AV273" s="41"/>
      <c r="AW273" s="41"/>
      <c r="AX273" s="41"/>
      <c r="AY273" s="41"/>
      <c r="AZ273" s="41"/>
      <c r="BA273" s="41"/>
      <c r="BB273" s="41"/>
      <c r="BC273" s="41"/>
      <c r="BD273" s="41"/>
      <c r="BE273" s="41"/>
      <c r="BF273" s="41"/>
      <c r="BG273" s="41"/>
      <c r="BH273" s="41"/>
      <c r="BI273" s="41"/>
      <c r="BJ273" s="41"/>
      <c r="BK273" s="41"/>
      <c r="BL273" s="41"/>
      <c r="BM273" s="41"/>
      <c r="BN273" s="41"/>
      <c r="BO273" s="41"/>
      <c r="BP273" s="41"/>
      <c r="BQ273" s="41"/>
      <c r="BR273" s="41"/>
      <c r="BS273" s="41"/>
      <c r="BT273" s="41"/>
      <c r="BU273" s="41"/>
      <c r="BV273" s="41"/>
      <c r="BW273" s="41"/>
      <c r="BX273" s="41"/>
      <c r="BY273" s="41"/>
      <c r="BZ273" s="41"/>
      <c r="CA273" s="41"/>
      <c r="CB273" s="41"/>
      <c r="CC273" s="41"/>
      <c r="CD273" s="41"/>
      <c r="CE273" s="41"/>
      <c r="CF273" s="41"/>
      <c r="CG273" s="41"/>
      <c r="CH273" s="41"/>
      <c r="CI273" s="41"/>
      <c r="CJ273" s="41"/>
      <c r="CK273" s="41"/>
      <c r="CL273" s="41"/>
      <c r="CM273" s="41"/>
      <c r="CN273" s="41"/>
      <c r="CO273" s="41"/>
      <c r="CP273" s="41"/>
      <c r="CQ273" s="41"/>
      <c r="CR273" s="41"/>
      <c r="CS273" s="41"/>
      <c r="CT273" s="41"/>
      <c r="CU273" s="41"/>
      <c r="CV273" s="41"/>
      <c r="CW273" s="41"/>
      <c r="CX273" s="21"/>
      <c r="CY273" s="21"/>
      <c r="CZ273" s="21"/>
      <c r="DA273" s="21"/>
      <c r="DB273" s="21"/>
      <c r="DC273" s="21"/>
      <c r="DD273" s="21"/>
      <c r="DE273" s="21"/>
      <c r="DF273" s="21"/>
      <c r="DG273" s="21"/>
      <c r="DH273" s="21"/>
      <c r="DI273" s="21"/>
      <c r="DJ273" s="21"/>
      <c r="DK273" s="21"/>
      <c r="DL273" s="21"/>
      <c r="DM273" s="21"/>
      <c r="DN273" s="21"/>
      <c r="DO273" s="21"/>
      <c r="DP273" s="21"/>
      <c r="DQ273" s="21"/>
      <c r="DR273" s="21"/>
      <c r="DS273" s="21"/>
      <c r="DT273" s="21"/>
      <c r="DU273" s="21"/>
      <c r="DV273" s="21"/>
      <c r="DW273" s="21"/>
      <c r="DX273" s="21"/>
      <c r="DY273" s="21"/>
      <c r="DZ273" s="21"/>
      <c r="EA273" s="21"/>
    </row>
    <row r="274" spans="1:131">
      <c r="A274" s="21" t="s">
        <v>608</v>
      </c>
      <c r="B274" s="21"/>
      <c r="C274" s="51">
        <v>1752414.9098267686</v>
      </c>
      <c r="D274" s="51">
        <v>231146.95411651075</v>
      </c>
      <c r="E274" s="51">
        <v>46229.39082330215</v>
      </c>
      <c r="F274" s="51">
        <v>277376.3449398129</v>
      </c>
      <c r="G274" s="51">
        <v>475985.22131900379</v>
      </c>
      <c r="H274" s="51">
        <v>1141869.896650776</v>
      </c>
      <c r="I274" s="51">
        <v>1386.5533601930811</v>
      </c>
      <c r="J274" s="51">
        <v>-1.5865424118111078</v>
      </c>
      <c r="K274" s="51">
        <v>10.050490476996334</v>
      </c>
      <c r="L274" s="79">
        <v>2.3989608195954859</v>
      </c>
      <c r="M274" s="51">
        <v>16648.112597616193</v>
      </c>
      <c r="N274" s="51">
        <v>306.66334149228078</v>
      </c>
      <c r="O274" s="51">
        <v>110205.92453258853</v>
      </c>
      <c r="P274" s="51">
        <v>95992.015348386063</v>
      </c>
      <c r="Q274" s="51">
        <v>108408.11356069517</v>
      </c>
      <c r="R274" s="51">
        <v>97377.583755097512</v>
      </c>
      <c r="S274" s="51">
        <v>99953.172378140836</v>
      </c>
      <c r="T274" s="51">
        <v>97537.323059270566</v>
      </c>
      <c r="U274" s="51">
        <v>93869.965742864457</v>
      </c>
      <c r="V274" s="51">
        <v>98696.768262024605</v>
      </c>
      <c r="W274" s="51">
        <v>93029.211247176892</v>
      </c>
      <c r="X274" s="51">
        <v>103865.93580259907</v>
      </c>
      <c r="Y274" s="51">
        <v>96753.414905822021</v>
      </c>
      <c r="Z274" s="51">
        <v>108048.82869498227</v>
      </c>
      <c r="AA274" s="51"/>
      <c r="AB274" s="51">
        <v>52355.290494520661</v>
      </c>
      <c r="AC274" s="51">
        <v>44063.604235346822</v>
      </c>
      <c r="AD274" s="51">
        <v>42186.66356792485</v>
      </c>
      <c r="AE274" s="51">
        <v>44266.110726756247</v>
      </c>
      <c r="AF274" s="51">
        <v>44577.595259597176</v>
      </c>
      <c r="AG274" s="51">
        <v>41425.314256343147</v>
      </c>
      <c r="AH274" s="51">
        <v>48416.460360786798</v>
      </c>
      <c r="AI274" s="51">
        <v>41628.325324046942</v>
      </c>
      <c r="AJ274" s="51">
        <v>48142.819093975006</v>
      </c>
      <c r="AK274" s="51">
        <v>41467.749938517001</v>
      </c>
      <c r="AL274" s="51">
        <v>48338.426692995949</v>
      </c>
      <c r="AM274" s="41">
        <v>51808.292586310134</v>
      </c>
      <c r="AN274" s="41"/>
      <c r="AO274" s="41"/>
      <c r="AP274" s="41"/>
      <c r="AQ274" s="41"/>
      <c r="AR274" s="41"/>
      <c r="AS274" s="41"/>
      <c r="AT274" s="41"/>
      <c r="AU274" s="41"/>
      <c r="AV274" s="41"/>
      <c r="AW274" s="41"/>
      <c r="AX274" s="41"/>
      <c r="AY274" s="41"/>
      <c r="AZ274" s="41"/>
      <c r="BA274" s="41"/>
      <c r="BB274" s="41"/>
      <c r="BC274" s="41"/>
      <c r="BD274" s="41"/>
      <c r="BE274" s="41"/>
      <c r="BF274" s="41"/>
      <c r="BG274" s="41"/>
      <c r="BH274" s="41"/>
      <c r="BI274" s="41"/>
      <c r="BJ274" s="41"/>
      <c r="BK274" s="41"/>
      <c r="BL274" s="41"/>
      <c r="BM274" s="41"/>
      <c r="BN274" s="41"/>
      <c r="BO274" s="41"/>
      <c r="BP274" s="41"/>
      <c r="BQ274" s="41"/>
      <c r="BR274" s="41"/>
      <c r="BS274" s="41"/>
      <c r="BT274" s="41"/>
      <c r="BU274" s="41"/>
      <c r="BV274" s="41"/>
      <c r="BW274" s="41"/>
      <c r="BX274" s="41"/>
      <c r="BY274" s="41"/>
      <c r="BZ274" s="41"/>
      <c r="CA274" s="41"/>
      <c r="CB274" s="41"/>
      <c r="CC274" s="41"/>
      <c r="CD274" s="41"/>
      <c r="CE274" s="41"/>
      <c r="CF274" s="41"/>
      <c r="CG274" s="41"/>
      <c r="CH274" s="41"/>
      <c r="CI274" s="41"/>
      <c r="CJ274" s="41"/>
      <c r="CK274" s="41"/>
      <c r="CL274" s="41"/>
      <c r="CM274" s="41"/>
      <c r="CN274" s="41"/>
      <c r="CO274" s="41"/>
      <c r="CP274" s="41"/>
      <c r="CQ274" s="41"/>
      <c r="CR274" s="41"/>
      <c r="CS274" s="41"/>
      <c r="CT274" s="41"/>
      <c r="CU274" s="41"/>
      <c r="CV274" s="41"/>
      <c r="CW274" s="41"/>
      <c r="CX274" s="21"/>
      <c r="CY274" s="21"/>
      <c r="CZ274" s="21"/>
      <c r="DA274" s="21"/>
      <c r="DB274" s="21"/>
      <c r="DC274" s="21"/>
      <c r="DD274" s="21"/>
      <c r="DE274" s="21"/>
      <c r="DF274" s="21"/>
      <c r="DG274" s="21"/>
      <c r="DH274" s="21"/>
      <c r="DI274" s="21"/>
      <c r="DJ274" s="21"/>
      <c r="DK274" s="21"/>
      <c r="DL274" s="21"/>
      <c r="DM274" s="21"/>
      <c r="DN274" s="21"/>
      <c r="DO274" s="21"/>
      <c r="DP274" s="21"/>
      <c r="DQ274" s="21"/>
      <c r="DR274" s="21"/>
      <c r="DS274" s="21"/>
      <c r="DT274" s="21"/>
      <c r="DU274" s="21"/>
      <c r="DV274" s="21"/>
      <c r="DW274" s="21"/>
      <c r="DX274" s="21"/>
      <c r="DY274" s="21"/>
      <c r="DZ274" s="21"/>
      <c r="EA274" s="21"/>
    </row>
    <row r="275" spans="1:131">
      <c r="A275" s="21" t="s">
        <v>618</v>
      </c>
      <c r="B275" s="21"/>
      <c r="C275" s="51">
        <v>121962.5003247765</v>
      </c>
      <c r="D275" s="51">
        <v>16087.092336650363</v>
      </c>
      <c r="E275" s="51">
        <v>3217.4184673300729</v>
      </c>
      <c r="F275" s="51">
        <v>19304.510803980436</v>
      </c>
      <c r="G275" s="51">
        <v>33127.05648883486</v>
      </c>
      <c r="H275" s="51">
        <v>79470.510585241238</v>
      </c>
      <c r="I275" s="51">
        <v>1386.5533601930813</v>
      </c>
      <c r="J275" s="51">
        <v>-1.586542411811114</v>
      </c>
      <c r="K275" s="51">
        <v>10.050490476996332</v>
      </c>
      <c r="L275" s="79">
        <v>2.3989608195954859</v>
      </c>
      <c r="M275" s="51">
        <v>1158.6556509579086</v>
      </c>
      <c r="N275" s="51">
        <v>21.342792552504921</v>
      </c>
      <c r="O275" s="51">
        <v>7669.981595812149</v>
      </c>
      <c r="P275" s="51">
        <v>6680.7387551049769</v>
      </c>
      <c r="Q275" s="51">
        <v>7544.8596740492803</v>
      </c>
      <c r="R275" s="51">
        <v>6777.1699063728283</v>
      </c>
      <c r="S275" s="51">
        <v>6956.4226772280281</v>
      </c>
      <c r="T275" s="51">
        <v>6788.2872535420629</v>
      </c>
      <c r="U275" s="51">
        <v>6533.0508563937037</v>
      </c>
      <c r="V275" s="51">
        <v>6868.9809494952824</v>
      </c>
      <c r="W275" s="51">
        <v>6474.5370193575372</v>
      </c>
      <c r="X275" s="51">
        <v>7228.7385584444428</v>
      </c>
      <c r="Y275" s="51">
        <v>6733.7297410012607</v>
      </c>
      <c r="Z275" s="51">
        <v>7519.854590889192</v>
      </c>
      <c r="AA275" s="51"/>
      <c r="AB275" s="51">
        <v>3643.7615875871306</v>
      </c>
      <c r="AC275" s="51">
        <v>3066.6866138428122</v>
      </c>
      <c r="AD275" s="51">
        <v>2936.057517116702</v>
      </c>
      <c r="AE275" s="51">
        <v>3080.7804211288576</v>
      </c>
      <c r="AF275" s="51">
        <v>3102.4587532548553</v>
      </c>
      <c r="AG275" s="51">
        <v>2883.0700281719573</v>
      </c>
      <c r="AH275" s="51">
        <v>3369.6315463674719</v>
      </c>
      <c r="AI275" s="51">
        <v>2897.1989523621796</v>
      </c>
      <c r="AJ275" s="51">
        <v>3350.586985113594</v>
      </c>
      <c r="AK275" s="51">
        <v>2886.0234165914967</v>
      </c>
      <c r="AL275" s="51">
        <v>3364.2006514464597</v>
      </c>
      <c r="AM275" s="41">
        <v>3605.6922741022472</v>
      </c>
      <c r="AN275" s="41"/>
      <c r="AO275" s="41"/>
      <c r="AP275" s="41"/>
      <c r="AQ275" s="41"/>
      <c r="AR275" s="41"/>
      <c r="AS275" s="41"/>
      <c r="AT275" s="41"/>
      <c r="AU275" s="41"/>
      <c r="AV275" s="41"/>
      <c r="AW275" s="41"/>
      <c r="AX275" s="41"/>
      <c r="AY275" s="41"/>
      <c r="AZ275" s="41"/>
      <c r="BA275" s="41"/>
      <c r="BB275" s="41"/>
      <c r="BC275" s="41"/>
      <c r="BD275" s="41"/>
      <c r="BE275" s="41"/>
      <c r="BF275" s="41"/>
      <c r="BG275" s="41"/>
      <c r="BH275" s="41"/>
      <c r="BI275" s="41"/>
      <c r="BJ275" s="41"/>
      <c r="BK275" s="41"/>
      <c r="BL275" s="41"/>
      <c r="BM275" s="41"/>
      <c r="BN275" s="41"/>
      <c r="BO275" s="41"/>
      <c r="BP275" s="41"/>
      <c r="BQ275" s="41"/>
      <c r="BR275" s="41"/>
      <c r="BS275" s="41"/>
      <c r="BT275" s="41"/>
      <c r="BU275" s="41"/>
      <c r="BV275" s="41"/>
      <c r="BW275" s="41"/>
      <c r="BX275" s="41"/>
      <c r="BY275" s="41"/>
      <c r="BZ275" s="41"/>
      <c r="CA275" s="41"/>
      <c r="CB275" s="41"/>
      <c r="CC275" s="41"/>
      <c r="CD275" s="41"/>
      <c r="CE275" s="41"/>
      <c r="CF275" s="41"/>
      <c r="CG275" s="41"/>
      <c r="CH275" s="41"/>
      <c r="CI275" s="41"/>
      <c r="CJ275" s="41"/>
      <c r="CK275" s="41"/>
      <c r="CL275" s="41"/>
      <c r="CM275" s="41"/>
      <c r="CN275" s="41"/>
      <c r="CO275" s="41"/>
      <c r="CP275" s="41"/>
      <c r="CQ275" s="41"/>
      <c r="CR275" s="41"/>
      <c r="CS275" s="41"/>
      <c r="CT275" s="41"/>
      <c r="CU275" s="41"/>
      <c r="CV275" s="41"/>
      <c r="CW275" s="41"/>
      <c r="CX275" s="21"/>
      <c r="CY275" s="21"/>
      <c r="CZ275" s="21"/>
      <c r="DA275" s="21"/>
      <c r="DB275" s="21"/>
      <c r="DC275" s="21"/>
      <c r="DD275" s="21"/>
      <c r="DE275" s="21"/>
      <c r="DF275" s="21"/>
      <c r="DG275" s="21"/>
      <c r="DH275" s="21"/>
      <c r="DI275" s="21"/>
      <c r="DJ275" s="21"/>
      <c r="DK275" s="21"/>
      <c r="DL275" s="21"/>
      <c r="DM275" s="21"/>
      <c r="DN275" s="21"/>
      <c r="DO275" s="21"/>
      <c r="DP275" s="21"/>
      <c r="DQ275" s="21"/>
      <c r="DR275" s="21"/>
      <c r="DS275" s="21"/>
      <c r="DT275" s="21"/>
      <c r="DU275" s="21"/>
      <c r="DV275" s="21"/>
      <c r="DW275" s="21"/>
      <c r="DX275" s="21"/>
      <c r="DY275" s="21"/>
      <c r="DZ275" s="21"/>
      <c r="EA275" s="21"/>
    </row>
    <row r="276" spans="1:131">
      <c r="A276" s="21" t="s">
        <v>617</v>
      </c>
      <c r="B276" s="21"/>
      <c r="C276" s="51">
        <v>3889408.2749660467</v>
      </c>
      <c r="D276" s="51">
        <v>513020.55867741129</v>
      </c>
      <c r="E276" s="51">
        <v>102604.11173548226</v>
      </c>
      <c r="F276" s="51">
        <v>615624.67041289352</v>
      </c>
      <c r="G276" s="51">
        <v>1056428.3881507749</v>
      </c>
      <c r="H276" s="51">
        <v>2534330.3118821201</v>
      </c>
      <c r="I276" s="51">
        <v>1386.5533601930813</v>
      </c>
      <c r="J276" s="51">
        <v>-1.5865424118111064</v>
      </c>
      <c r="K276" s="51">
        <v>10.050490476996339</v>
      </c>
      <c r="L276" s="79">
        <v>2.398960819595485</v>
      </c>
      <c r="M276" s="51">
        <v>36949.758037687439</v>
      </c>
      <c r="N276" s="51">
        <v>680.62587880328033</v>
      </c>
      <c r="O276" s="51">
        <v>244597.23118294252</v>
      </c>
      <c r="P276" s="51">
        <v>213050.08119543307</v>
      </c>
      <c r="Q276" s="51">
        <v>240607.06833298251</v>
      </c>
      <c r="R276" s="51">
        <v>216125.28969564362</v>
      </c>
      <c r="S276" s="51">
        <v>221841.69603708669</v>
      </c>
      <c r="T276" s="51">
        <v>216479.82409728793</v>
      </c>
      <c r="U276" s="51">
        <v>208340.28487418397</v>
      </c>
      <c r="V276" s="51">
        <v>219053.16203265564</v>
      </c>
      <c r="W276" s="51">
        <v>206474.26702966256</v>
      </c>
      <c r="X276" s="51">
        <v>230525.9033876032</v>
      </c>
      <c r="Y276" s="51">
        <v>214739.97422398507</v>
      </c>
      <c r="Z276" s="51">
        <v>239809.65128183909</v>
      </c>
      <c r="AA276" s="51"/>
      <c r="AB276" s="51">
        <v>116200.2782250748</v>
      </c>
      <c r="AC276" s="51">
        <v>97797.243093947676</v>
      </c>
      <c r="AD276" s="51">
        <v>93631.45534439414</v>
      </c>
      <c r="AE276" s="51">
        <v>98246.697397837401</v>
      </c>
      <c r="AF276" s="51">
        <v>98938.023700051534</v>
      </c>
      <c r="AG276" s="51">
        <v>91941.673834318819</v>
      </c>
      <c r="AH276" s="51">
        <v>107458.21695298456</v>
      </c>
      <c r="AI276" s="51">
        <v>92392.248023233304</v>
      </c>
      <c r="AJ276" s="51">
        <v>106850.88212517533</v>
      </c>
      <c r="AK276" s="51">
        <v>92035.857975571722</v>
      </c>
      <c r="AL276" s="51">
        <v>107285.02463903553</v>
      </c>
      <c r="AM276" s="41">
        <v>114986.24028311649</v>
      </c>
      <c r="AN276" s="41"/>
      <c r="AO276" s="41"/>
      <c r="AP276" s="41"/>
      <c r="AQ276" s="41"/>
      <c r="AR276" s="41"/>
      <c r="AS276" s="41"/>
      <c r="AT276" s="41"/>
      <c r="AU276" s="41"/>
      <c r="AV276" s="41"/>
      <c r="AW276" s="41"/>
      <c r="AX276" s="41"/>
      <c r="AY276" s="41"/>
      <c r="AZ276" s="41"/>
      <c r="BA276" s="41"/>
      <c r="BB276" s="41"/>
      <c r="BC276" s="41"/>
      <c r="BD276" s="41"/>
      <c r="BE276" s="41"/>
      <c r="BF276" s="41"/>
      <c r="BG276" s="41"/>
      <c r="BH276" s="41"/>
      <c r="BI276" s="41"/>
      <c r="BJ276" s="41"/>
      <c r="BK276" s="41"/>
      <c r="BL276" s="41"/>
      <c r="BM276" s="41"/>
      <c r="BN276" s="41"/>
      <c r="BO276" s="41"/>
      <c r="BP276" s="41"/>
      <c r="BQ276" s="41"/>
      <c r="BR276" s="41"/>
      <c r="BS276" s="41"/>
      <c r="BT276" s="41"/>
      <c r="BU276" s="41"/>
      <c r="BV276" s="41"/>
      <c r="BW276" s="41"/>
      <c r="BX276" s="41"/>
      <c r="BY276" s="41"/>
      <c r="BZ276" s="41"/>
      <c r="CA276" s="41"/>
      <c r="CB276" s="41"/>
      <c r="CC276" s="41"/>
      <c r="CD276" s="41"/>
      <c r="CE276" s="41"/>
      <c r="CF276" s="41"/>
      <c r="CG276" s="41"/>
      <c r="CH276" s="41"/>
      <c r="CI276" s="41"/>
      <c r="CJ276" s="41"/>
      <c r="CK276" s="41"/>
      <c r="CL276" s="41"/>
      <c r="CM276" s="41"/>
      <c r="CN276" s="41"/>
      <c r="CO276" s="41"/>
      <c r="CP276" s="41"/>
      <c r="CQ276" s="41"/>
      <c r="CR276" s="41"/>
      <c r="CS276" s="41"/>
      <c r="CT276" s="41"/>
      <c r="CU276" s="41"/>
      <c r="CV276" s="41"/>
      <c r="CW276" s="41"/>
      <c r="CX276" s="21"/>
      <c r="CY276" s="21"/>
      <c r="CZ276" s="21"/>
      <c r="DA276" s="21"/>
      <c r="DB276" s="21"/>
      <c r="DC276" s="21"/>
      <c r="DD276" s="21"/>
      <c r="DE276" s="21"/>
      <c r="DF276" s="21"/>
      <c r="DG276" s="21"/>
      <c r="DH276" s="21"/>
      <c r="DI276" s="21"/>
      <c r="DJ276" s="21"/>
      <c r="DK276" s="21"/>
      <c r="DL276" s="21"/>
      <c r="DM276" s="21"/>
      <c r="DN276" s="21"/>
      <c r="DO276" s="21"/>
      <c r="DP276" s="21"/>
      <c r="DQ276" s="21"/>
      <c r="DR276" s="21"/>
      <c r="DS276" s="21"/>
      <c r="DT276" s="21"/>
      <c r="DU276" s="21"/>
      <c r="DV276" s="21"/>
      <c r="DW276" s="21"/>
      <c r="DX276" s="21"/>
      <c r="DY276" s="21"/>
      <c r="DZ276" s="21"/>
      <c r="EA276" s="21"/>
    </row>
    <row r="277" spans="1:131">
      <c r="A277" s="21" t="s">
        <v>624</v>
      </c>
      <c r="B277" s="21"/>
      <c r="C277" s="51">
        <v>135677.53408537959</v>
      </c>
      <c r="D277" s="51">
        <v>17896.132114611341</v>
      </c>
      <c r="E277" s="51">
        <v>3579.2264229222683</v>
      </c>
      <c r="F277" s="51">
        <v>21475.358537533608</v>
      </c>
      <c r="G277" s="51">
        <v>36852.289219583326</v>
      </c>
      <c r="H277" s="51">
        <v>88407.197950181479</v>
      </c>
      <c r="I277" s="51">
        <v>1386.5533601930815</v>
      </c>
      <c r="J277" s="51">
        <v>-1.5865424118111102</v>
      </c>
      <c r="K277" s="51">
        <v>10.050490476996341</v>
      </c>
      <c r="L277" s="79">
        <v>2.398960819595485</v>
      </c>
      <c r="M277" s="51">
        <v>1288.9498096336049</v>
      </c>
      <c r="N277" s="51">
        <v>23.742850928019291</v>
      </c>
      <c r="O277" s="51">
        <v>8532.4930747474336</v>
      </c>
      <c r="P277" s="51">
        <v>7432.0070328792108</v>
      </c>
      <c r="Q277" s="51">
        <v>8393.3008332010286</v>
      </c>
      <c r="R277" s="51">
        <v>7539.2821443126104</v>
      </c>
      <c r="S277" s="51">
        <v>7738.6924045388378</v>
      </c>
      <c r="T277" s="51">
        <v>7551.6496691294687</v>
      </c>
      <c r="U277" s="51">
        <v>7267.711205407345</v>
      </c>
      <c r="V277" s="51">
        <v>7641.417603158483</v>
      </c>
      <c r="W277" s="51">
        <v>7202.6173191898615</v>
      </c>
      <c r="X277" s="51">
        <v>8041.6309894099495</v>
      </c>
      <c r="Y277" s="51">
        <v>7490.9570074698868</v>
      </c>
      <c r="Z277" s="51">
        <v>8365.4838565588107</v>
      </c>
      <c r="AA277" s="51"/>
      <c r="AB277" s="51">
        <v>4053.5130526380158</v>
      </c>
      <c r="AC277" s="51">
        <v>3411.5443392095608</v>
      </c>
      <c r="AD277" s="51">
        <v>3266.225625044116</v>
      </c>
      <c r="AE277" s="51">
        <v>3427.2230356396371</v>
      </c>
      <c r="AF277" s="51">
        <v>3451.3391585307459</v>
      </c>
      <c r="AG277" s="51">
        <v>3207.2795406472319</v>
      </c>
      <c r="AH277" s="51">
        <v>3748.5563002562267</v>
      </c>
      <c r="AI277" s="51">
        <v>3222.9973029783082</v>
      </c>
      <c r="AJ277" s="51">
        <v>3727.3701233429674</v>
      </c>
      <c r="AK277" s="51">
        <v>3210.5650460844963</v>
      </c>
      <c r="AL277" s="51">
        <v>3742.5146855894432</v>
      </c>
      <c r="AM277" s="41">
        <v>4011.1627354159364</v>
      </c>
      <c r="AN277" s="41"/>
      <c r="AO277" s="41"/>
      <c r="AP277" s="41"/>
      <c r="AQ277" s="41"/>
      <c r="AR277" s="41"/>
      <c r="AS277" s="41"/>
      <c r="AT277" s="41"/>
      <c r="AU277" s="41"/>
      <c r="AV277" s="41"/>
      <c r="AW277" s="41"/>
      <c r="AX277" s="41"/>
      <c r="AY277" s="41"/>
      <c r="AZ277" s="41"/>
      <c r="BA277" s="41"/>
      <c r="BB277" s="41"/>
      <c r="BC277" s="41"/>
      <c r="BD277" s="41"/>
      <c r="BE277" s="41"/>
      <c r="BF277" s="41"/>
      <c r="BG277" s="41"/>
      <c r="BH277" s="41"/>
      <c r="BI277" s="41"/>
      <c r="BJ277" s="41"/>
      <c r="BK277" s="41"/>
      <c r="BL277" s="41"/>
      <c r="BM277" s="41"/>
      <c r="BN277" s="41"/>
      <c r="BO277" s="41"/>
      <c r="BP277" s="41"/>
      <c r="BQ277" s="41"/>
      <c r="BR277" s="41"/>
      <c r="BS277" s="41"/>
      <c r="BT277" s="41"/>
      <c r="BU277" s="41"/>
      <c r="BV277" s="41"/>
      <c r="BW277" s="41"/>
      <c r="BX277" s="41"/>
      <c r="BY277" s="41"/>
      <c r="BZ277" s="41"/>
      <c r="CA277" s="41"/>
      <c r="CB277" s="41"/>
      <c r="CC277" s="41"/>
      <c r="CD277" s="41"/>
      <c r="CE277" s="41"/>
      <c r="CF277" s="41"/>
      <c r="CG277" s="41"/>
      <c r="CH277" s="41"/>
      <c r="CI277" s="41"/>
      <c r="CJ277" s="41"/>
      <c r="CK277" s="41"/>
      <c r="CL277" s="41"/>
      <c r="CM277" s="41"/>
      <c r="CN277" s="41"/>
      <c r="CO277" s="41"/>
      <c r="CP277" s="41"/>
      <c r="CQ277" s="41"/>
      <c r="CR277" s="41"/>
      <c r="CS277" s="41"/>
      <c r="CT277" s="41"/>
      <c r="CU277" s="41"/>
      <c r="CV277" s="41"/>
      <c r="CW277" s="41"/>
      <c r="CX277" s="21"/>
      <c r="CY277" s="21"/>
      <c r="CZ277" s="21"/>
      <c r="DA277" s="21"/>
      <c r="DB277" s="21"/>
      <c r="DC277" s="21"/>
      <c r="DD277" s="21"/>
      <c r="DE277" s="21"/>
      <c r="DF277" s="21"/>
      <c r="DG277" s="21"/>
      <c r="DH277" s="21"/>
      <c r="DI277" s="21"/>
      <c r="DJ277" s="21"/>
      <c r="DK277" s="21"/>
      <c r="DL277" s="21"/>
      <c r="DM277" s="21"/>
      <c r="DN277" s="21"/>
      <c r="DO277" s="21"/>
      <c r="DP277" s="21"/>
      <c r="DQ277" s="21"/>
      <c r="DR277" s="21"/>
      <c r="DS277" s="21"/>
      <c r="DT277" s="21"/>
      <c r="DU277" s="21"/>
      <c r="DV277" s="21"/>
      <c r="DW277" s="21"/>
      <c r="DX277" s="21"/>
      <c r="DY277" s="21"/>
      <c r="DZ277" s="21"/>
      <c r="EA277" s="21"/>
    </row>
    <row r="278" spans="1:131">
      <c r="A278" s="21" t="s">
        <v>620</v>
      </c>
      <c r="B278" s="21"/>
      <c r="C278" s="51">
        <v>17639.157092212019</v>
      </c>
      <c r="D278" s="51">
        <v>2326.639320508009</v>
      </c>
      <c r="E278" s="51">
        <v>465.32786410160179</v>
      </c>
      <c r="F278" s="51">
        <v>2791.9671846096107</v>
      </c>
      <c r="G278" s="51">
        <v>4791.0903093418565</v>
      </c>
      <c r="H278" s="51">
        <v>11493.637935254723</v>
      </c>
      <c r="I278" s="51">
        <v>1386.5533601930811</v>
      </c>
      <c r="J278" s="51">
        <v>-1.5865424118111091</v>
      </c>
      <c r="K278" s="51">
        <v>10.050490476996336</v>
      </c>
      <c r="L278" s="79">
        <v>2.3989608195954846</v>
      </c>
      <c r="M278" s="51">
        <v>167.57371313806877</v>
      </c>
      <c r="N278" s="51">
        <v>3.0867592056379642</v>
      </c>
      <c r="O278" s="51">
        <v>1109.2918717034629</v>
      </c>
      <c r="P278" s="51">
        <v>966.21994530712402</v>
      </c>
      <c r="Q278" s="51">
        <v>1091.1957747246579</v>
      </c>
      <c r="R278" s="51">
        <v>980.16656185948204</v>
      </c>
      <c r="S278" s="51">
        <v>1006.0914795670507</v>
      </c>
      <c r="T278" s="51">
        <v>981.77443831859512</v>
      </c>
      <c r="U278" s="51">
        <v>944.86018276495167</v>
      </c>
      <c r="V278" s="51">
        <v>993.4449827521687</v>
      </c>
      <c r="W278" s="51">
        <v>936.39746052819419</v>
      </c>
      <c r="X278" s="51">
        <v>1045.4759017844483</v>
      </c>
      <c r="Y278" s="51">
        <v>973.88391023246299</v>
      </c>
      <c r="Z278" s="51">
        <v>1087.5793468161605</v>
      </c>
      <c r="AA278" s="51"/>
      <c r="AB278" s="51">
        <v>526.98889313406698</v>
      </c>
      <c r="AC278" s="51">
        <v>443.52786135172425</v>
      </c>
      <c r="AD278" s="51">
        <v>424.63527427102531</v>
      </c>
      <c r="AE278" s="51">
        <v>445.56621642056848</v>
      </c>
      <c r="AF278" s="51">
        <v>448.70150394623704</v>
      </c>
      <c r="AG278" s="51">
        <v>416.9718151017783</v>
      </c>
      <c r="AH278" s="51">
        <v>487.34209311035676</v>
      </c>
      <c r="AI278" s="51">
        <v>419.01524904804563</v>
      </c>
      <c r="AJ278" s="51">
        <v>484.58772183381802</v>
      </c>
      <c r="AK278" s="51">
        <v>417.39895690477391</v>
      </c>
      <c r="AL278" s="51">
        <v>486.5566352162669</v>
      </c>
      <c r="AM278" s="41">
        <v>521.48301551459917</v>
      </c>
      <c r="AN278" s="41"/>
      <c r="AO278" s="41"/>
      <c r="AP278" s="41"/>
      <c r="AQ278" s="41"/>
      <c r="AR278" s="41"/>
      <c r="AS278" s="41"/>
      <c r="AT278" s="41"/>
      <c r="AU278" s="41"/>
      <c r="AV278" s="41"/>
      <c r="AW278" s="41"/>
      <c r="AX278" s="41"/>
      <c r="AY278" s="41"/>
      <c r="AZ278" s="41"/>
      <c r="BA278" s="41"/>
      <c r="BB278" s="41"/>
      <c r="BC278" s="41"/>
      <c r="BD278" s="41"/>
      <c r="BE278" s="41"/>
      <c r="BF278" s="41"/>
      <c r="BG278" s="41"/>
      <c r="BH278" s="41"/>
      <c r="BI278" s="41"/>
      <c r="BJ278" s="41"/>
      <c r="BK278" s="41"/>
      <c r="BL278" s="41"/>
      <c r="BM278" s="41"/>
      <c r="BN278" s="41"/>
      <c r="BO278" s="41"/>
      <c r="BP278" s="41"/>
      <c r="BQ278" s="41"/>
      <c r="BR278" s="41"/>
      <c r="BS278" s="41"/>
      <c r="BT278" s="41"/>
      <c r="BU278" s="41"/>
      <c r="BV278" s="41"/>
      <c r="BW278" s="41"/>
      <c r="BX278" s="41"/>
      <c r="BY278" s="41"/>
      <c r="BZ278" s="41"/>
      <c r="CA278" s="41"/>
      <c r="CB278" s="41"/>
      <c r="CC278" s="41"/>
      <c r="CD278" s="41"/>
      <c r="CE278" s="41"/>
      <c r="CF278" s="41"/>
      <c r="CG278" s="41"/>
      <c r="CH278" s="41"/>
      <c r="CI278" s="41"/>
      <c r="CJ278" s="41"/>
      <c r="CK278" s="41"/>
      <c r="CL278" s="41"/>
      <c r="CM278" s="41"/>
      <c r="CN278" s="41"/>
      <c r="CO278" s="41"/>
      <c r="CP278" s="41"/>
      <c r="CQ278" s="41"/>
      <c r="CR278" s="41"/>
      <c r="CS278" s="41"/>
      <c r="CT278" s="41"/>
      <c r="CU278" s="41"/>
      <c r="CV278" s="41"/>
      <c r="CW278" s="41"/>
      <c r="CX278" s="21"/>
      <c r="CY278" s="21"/>
      <c r="CZ278" s="21"/>
      <c r="DA278" s="21"/>
      <c r="DB278" s="21"/>
      <c r="DC278" s="21"/>
      <c r="DD278" s="21"/>
      <c r="DE278" s="21"/>
      <c r="DF278" s="21"/>
      <c r="DG278" s="21"/>
      <c r="DH278" s="21"/>
      <c r="DI278" s="21"/>
      <c r="DJ278" s="21"/>
      <c r="DK278" s="21"/>
      <c r="DL278" s="21"/>
      <c r="DM278" s="21"/>
      <c r="DN278" s="21"/>
      <c r="DO278" s="21"/>
      <c r="DP278" s="21"/>
      <c r="DQ278" s="21"/>
      <c r="DR278" s="21"/>
      <c r="DS278" s="21"/>
      <c r="DT278" s="21"/>
      <c r="DU278" s="21"/>
      <c r="DV278" s="21"/>
      <c r="DW278" s="21"/>
      <c r="DX278" s="21"/>
      <c r="DY278" s="21"/>
      <c r="DZ278" s="21"/>
      <c r="EA278" s="21"/>
    </row>
    <row r="279" spans="1:131">
      <c r="A279" s="21" t="s">
        <v>625</v>
      </c>
      <c r="B279" s="21"/>
      <c r="C279" s="51">
        <v>735326.97297602531</v>
      </c>
      <c r="D279" s="51">
        <v>96991.065945634982</v>
      </c>
      <c r="E279" s="51">
        <v>19398.213189126996</v>
      </c>
      <c r="F279" s="51">
        <v>116389.27913476198</v>
      </c>
      <c r="G279" s="51">
        <v>199727.11371670855</v>
      </c>
      <c r="H279" s="51">
        <v>479137.52041727555</v>
      </c>
      <c r="I279" s="51">
        <v>1386.5533601930813</v>
      </c>
      <c r="J279" s="51">
        <v>-1.5865424118111122</v>
      </c>
      <c r="K279" s="51">
        <v>10.050490476996337</v>
      </c>
      <c r="L279" s="79">
        <v>2.3989608195954837</v>
      </c>
      <c r="M279" s="51">
        <v>6985.6779770147441</v>
      </c>
      <c r="N279" s="51">
        <v>128.67833146005538</v>
      </c>
      <c r="O279" s="51">
        <v>46243.266041706636</v>
      </c>
      <c r="P279" s="51">
        <v>40278.998814826606</v>
      </c>
      <c r="Q279" s="51">
        <v>45488.890526791562</v>
      </c>
      <c r="R279" s="51">
        <v>40860.39413202295</v>
      </c>
      <c r="S279" s="51">
        <v>41941.131219566421</v>
      </c>
      <c r="T279" s="51">
        <v>40927.421990747622</v>
      </c>
      <c r="U279" s="51">
        <v>39388.570238703942</v>
      </c>
      <c r="V279" s="51">
        <v>41413.934246773206</v>
      </c>
      <c r="W279" s="51">
        <v>39035.783090601537</v>
      </c>
      <c r="X279" s="51">
        <v>43582.957289833423</v>
      </c>
      <c r="Y279" s="51">
        <v>40598.488011508918</v>
      </c>
      <c r="Z279" s="51">
        <v>45338.131793081127</v>
      </c>
      <c r="AA279" s="51"/>
      <c r="AB279" s="51">
        <v>21968.688501070796</v>
      </c>
      <c r="AC279" s="51">
        <v>18489.432233827603</v>
      </c>
      <c r="AD279" s="51">
        <v>17701.853281096919</v>
      </c>
      <c r="AE279" s="51">
        <v>18574.405538095372</v>
      </c>
      <c r="AF279" s="51">
        <v>18705.106879072559</v>
      </c>
      <c r="AG279" s="51">
        <v>17382.385167967193</v>
      </c>
      <c r="AH279" s="51">
        <v>20315.924636152762</v>
      </c>
      <c r="AI279" s="51">
        <v>17467.570196386077</v>
      </c>
      <c r="AJ279" s="51">
        <v>20201.102624951131</v>
      </c>
      <c r="AK279" s="51">
        <v>17400.191511398818</v>
      </c>
      <c r="AL279" s="51">
        <v>20283.181100129932</v>
      </c>
      <c r="AM279" s="41">
        <v>21739.163909712221</v>
      </c>
      <c r="AN279" s="41"/>
      <c r="AO279" s="41"/>
      <c r="AP279" s="41"/>
      <c r="AQ279" s="41"/>
      <c r="AR279" s="41"/>
      <c r="AS279" s="41"/>
      <c r="AT279" s="41"/>
      <c r="AU279" s="41"/>
      <c r="AV279" s="41"/>
      <c r="AW279" s="41"/>
      <c r="AX279" s="41"/>
      <c r="AY279" s="41"/>
      <c r="AZ279" s="41"/>
      <c r="BA279" s="41"/>
      <c r="BB279" s="41"/>
      <c r="BC279" s="41"/>
      <c r="BD279" s="41"/>
      <c r="BE279" s="41"/>
      <c r="BF279" s="41"/>
      <c r="BG279" s="41"/>
      <c r="BH279" s="41"/>
      <c r="BI279" s="41"/>
      <c r="BJ279" s="41"/>
      <c r="BK279" s="41"/>
      <c r="BL279" s="41"/>
      <c r="BM279" s="41"/>
      <c r="BN279" s="41"/>
      <c r="BO279" s="41"/>
      <c r="BP279" s="41"/>
      <c r="BQ279" s="41"/>
      <c r="BR279" s="41"/>
      <c r="BS279" s="41"/>
      <c r="BT279" s="41"/>
      <c r="BU279" s="41"/>
      <c r="BV279" s="41"/>
      <c r="BW279" s="41"/>
      <c r="BX279" s="41"/>
      <c r="BY279" s="41"/>
      <c r="BZ279" s="41"/>
      <c r="CA279" s="41"/>
      <c r="CB279" s="41"/>
      <c r="CC279" s="41"/>
      <c r="CD279" s="41"/>
      <c r="CE279" s="41"/>
      <c r="CF279" s="41"/>
      <c r="CG279" s="41"/>
      <c r="CH279" s="41"/>
      <c r="CI279" s="41"/>
      <c r="CJ279" s="41"/>
      <c r="CK279" s="41"/>
      <c r="CL279" s="41"/>
      <c r="CM279" s="41"/>
      <c r="CN279" s="41"/>
      <c r="CO279" s="41"/>
      <c r="CP279" s="41"/>
      <c r="CQ279" s="41"/>
      <c r="CR279" s="41"/>
      <c r="CS279" s="41"/>
      <c r="CT279" s="41"/>
      <c r="CU279" s="41"/>
      <c r="CV279" s="41"/>
      <c r="CW279" s="41"/>
      <c r="CX279" s="21"/>
      <c r="CY279" s="21"/>
      <c r="CZ279" s="21"/>
      <c r="DA279" s="21"/>
      <c r="DB279" s="21"/>
      <c r="DC279" s="21"/>
      <c r="DD279" s="21"/>
      <c r="DE279" s="21"/>
      <c r="DF279" s="21"/>
      <c r="DG279" s="21"/>
      <c r="DH279" s="21"/>
      <c r="DI279" s="21"/>
      <c r="DJ279" s="21"/>
      <c r="DK279" s="21"/>
      <c r="DL279" s="21"/>
      <c r="DM279" s="21"/>
      <c r="DN279" s="21"/>
      <c r="DO279" s="21"/>
      <c r="DP279" s="21"/>
      <c r="DQ279" s="21"/>
      <c r="DR279" s="21"/>
      <c r="DS279" s="21"/>
      <c r="DT279" s="21"/>
      <c r="DU279" s="21"/>
      <c r="DV279" s="21"/>
      <c r="DW279" s="21"/>
      <c r="DX279" s="21"/>
      <c r="DY279" s="21"/>
      <c r="DZ279" s="21"/>
      <c r="EA279" s="21"/>
    </row>
    <row r="280" spans="1:131">
      <c r="A280" s="21" t="s">
        <v>621</v>
      </c>
      <c r="B280" s="21"/>
      <c r="C280" s="51">
        <v>44830.702287146873</v>
      </c>
      <c r="D280" s="51">
        <v>5913.2573150741209</v>
      </c>
      <c r="E280" s="51">
        <v>1182.6514630148242</v>
      </c>
      <c r="F280" s="51">
        <v>7095.9087780889449</v>
      </c>
      <c r="G280" s="51">
        <v>12176.769114651837</v>
      </c>
      <c r="H280" s="51">
        <v>29211.592015310129</v>
      </c>
      <c r="I280" s="51">
        <v>1386.5533601930815</v>
      </c>
      <c r="J280" s="51">
        <v>-1.586542411811114</v>
      </c>
      <c r="K280" s="51">
        <v>10.050490476996345</v>
      </c>
      <c r="L280" s="79">
        <v>2.3989608195954824</v>
      </c>
      <c r="M280" s="51">
        <v>425.89604512119206</v>
      </c>
      <c r="N280" s="51">
        <v>7.8451358110055791</v>
      </c>
      <c r="O280" s="51">
        <v>2819.3146299403752</v>
      </c>
      <c r="P280" s="51">
        <v>2455.690965589954</v>
      </c>
      <c r="Q280" s="51">
        <v>2773.3225946081238</v>
      </c>
      <c r="R280" s="51">
        <v>2491.1369118618313</v>
      </c>
      <c r="S280" s="51">
        <v>2557.0262432789168</v>
      </c>
      <c r="T280" s="51">
        <v>2495.2234013962343</v>
      </c>
      <c r="U280" s="51">
        <v>2401.4041790702586</v>
      </c>
      <c r="V280" s="51">
        <v>2524.884609145297</v>
      </c>
      <c r="W280" s="51">
        <v>2379.8957941088024</v>
      </c>
      <c r="X280" s="51">
        <v>2657.1235040464967</v>
      </c>
      <c r="Y280" s="51">
        <v>2475.169273318088</v>
      </c>
      <c r="Z280" s="51">
        <v>2764.1312822307113</v>
      </c>
      <c r="AA280" s="51"/>
      <c r="AB280" s="51">
        <v>1339.3657108001705</v>
      </c>
      <c r="AC280" s="51">
        <v>1127.2457864266698</v>
      </c>
      <c r="AD280" s="51">
        <v>1079.2294360749422</v>
      </c>
      <c r="AE280" s="51">
        <v>1132.4263564941136</v>
      </c>
      <c r="AF280" s="51">
        <v>1140.3948291888723</v>
      </c>
      <c r="AG280" s="51">
        <v>1059.7524137484102</v>
      </c>
      <c r="AH280" s="51">
        <v>1238.6016051680622</v>
      </c>
      <c r="AI280" s="51">
        <v>1064.9458920087181</v>
      </c>
      <c r="AJ280" s="51">
        <v>1231.6012480624897</v>
      </c>
      <c r="AK280" s="51">
        <v>1060.8380136387216</v>
      </c>
      <c r="AL280" s="51">
        <v>1236.6053289953998</v>
      </c>
      <c r="AM280" s="41">
        <v>1325.372277945218</v>
      </c>
      <c r="AN280" s="41"/>
      <c r="AO280" s="41"/>
      <c r="AP280" s="41"/>
      <c r="AQ280" s="41"/>
      <c r="AR280" s="41"/>
      <c r="AS280" s="41"/>
      <c r="AT280" s="41"/>
      <c r="AU280" s="41"/>
      <c r="AV280" s="41"/>
      <c r="AW280" s="41"/>
      <c r="AX280" s="41"/>
      <c r="AY280" s="41"/>
      <c r="AZ280" s="41"/>
      <c r="BA280" s="41"/>
      <c r="BB280" s="41"/>
      <c r="BC280" s="41"/>
      <c r="BD280" s="41"/>
      <c r="BE280" s="41"/>
      <c r="BF280" s="41"/>
      <c r="BG280" s="41"/>
      <c r="BH280" s="41"/>
      <c r="BI280" s="41"/>
      <c r="BJ280" s="41"/>
      <c r="BK280" s="41"/>
      <c r="BL280" s="41"/>
      <c r="BM280" s="41"/>
      <c r="BN280" s="41"/>
      <c r="BO280" s="41"/>
      <c r="BP280" s="41"/>
      <c r="BQ280" s="41"/>
      <c r="BR280" s="41"/>
      <c r="BS280" s="41"/>
      <c r="BT280" s="41"/>
      <c r="BU280" s="41"/>
      <c r="BV280" s="41"/>
      <c r="BW280" s="41"/>
      <c r="BX280" s="41"/>
      <c r="BY280" s="41"/>
      <c r="BZ280" s="41"/>
      <c r="CA280" s="41"/>
      <c r="CB280" s="41"/>
      <c r="CC280" s="41"/>
      <c r="CD280" s="41"/>
      <c r="CE280" s="41"/>
      <c r="CF280" s="41"/>
      <c r="CG280" s="41"/>
      <c r="CH280" s="41"/>
      <c r="CI280" s="41"/>
      <c r="CJ280" s="41"/>
      <c r="CK280" s="41"/>
      <c r="CL280" s="41"/>
      <c r="CM280" s="41"/>
      <c r="CN280" s="41"/>
      <c r="CO280" s="41"/>
      <c r="CP280" s="41"/>
      <c r="CQ280" s="41"/>
      <c r="CR280" s="41"/>
      <c r="CS280" s="41"/>
      <c r="CT280" s="41"/>
      <c r="CU280" s="41"/>
      <c r="CV280" s="41"/>
      <c r="CW280" s="41"/>
      <c r="CX280" s="21"/>
      <c r="CY280" s="21"/>
      <c r="CZ280" s="21"/>
      <c r="DA280" s="21"/>
      <c r="DB280" s="21"/>
      <c r="DC280" s="21"/>
      <c r="DD280" s="21"/>
      <c r="DE280" s="21"/>
      <c r="DF280" s="21"/>
      <c r="DG280" s="21"/>
      <c r="DH280" s="21"/>
      <c r="DI280" s="21"/>
      <c r="DJ280" s="21"/>
      <c r="DK280" s="21"/>
      <c r="DL280" s="21"/>
      <c r="DM280" s="21"/>
      <c r="DN280" s="21"/>
      <c r="DO280" s="21"/>
      <c r="DP280" s="21"/>
      <c r="DQ280" s="21"/>
      <c r="DR280" s="21"/>
      <c r="DS280" s="21"/>
      <c r="DT280" s="21"/>
      <c r="DU280" s="21"/>
      <c r="DV280" s="21"/>
      <c r="DW280" s="21"/>
      <c r="DX280" s="21"/>
      <c r="DY280" s="21"/>
      <c r="DZ280" s="21"/>
      <c r="EA280" s="21"/>
    </row>
    <row r="281" spans="1:131">
      <c r="A281" s="21" t="s">
        <v>597</v>
      </c>
      <c r="B281" s="21"/>
      <c r="C281" s="51">
        <v>83592.017187726175</v>
      </c>
      <c r="D281" s="51">
        <v>17288.482670565001</v>
      </c>
      <c r="E281" s="51">
        <v>3457.6965341130003</v>
      </c>
      <c r="F281" s="51">
        <v>20746.179204678003</v>
      </c>
      <c r="G281" s="51">
        <v>74153.419876472559</v>
      </c>
      <c r="H281" s="51">
        <v>54468.383880855297</v>
      </c>
      <c r="I281" s="51">
        <v>2174.0895356651795</v>
      </c>
      <c r="J281" s="51">
        <v>3.1555334269054804</v>
      </c>
      <c r="K281" s="51">
        <v>55.337894392223035</v>
      </c>
      <c r="L281" s="87">
        <v>0.73453637029270791</v>
      </c>
      <c r="M281" s="51">
        <v>794.13231797982144</v>
      </c>
      <c r="N281" s="51">
        <v>14.628160927598095</v>
      </c>
      <c r="O281" s="51">
        <v>5256.9374330580531</v>
      </c>
      <c r="P281" s="51">
        <v>4578.919154300037</v>
      </c>
      <c r="Q281" s="51">
        <v>5171.1799764077623</v>
      </c>
      <c r="R281" s="51">
        <v>4645.0122110408302</v>
      </c>
      <c r="S281" s="51">
        <v>4767.8704720831502</v>
      </c>
      <c r="T281" s="51">
        <v>4652.6319422957476</v>
      </c>
      <c r="U281" s="51">
        <v>4477.6951769740817</v>
      </c>
      <c r="V281" s="51">
        <v>4707.9386865909228</v>
      </c>
      <c r="W281" s="51">
        <v>4437.5903114767207</v>
      </c>
      <c r="X281" s="51">
        <v>4954.5133644682364</v>
      </c>
      <c r="Y281" s="51">
        <v>4615.2387065561888</v>
      </c>
      <c r="Z281" s="51">
        <v>5154.0417139440342</v>
      </c>
      <c r="AA281" s="51"/>
      <c r="AB281" s="51">
        <v>2497.4019099843176</v>
      </c>
      <c r="AC281" s="51">
        <v>2101.8798356140364</v>
      </c>
      <c r="AD281" s="51">
        <v>2012.3478100351231</v>
      </c>
      <c r="AE281" s="51">
        <v>2111.5396062628702</v>
      </c>
      <c r="AF281" s="51">
        <v>2126.3977430414047</v>
      </c>
      <c r="AG281" s="51">
        <v>1976.030654558574</v>
      </c>
      <c r="AH281" s="51">
        <v>2309.5156084056789</v>
      </c>
      <c r="AI281" s="51">
        <v>1985.7144940224098</v>
      </c>
      <c r="AJ281" s="51">
        <v>2296.4626348488268</v>
      </c>
      <c r="AK281" s="51">
        <v>1978.0548808155854</v>
      </c>
      <c r="AL281" s="51">
        <v>2305.7933211421914</v>
      </c>
      <c r="AM281" s="41">
        <v>2471.3095397993911</v>
      </c>
      <c r="AN281" s="41"/>
      <c r="AO281" s="41"/>
      <c r="AP281" s="41"/>
      <c r="AQ281" s="41"/>
      <c r="AR281" s="41"/>
      <c r="AS281" s="41"/>
      <c r="AT281" s="41"/>
      <c r="AU281" s="41"/>
      <c r="AV281" s="41"/>
      <c r="AW281" s="41"/>
      <c r="AX281" s="41"/>
      <c r="AY281" s="41"/>
      <c r="AZ281" s="41"/>
      <c r="BA281" s="41"/>
      <c r="BB281" s="41"/>
      <c r="BC281" s="41"/>
      <c r="BD281" s="41"/>
      <c r="BE281" s="41"/>
      <c r="BF281" s="41"/>
      <c r="BG281" s="41"/>
      <c r="BH281" s="41"/>
      <c r="BI281" s="41"/>
      <c r="BJ281" s="41"/>
      <c r="BK281" s="41"/>
      <c r="BL281" s="41"/>
      <c r="BM281" s="41"/>
      <c r="BN281" s="41"/>
      <c r="BO281" s="41"/>
      <c r="BP281" s="41"/>
      <c r="BQ281" s="41"/>
      <c r="BR281" s="41"/>
      <c r="BS281" s="41"/>
      <c r="BT281" s="41"/>
      <c r="BU281" s="41"/>
      <c r="BV281" s="41"/>
      <c r="BW281" s="41"/>
      <c r="BX281" s="41"/>
      <c r="BY281" s="41"/>
      <c r="BZ281" s="41"/>
      <c r="CA281" s="41"/>
      <c r="CB281" s="41"/>
      <c r="CC281" s="41"/>
      <c r="CD281" s="41"/>
      <c r="CE281" s="41"/>
      <c r="CF281" s="41"/>
      <c r="CG281" s="41"/>
      <c r="CH281" s="41"/>
      <c r="CI281" s="41"/>
      <c r="CJ281" s="41"/>
      <c r="CK281" s="41"/>
      <c r="CL281" s="41"/>
      <c r="CM281" s="41"/>
      <c r="CN281" s="41"/>
      <c r="CO281" s="41"/>
      <c r="CP281" s="41"/>
      <c r="CQ281" s="41"/>
      <c r="CR281" s="41"/>
      <c r="CS281" s="41"/>
      <c r="CT281" s="41"/>
      <c r="CU281" s="41"/>
      <c r="CV281" s="41"/>
      <c r="CW281" s="41"/>
      <c r="CX281" s="21"/>
      <c r="CY281" s="21"/>
      <c r="CZ281" s="21"/>
      <c r="DA281" s="21"/>
      <c r="DB281" s="21"/>
      <c r="DC281" s="21"/>
      <c r="DD281" s="21"/>
      <c r="DE281" s="21"/>
      <c r="DF281" s="21"/>
      <c r="DG281" s="21"/>
      <c r="DH281" s="21"/>
      <c r="DI281" s="21"/>
      <c r="DJ281" s="21"/>
      <c r="DK281" s="21"/>
      <c r="DL281" s="21"/>
      <c r="DM281" s="21"/>
      <c r="DN281" s="21"/>
      <c r="DO281" s="21"/>
      <c r="DP281" s="21"/>
      <c r="DQ281" s="21"/>
      <c r="DR281" s="21"/>
      <c r="DS281" s="21"/>
      <c r="DT281" s="21"/>
      <c r="DU281" s="21"/>
      <c r="DV281" s="21"/>
      <c r="DW281" s="21"/>
      <c r="DX281" s="21"/>
      <c r="DY281" s="21"/>
      <c r="DZ281" s="21"/>
      <c r="EA281" s="21"/>
    </row>
    <row r="282" spans="1:131">
      <c r="A282" s="21" t="s">
        <v>598</v>
      </c>
      <c r="B282" s="21"/>
      <c r="C282" s="51">
        <v>83592.017187726175</v>
      </c>
      <c r="D282" s="51">
        <v>17288.482670565001</v>
      </c>
      <c r="E282" s="51">
        <v>3457.6965341130003</v>
      </c>
      <c r="F282" s="51">
        <v>20746.179204678003</v>
      </c>
      <c r="G282" s="51">
        <v>74153.419876472559</v>
      </c>
      <c r="H282" s="51">
        <v>54468.383880855297</v>
      </c>
      <c r="I282" s="51">
        <v>2174.0895356651795</v>
      </c>
      <c r="J282" s="51">
        <v>3.1555334269054804</v>
      </c>
      <c r="K282" s="51">
        <v>55.337894392223035</v>
      </c>
      <c r="L282" s="87">
        <v>0.73453637029270791</v>
      </c>
      <c r="M282" s="51">
        <v>794.13231797982144</v>
      </c>
      <c r="N282" s="51">
        <v>14.628160927598095</v>
      </c>
      <c r="O282" s="51">
        <v>5256.9374330580531</v>
      </c>
      <c r="P282" s="51">
        <v>4578.919154300037</v>
      </c>
      <c r="Q282" s="51">
        <v>5171.1799764077623</v>
      </c>
      <c r="R282" s="51">
        <v>4645.0122110408302</v>
      </c>
      <c r="S282" s="51">
        <v>4767.8704720831502</v>
      </c>
      <c r="T282" s="51">
        <v>4652.6319422957476</v>
      </c>
      <c r="U282" s="51">
        <v>4477.6951769740817</v>
      </c>
      <c r="V282" s="51">
        <v>4707.9386865909228</v>
      </c>
      <c r="W282" s="51">
        <v>4437.5903114767207</v>
      </c>
      <c r="X282" s="51">
        <v>4954.5133644682364</v>
      </c>
      <c r="Y282" s="51">
        <v>4615.2387065561888</v>
      </c>
      <c r="Z282" s="51">
        <v>5154.0417139440342</v>
      </c>
      <c r="AA282" s="51"/>
      <c r="AB282" s="51">
        <v>2497.4019099843176</v>
      </c>
      <c r="AC282" s="51">
        <v>2101.8798356140364</v>
      </c>
      <c r="AD282" s="51">
        <v>2012.3478100351231</v>
      </c>
      <c r="AE282" s="51">
        <v>2111.5396062628702</v>
      </c>
      <c r="AF282" s="51">
        <v>2126.3977430414047</v>
      </c>
      <c r="AG282" s="51">
        <v>1976.030654558574</v>
      </c>
      <c r="AH282" s="51">
        <v>2309.5156084056789</v>
      </c>
      <c r="AI282" s="51">
        <v>1985.7144940224098</v>
      </c>
      <c r="AJ282" s="51">
        <v>2296.4626348488268</v>
      </c>
      <c r="AK282" s="51">
        <v>1978.0548808155854</v>
      </c>
      <c r="AL282" s="51">
        <v>2305.7933211421914</v>
      </c>
      <c r="AM282" s="41">
        <v>2471.3095397993911</v>
      </c>
      <c r="AN282" s="41"/>
      <c r="AO282" s="41"/>
      <c r="AP282" s="41"/>
      <c r="AQ282" s="41"/>
      <c r="AR282" s="41"/>
      <c r="AS282" s="41"/>
      <c r="AT282" s="41"/>
      <c r="AU282" s="41"/>
      <c r="AV282" s="41"/>
      <c r="AW282" s="41"/>
      <c r="AX282" s="41"/>
      <c r="AY282" s="41"/>
      <c r="AZ282" s="41"/>
      <c r="BA282" s="41"/>
      <c r="BB282" s="41"/>
      <c r="BC282" s="41"/>
      <c r="BD282" s="41"/>
      <c r="BE282" s="41"/>
      <c r="BF282" s="41"/>
      <c r="BG282" s="41"/>
      <c r="BH282" s="41"/>
      <c r="BI282" s="41"/>
      <c r="BJ282" s="41"/>
      <c r="BK282" s="41"/>
      <c r="BL282" s="41"/>
      <c r="BM282" s="41"/>
      <c r="BN282" s="41"/>
      <c r="BO282" s="41"/>
      <c r="BP282" s="41"/>
      <c r="BQ282" s="41"/>
      <c r="BR282" s="41"/>
      <c r="BS282" s="41"/>
      <c r="BT282" s="41"/>
      <c r="BU282" s="41"/>
      <c r="BV282" s="41"/>
      <c r="BW282" s="41"/>
      <c r="BX282" s="41"/>
      <c r="BY282" s="41"/>
      <c r="BZ282" s="41"/>
      <c r="CA282" s="41"/>
      <c r="CB282" s="41"/>
      <c r="CC282" s="41"/>
      <c r="CD282" s="41"/>
      <c r="CE282" s="41"/>
      <c r="CF282" s="41"/>
      <c r="CG282" s="41"/>
      <c r="CH282" s="41"/>
      <c r="CI282" s="41"/>
      <c r="CJ282" s="41"/>
      <c r="CK282" s="41"/>
      <c r="CL282" s="41"/>
      <c r="CM282" s="41"/>
      <c r="CN282" s="41"/>
      <c r="CO282" s="41"/>
      <c r="CP282" s="41"/>
      <c r="CQ282" s="41"/>
      <c r="CR282" s="41"/>
      <c r="CS282" s="41"/>
      <c r="CT282" s="41"/>
      <c r="CU282" s="41"/>
      <c r="CV282" s="41"/>
      <c r="CW282" s="41"/>
      <c r="CX282" s="21"/>
      <c r="CY282" s="21"/>
      <c r="CZ282" s="21"/>
      <c r="DA282" s="21"/>
      <c r="DB282" s="21"/>
      <c r="DC282" s="21"/>
      <c r="DD282" s="21"/>
      <c r="DE282" s="21"/>
      <c r="DF282" s="21"/>
      <c r="DG282" s="21"/>
      <c r="DH282" s="21"/>
      <c r="DI282" s="21"/>
      <c r="DJ282" s="21"/>
      <c r="DK282" s="21"/>
      <c r="DL282" s="21"/>
      <c r="DM282" s="21"/>
      <c r="DN282" s="21"/>
      <c r="DO282" s="21"/>
      <c r="DP282" s="21"/>
      <c r="DQ282" s="21"/>
      <c r="DR282" s="21"/>
      <c r="DS282" s="21"/>
      <c r="DT282" s="21"/>
      <c r="DU282" s="21"/>
      <c r="DV282" s="21"/>
      <c r="DW282" s="21"/>
      <c r="DX282" s="21"/>
      <c r="DY282" s="21"/>
      <c r="DZ282" s="21"/>
      <c r="EA282" s="21"/>
    </row>
    <row r="283" spans="1:131">
      <c r="A283" s="21" t="s">
        <v>593</v>
      </c>
      <c r="B283" s="21"/>
      <c r="C283" s="51">
        <v>11214055.325573737</v>
      </c>
      <c r="D283" s="51">
        <v>2319288.464202838</v>
      </c>
      <c r="E283" s="51">
        <v>463857.69284056762</v>
      </c>
      <c r="F283" s="51">
        <v>2783146.1570434058</v>
      </c>
      <c r="G283" s="51">
        <v>9947846.4696908947</v>
      </c>
      <c r="H283" s="51">
        <v>7307055.0380758774</v>
      </c>
      <c r="I283" s="51">
        <v>2174.089535665179</v>
      </c>
      <c r="J283" s="51">
        <v>3.1555334269054831</v>
      </c>
      <c r="K283" s="51">
        <v>55.337894392223042</v>
      </c>
      <c r="L283" s="87">
        <v>0.7345363702927078</v>
      </c>
      <c r="M283" s="51">
        <v>106534.61956364216</v>
      </c>
      <c r="N283" s="51">
        <v>1962.4003759244995</v>
      </c>
      <c r="O283" s="51">
        <v>705229.86764396995</v>
      </c>
      <c r="P283" s="51">
        <v>614272.20511182246</v>
      </c>
      <c r="Q283" s="51">
        <v>693725.31379049446</v>
      </c>
      <c r="R283" s="51">
        <v>623138.7359106075</v>
      </c>
      <c r="S283" s="51">
        <v>639620.44532358053</v>
      </c>
      <c r="T283" s="51">
        <v>624160.93983310345</v>
      </c>
      <c r="U283" s="51">
        <v>600692.78305458627</v>
      </c>
      <c r="V283" s="51">
        <v>631580.46278839489</v>
      </c>
      <c r="W283" s="51">
        <v>595312.62600559311</v>
      </c>
      <c r="X283" s="51">
        <v>664659.00512566161</v>
      </c>
      <c r="Y283" s="51">
        <v>619144.55395687884</v>
      </c>
      <c r="Z283" s="51">
        <v>691426.17770168767</v>
      </c>
      <c r="AA283" s="51"/>
      <c r="AB283" s="51">
        <v>335032.02974350267</v>
      </c>
      <c r="AC283" s="51">
        <v>281971.86235319742</v>
      </c>
      <c r="AD283" s="51">
        <v>269960.94166925392</v>
      </c>
      <c r="AE283" s="51">
        <v>283267.74210502952</v>
      </c>
      <c r="AF283" s="51">
        <v>285260.99425367959</v>
      </c>
      <c r="AG283" s="51">
        <v>265088.91435752064</v>
      </c>
      <c r="AH283" s="51">
        <v>309826.66382813564</v>
      </c>
      <c r="AI283" s="51">
        <v>266388.0229945039</v>
      </c>
      <c r="AJ283" s="51">
        <v>308075.57834707748</v>
      </c>
      <c r="AK283" s="51">
        <v>265360.46881931362</v>
      </c>
      <c r="AL283" s="51">
        <v>309327.3106995147</v>
      </c>
      <c r="AM283" s="41">
        <v>331531.6801566275</v>
      </c>
      <c r="AN283" s="41"/>
      <c r="AO283" s="41"/>
      <c r="AP283" s="41"/>
      <c r="AQ283" s="41"/>
      <c r="AR283" s="41"/>
      <c r="AS283" s="41"/>
      <c r="AT283" s="41"/>
      <c r="AU283" s="41"/>
      <c r="AV283" s="41"/>
      <c r="AW283" s="41"/>
      <c r="AX283" s="41"/>
      <c r="AY283" s="41"/>
      <c r="AZ283" s="41"/>
      <c r="BA283" s="41"/>
      <c r="BB283" s="41"/>
      <c r="BC283" s="41"/>
      <c r="BD283" s="41"/>
      <c r="BE283" s="41"/>
      <c r="BF283" s="41"/>
      <c r="BG283" s="41"/>
      <c r="BH283" s="41"/>
      <c r="BI283" s="41"/>
      <c r="BJ283" s="41"/>
      <c r="BK283" s="41"/>
      <c r="BL283" s="41"/>
      <c r="BM283" s="41"/>
      <c r="BN283" s="41"/>
      <c r="BO283" s="41"/>
      <c r="BP283" s="41"/>
      <c r="BQ283" s="41"/>
      <c r="BR283" s="41"/>
      <c r="BS283" s="41"/>
      <c r="BT283" s="41"/>
      <c r="BU283" s="41"/>
      <c r="BV283" s="41"/>
      <c r="BW283" s="41"/>
      <c r="BX283" s="41"/>
      <c r="BY283" s="41"/>
      <c r="BZ283" s="41"/>
      <c r="CA283" s="41"/>
      <c r="CB283" s="41"/>
      <c r="CC283" s="41"/>
      <c r="CD283" s="41"/>
      <c r="CE283" s="41"/>
      <c r="CF283" s="41"/>
      <c r="CG283" s="41"/>
      <c r="CH283" s="41"/>
      <c r="CI283" s="41"/>
      <c r="CJ283" s="41"/>
      <c r="CK283" s="41"/>
      <c r="CL283" s="41"/>
      <c r="CM283" s="41"/>
      <c r="CN283" s="41"/>
      <c r="CO283" s="41"/>
      <c r="CP283" s="41"/>
      <c r="CQ283" s="41"/>
      <c r="CR283" s="41"/>
      <c r="CS283" s="41"/>
      <c r="CT283" s="41"/>
      <c r="CU283" s="41"/>
      <c r="CV283" s="41"/>
      <c r="CW283" s="41"/>
      <c r="CX283" s="21"/>
      <c r="CY283" s="21"/>
      <c r="CZ283" s="21"/>
      <c r="DA283" s="21"/>
      <c r="DB283" s="21"/>
      <c r="DC283" s="21"/>
      <c r="DD283" s="21"/>
      <c r="DE283" s="21"/>
      <c r="DF283" s="21"/>
      <c r="DG283" s="21"/>
      <c r="DH283" s="21"/>
      <c r="DI283" s="21"/>
      <c r="DJ283" s="21"/>
      <c r="DK283" s="21"/>
      <c r="DL283" s="21"/>
      <c r="DM283" s="21"/>
      <c r="DN283" s="21"/>
      <c r="DO283" s="21"/>
      <c r="DP283" s="21"/>
      <c r="DQ283" s="21"/>
      <c r="DR283" s="21"/>
      <c r="DS283" s="21"/>
      <c r="DT283" s="21"/>
      <c r="DU283" s="21"/>
      <c r="DV283" s="21"/>
      <c r="DW283" s="21"/>
      <c r="DX283" s="21"/>
      <c r="DY283" s="21"/>
      <c r="DZ283" s="21"/>
      <c r="EA283" s="21"/>
    </row>
    <row r="284" spans="1:131">
      <c r="A284" s="21" t="s">
        <v>604</v>
      </c>
      <c r="B284" s="21"/>
      <c r="C284" s="51">
        <v>24622.401102325282</v>
      </c>
      <c r="D284" s="51">
        <v>5092.3995985080073</v>
      </c>
      <c r="E284" s="51">
        <v>1018.4799197016015</v>
      </c>
      <c r="F284" s="51">
        <v>6110.8795182096092</v>
      </c>
      <c r="G284" s="51">
        <v>21842.220211139189</v>
      </c>
      <c r="H284" s="51">
        <v>16043.9051530242</v>
      </c>
      <c r="I284" s="51">
        <v>2174.0895356651795</v>
      </c>
      <c r="J284" s="51">
        <v>3.1555334269054796</v>
      </c>
      <c r="K284" s="51">
        <v>55.337894392223028</v>
      </c>
      <c r="L284" s="87">
        <v>0.73453637029270769</v>
      </c>
      <c r="M284" s="51">
        <v>233.91521247425453</v>
      </c>
      <c r="N284" s="51">
        <v>4.3087899761984492</v>
      </c>
      <c r="O284" s="51">
        <v>1548.4543429057137</v>
      </c>
      <c r="P284" s="51">
        <v>1348.7410380240208</v>
      </c>
      <c r="Q284" s="51">
        <v>1523.1941019616927</v>
      </c>
      <c r="R284" s="51">
        <v>1368.2090423610368</v>
      </c>
      <c r="S284" s="51">
        <v>1404.3974905393436</v>
      </c>
      <c r="T284" s="51">
        <v>1370.4534681514704</v>
      </c>
      <c r="U284" s="51">
        <v>1318.9250645047421</v>
      </c>
      <c r="V284" s="51">
        <v>1386.7443160998016</v>
      </c>
      <c r="W284" s="51">
        <v>1307.1119976874502</v>
      </c>
      <c r="X284" s="51">
        <v>1459.3739860686144</v>
      </c>
      <c r="Y284" s="51">
        <v>1359.4391239608578</v>
      </c>
      <c r="Z284" s="51">
        <v>1518.1459503944061</v>
      </c>
      <c r="AA284" s="51"/>
      <c r="AB284" s="51">
        <v>735.62085962409367</v>
      </c>
      <c r="AC284" s="51">
        <v>619.11807039126325</v>
      </c>
      <c r="AD284" s="51">
        <v>592.74601335192983</v>
      </c>
      <c r="AE284" s="51">
        <v>621.96339887445936</v>
      </c>
      <c r="AF284" s="51">
        <v>626.33992926219605</v>
      </c>
      <c r="AG284" s="51">
        <v>582.04863339720384</v>
      </c>
      <c r="AH284" s="51">
        <v>680.27811237692038</v>
      </c>
      <c r="AI284" s="51">
        <v>584.90105145709606</v>
      </c>
      <c r="AJ284" s="51">
        <v>676.43330085893672</v>
      </c>
      <c r="AK284" s="51">
        <v>582.64487826003642</v>
      </c>
      <c r="AL284" s="51">
        <v>679.181696079012</v>
      </c>
      <c r="AM284" s="41">
        <v>727.93523573298899</v>
      </c>
      <c r="AN284" s="41"/>
      <c r="AO284" s="41"/>
      <c r="AP284" s="41"/>
      <c r="AQ284" s="41"/>
      <c r="AR284" s="41"/>
      <c r="AS284" s="41"/>
      <c r="AT284" s="41"/>
      <c r="AU284" s="41"/>
      <c r="AV284" s="41"/>
      <c r="AW284" s="41"/>
      <c r="AX284" s="41"/>
      <c r="AY284" s="41"/>
      <c r="AZ284" s="41"/>
      <c r="BA284" s="41"/>
      <c r="BB284" s="41"/>
      <c r="BC284" s="41"/>
      <c r="BD284" s="41"/>
      <c r="BE284" s="41"/>
      <c r="BF284" s="41"/>
      <c r="BG284" s="41"/>
      <c r="BH284" s="41"/>
      <c r="BI284" s="41"/>
      <c r="BJ284" s="41"/>
      <c r="BK284" s="41"/>
      <c r="BL284" s="41"/>
      <c r="BM284" s="41"/>
      <c r="BN284" s="41"/>
      <c r="BO284" s="41"/>
      <c r="BP284" s="41"/>
      <c r="BQ284" s="41"/>
      <c r="BR284" s="41"/>
      <c r="BS284" s="41"/>
      <c r="BT284" s="41"/>
      <c r="BU284" s="41"/>
      <c r="BV284" s="41"/>
      <c r="BW284" s="41"/>
      <c r="BX284" s="41"/>
      <c r="BY284" s="41"/>
      <c r="BZ284" s="41"/>
      <c r="CA284" s="41"/>
      <c r="CB284" s="41"/>
      <c r="CC284" s="41"/>
      <c r="CD284" s="41"/>
      <c r="CE284" s="41"/>
      <c r="CF284" s="41"/>
      <c r="CG284" s="41"/>
      <c r="CH284" s="41"/>
      <c r="CI284" s="41"/>
      <c r="CJ284" s="41"/>
      <c r="CK284" s="41"/>
      <c r="CL284" s="41"/>
      <c r="CM284" s="41"/>
      <c r="CN284" s="41"/>
      <c r="CO284" s="41"/>
      <c r="CP284" s="41"/>
      <c r="CQ284" s="41"/>
      <c r="CR284" s="41"/>
      <c r="CS284" s="41"/>
      <c r="CT284" s="41"/>
      <c r="CU284" s="41"/>
      <c r="CV284" s="41"/>
      <c r="CW284" s="41"/>
      <c r="CX284" s="21"/>
      <c r="CY284" s="21"/>
      <c r="CZ284" s="21"/>
      <c r="DA284" s="21"/>
      <c r="DB284" s="21"/>
      <c r="DC284" s="21"/>
      <c r="DD284" s="21"/>
      <c r="DE284" s="21"/>
      <c r="DF284" s="21"/>
      <c r="DG284" s="21"/>
      <c r="DH284" s="21"/>
      <c r="DI284" s="21"/>
      <c r="DJ284" s="21"/>
      <c r="DK284" s="21"/>
      <c r="DL284" s="21"/>
      <c r="DM284" s="21"/>
      <c r="DN284" s="21"/>
      <c r="DO284" s="21"/>
      <c r="DP284" s="21"/>
      <c r="DQ284" s="21"/>
      <c r="DR284" s="21"/>
      <c r="DS284" s="21"/>
      <c r="DT284" s="21"/>
      <c r="DU284" s="21"/>
      <c r="DV284" s="21"/>
      <c r="DW284" s="21"/>
      <c r="DX284" s="21"/>
      <c r="DY284" s="21"/>
      <c r="DZ284" s="21"/>
      <c r="EA284" s="21"/>
    </row>
    <row r="285" spans="1:131">
      <c r="A285" s="21" t="s">
        <v>605</v>
      </c>
      <c r="B285" s="21"/>
      <c r="C285" s="51">
        <v>24622.401102325282</v>
      </c>
      <c r="D285" s="51">
        <v>5092.3995985080073</v>
      </c>
      <c r="E285" s="51">
        <v>1018.4799197016015</v>
      </c>
      <c r="F285" s="51">
        <v>6110.8795182096092</v>
      </c>
      <c r="G285" s="51">
        <v>21842.220211139189</v>
      </c>
      <c r="H285" s="51">
        <v>16043.9051530242</v>
      </c>
      <c r="I285" s="51">
        <v>2174.0895356651795</v>
      </c>
      <c r="J285" s="51">
        <v>3.1555334269054796</v>
      </c>
      <c r="K285" s="51">
        <v>55.337894392223028</v>
      </c>
      <c r="L285" s="87">
        <v>0.73453637029270769</v>
      </c>
      <c r="M285" s="51">
        <v>233.91521247425453</v>
      </c>
      <c r="N285" s="51">
        <v>4.3087899761984492</v>
      </c>
      <c r="O285" s="51">
        <v>1548.4543429057137</v>
      </c>
      <c r="P285" s="51">
        <v>1348.7410380240208</v>
      </c>
      <c r="Q285" s="51">
        <v>1523.1941019616927</v>
      </c>
      <c r="R285" s="51">
        <v>1368.2090423610368</v>
      </c>
      <c r="S285" s="51">
        <v>1404.3974905393436</v>
      </c>
      <c r="T285" s="51">
        <v>1370.4534681514704</v>
      </c>
      <c r="U285" s="51">
        <v>1318.9250645047421</v>
      </c>
      <c r="V285" s="51">
        <v>1386.7443160998016</v>
      </c>
      <c r="W285" s="51">
        <v>1307.1119976874502</v>
      </c>
      <c r="X285" s="51">
        <v>1459.3739860686144</v>
      </c>
      <c r="Y285" s="51">
        <v>1359.4391239608578</v>
      </c>
      <c r="Z285" s="51">
        <v>1518.1459503944061</v>
      </c>
      <c r="AA285" s="51"/>
      <c r="AB285" s="51">
        <v>735.62085962409367</v>
      </c>
      <c r="AC285" s="51">
        <v>619.11807039126325</v>
      </c>
      <c r="AD285" s="51">
        <v>592.74601335192983</v>
      </c>
      <c r="AE285" s="51">
        <v>621.96339887445936</v>
      </c>
      <c r="AF285" s="51">
        <v>626.33992926219605</v>
      </c>
      <c r="AG285" s="51">
        <v>582.04863339720384</v>
      </c>
      <c r="AH285" s="51">
        <v>680.27811237692038</v>
      </c>
      <c r="AI285" s="51">
        <v>584.90105145709606</v>
      </c>
      <c r="AJ285" s="51">
        <v>676.43330085893672</v>
      </c>
      <c r="AK285" s="51">
        <v>582.64487826003642</v>
      </c>
      <c r="AL285" s="51">
        <v>679.181696079012</v>
      </c>
      <c r="AM285" s="41">
        <v>727.93523573298899</v>
      </c>
      <c r="AN285" s="41"/>
      <c r="AO285" s="41"/>
      <c r="AP285" s="41"/>
      <c r="AQ285" s="41"/>
      <c r="AR285" s="41"/>
      <c r="AS285" s="41"/>
      <c r="AT285" s="41"/>
      <c r="AU285" s="41"/>
      <c r="AV285" s="41"/>
      <c r="AW285" s="41"/>
      <c r="AX285" s="41"/>
      <c r="AY285" s="41"/>
      <c r="AZ285" s="41"/>
      <c r="BA285" s="41"/>
      <c r="BB285" s="41"/>
      <c r="BC285" s="41"/>
      <c r="BD285" s="41"/>
      <c r="BE285" s="41"/>
      <c r="BF285" s="41"/>
      <c r="BG285" s="41"/>
      <c r="BH285" s="41"/>
      <c r="BI285" s="41"/>
      <c r="BJ285" s="41"/>
      <c r="BK285" s="41"/>
      <c r="BL285" s="41"/>
      <c r="BM285" s="41"/>
      <c r="BN285" s="41"/>
      <c r="BO285" s="41"/>
      <c r="BP285" s="41"/>
      <c r="BQ285" s="41"/>
      <c r="BR285" s="41"/>
      <c r="BS285" s="41"/>
      <c r="BT285" s="41"/>
      <c r="BU285" s="41"/>
      <c r="BV285" s="41"/>
      <c r="BW285" s="41"/>
      <c r="BX285" s="41"/>
      <c r="BY285" s="41"/>
      <c r="BZ285" s="41"/>
      <c r="CA285" s="41"/>
      <c r="CB285" s="41"/>
      <c r="CC285" s="41"/>
      <c r="CD285" s="41"/>
      <c r="CE285" s="41"/>
      <c r="CF285" s="41"/>
      <c r="CG285" s="41"/>
      <c r="CH285" s="41"/>
      <c r="CI285" s="41"/>
      <c r="CJ285" s="41"/>
      <c r="CK285" s="41"/>
      <c r="CL285" s="41"/>
      <c r="CM285" s="41"/>
      <c r="CN285" s="41"/>
      <c r="CO285" s="41"/>
      <c r="CP285" s="41"/>
      <c r="CQ285" s="41"/>
      <c r="CR285" s="41"/>
      <c r="CS285" s="41"/>
      <c r="CT285" s="41"/>
      <c r="CU285" s="41"/>
      <c r="CV285" s="41"/>
      <c r="CW285" s="41"/>
      <c r="CX285" s="21"/>
      <c r="CY285" s="21"/>
      <c r="CZ285" s="21"/>
      <c r="DA285" s="21"/>
      <c r="DB285" s="21"/>
      <c r="DC285" s="21"/>
      <c r="DD285" s="21"/>
      <c r="DE285" s="21"/>
      <c r="DF285" s="21"/>
      <c r="DG285" s="21"/>
      <c r="DH285" s="21"/>
      <c r="DI285" s="21"/>
      <c r="DJ285" s="21"/>
      <c r="DK285" s="21"/>
      <c r="DL285" s="21"/>
      <c r="DM285" s="21"/>
      <c r="DN285" s="21"/>
      <c r="DO285" s="21"/>
      <c r="DP285" s="21"/>
      <c r="DQ285" s="21"/>
      <c r="DR285" s="21"/>
      <c r="DS285" s="21"/>
      <c r="DT285" s="21"/>
      <c r="DU285" s="21"/>
      <c r="DV285" s="21"/>
      <c r="DW285" s="21"/>
      <c r="DX285" s="21"/>
      <c r="DY285" s="21"/>
      <c r="DZ285" s="21"/>
      <c r="EA285" s="21"/>
    </row>
    <row r="286" spans="1:131">
      <c r="A286" s="21" t="s">
        <v>589</v>
      </c>
      <c r="B286" s="21"/>
      <c r="C286" s="51">
        <v>5257244.7294803057</v>
      </c>
      <c r="D286" s="51">
        <v>1087302.2025108496</v>
      </c>
      <c r="E286" s="51">
        <v>217460.44050216992</v>
      </c>
      <c r="F286" s="51">
        <v>1304762.6430130196</v>
      </c>
      <c r="G286" s="51">
        <v>4663635.2241989691</v>
      </c>
      <c r="H286" s="51">
        <v>3425609.6899523283</v>
      </c>
      <c r="I286" s="51">
        <v>2174.0895356651795</v>
      </c>
      <c r="J286" s="51">
        <v>3.1555334269054787</v>
      </c>
      <c r="K286" s="51">
        <v>55.337894392223021</v>
      </c>
      <c r="L286" s="87">
        <v>0.73453637029270757</v>
      </c>
      <c r="M286" s="51">
        <v>49944.337792848579</v>
      </c>
      <c r="N286" s="51">
        <v>919.99002447684234</v>
      </c>
      <c r="O286" s="51">
        <v>330617.7735977656</v>
      </c>
      <c r="P286" s="51">
        <v>287976.04604515817</v>
      </c>
      <c r="Q286" s="51">
        <v>325224.34068208549</v>
      </c>
      <c r="R286" s="51">
        <v>292132.75126529252</v>
      </c>
      <c r="S286" s="51">
        <v>299859.51713442249</v>
      </c>
      <c r="T286" s="51">
        <v>292611.9691778117</v>
      </c>
      <c r="U286" s="51">
        <v>281609.89722859336</v>
      </c>
      <c r="V286" s="51">
        <v>296090.3047860738</v>
      </c>
      <c r="W286" s="51">
        <v>279087.63374153071</v>
      </c>
      <c r="X286" s="51">
        <v>311597.8074077972</v>
      </c>
      <c r="Y286" s="51">
        <v>290260.24471746606</v>
      </c>
      <c r="Z286" s="51">
        <v>324146.48608494678</v>
      </c>
      <c r="AA286" s="51"/>
      <c r="AB286" s="51">
        <v>157065.87148356199</v>
      </c>
      <c r="AC286" s="51">
        <v>132190.81270604045</v>
      </c>
      <c r="AD286" s="51">
        <v>126559.99070377454</v>
      </c>
      <c r="AE286" s="51">
        <v>132798.33218026874</v>
      </c>
      <c r="AF286" s="51">
        <v>133732.78577879153</v>
      </c>
      <c r="AG286" s="51">
        <v>124275.94276902944</v>
      </c>
      <c r="AH286" s="51">
        <v>145249.3810823604</v>
      </c>
      <c r="AI286" s="51">
        <v>124884.97597214083</v>
      </c>
      <c r="AJ286" s="51">
        <v>144428.45728192502</v>
      </c>
      <c r="AK286" s="51">
        <v>124403.249815551</v>
      </c>
      <c r="AL286" s="51">
        <v>145015.28007898785</v>
      </c>
      <c r="AM286" s="41">
        <v>155424.87775893041</v>
      </c>
      <c r="AN286" s="41"/>
      <c r="AO286" s="41"/>
      <c r="AP286" s="41"/>
      <c r="AQ286" s="41"/>
      <c r="AR286" s="41"/>
      <c r="AS286" s="41"/>
      <c r="AT286" s="41"/>
      <c r="AU286" s="41"/>
      <c r="AV286" s="41"/>
      <c r="AW286" s="41"/>
      <c r="AX286" s="41"/>
      <c r="AY286" s="41"/>
      <c r="AZ286" s="41"/>
      <c r="BA286" s="41"/>
      <c r="BB286" s="41"/>
      <c r="BC286" s="41"/>
      <c r="BD286" s="41"/>
      <c r="BE286" s="41"/>
      <c r="BF286" s="41"/>
      <c r="BG286" s="41"/>
      <c r="BH286" s="41"/>
      <c r="BI286" s="41"/>
      <c r="BJ286" s="41"/>
      <c r="BK286" s="41"/>
      <c r="BL286" s="41"/>
      <c r="BM286" s="41"/>
      <c r="BN286" s="41"/>
      <c r="BO286" s="41"/>
      <c r="BP286" s="41"/>
      <c r="BQ286" s="41"/>
      <c r="BR286" s="41"/>
      <c r="BS286" s="41"/>
      <c r="BT286" s="41"/>
      <c r="BU286" s="41"/>
      <c r="BV286" s="41"/>
      <c r="BW286" s="41"/>
      <c r="BX286" s="41"/>
      <c r="BY286" s="41"/>
      <c r="BZ286" s="41"/>
      <c r="CA286" s="41"/>
      <c r="CB286" s="41"/>
      <c r="CC286" s="41"/>
      <c r="CD286" s="41"/>
      <c r="CE286" s="41"/>
      <c r="CF286" s="41"/>
      <c r="CG286" s="41"/>
      <c r="CH286" s="41"/>
      <c r="CI286" s="41"/>
      <c r="CJ286" s="41"/>
      <c r="CK286" s="41"/>
      <c r="CL286" s="41"/>
      <c r="CM286" s="41"/>
      <c r="CN286" s="41"/>
      <c r="CO286" s="41"/>
      <c r="CP286" s="41"/>
      <c r="CQ286" s="41"/>
      <c r="CR286" s="41"/>
      <c r="CS286" s="41"/>
      <c r="CT286" s="41"/>
      <c r="CU286" s="41"/>
      <c r="CV286" s="41"/>
      <c r="CW286" s="41"/>
      <c r="CX286" s="21"/>
      <c r="CY286" s="21"/>
      <c r="CZ286" s="21"/>
      <c r="DA286" s="21"/>
      <c r="DB286" s="21"/>
      <c r="DC286" s="21"/>
      <c r="DD286" s="21"/>
      <c r="DE286" s="21"/>
      <c r="DF286" s="21"/>
      <c r="DG286" s="21"/>
      <c r="DH286" s="21"/>
      <c r="DI286" s="21"/>
      <c r="DJ286" s="21"/>
      <c r="DK286" s="21"/>
      <c r="DL286" s="21"/>
      <c r="DM286" s="21"/>
      <c r="DN286" s="21"/>
      <c r="DO286" s="21"/>
      <c r="DP286" s="21"/>
      <c r="DQ286" s="21"/>
      <c r="DR286" s="21"/>
      <c r="DS286" s="21"/>
      <c r="DT286" s="21"/>
      <c r="DU286" s="21"/>
      <c r="DV286" s="21"/>
      <c r="DW286" s="21"/>
      <c r="DX286" s="21"/>
      <c r="DY286" s="21"/>
      <c r="DZ286" s="21"/>
      <c r="EA286" s="21"/>
    </row>
    <row r="287" spans="1:131">
      <c r="A287" s="21" t="s">
        <v>600</v>
      </c>
      <c r="B287" s="21"/>
      <c r="C287" s="51">
        <v>365887.50097432948</v>
      </c>
      <c r="D287" s="51">
        <v>75672.772745336071</v>
      </c>
      <c r="E287" s="51">
        <v>15134.554549067216</v>
      </c>
      <c r="F287" s="51">
        <v>90807.32729440328</v>
      </c>
      <c r="G287" s="51">
        <v>324574.16868373501</v>
      </c>
      <c r="H287" s="51">
        <v>238411.5317557237</v>
      </c>
      <c r="I287" s="51">
        <v>2174.089535665179</v>
      </c>
      <c r="J287" s="51">
        <v>3.1555334269054858</v>
      </c>
      <c r="K287" s="51">
        <v>55.337894392223042</v>
      </c>
      <c r="L287" s="87">
        <v>0.73453637029270757</v>
      </c>
      <c r="M287" s="51">
        <v>3475.9669528737259</v>
      </c>
      <c r="N287" s="51">
        <v>64.028377657514767</v>
      </c>
      <c r="O287" s="51">
        <v>23009.944787436449</v>
      </c>
      <c r="P287" s="51">
        <v>20042.216265314932</v>
      </c>
      <c r="Q287" s="51">
        <v>22634.579022147842</v>
      </c>
      <c r="R287" s="51">
        <v>20331.509719118487</v>
      </c>
      <c r="S287" s="51">
        <v>20869.268031684085</v>
      </c>
      <c r="T287" s="51">
        <v>20364.861760626191</v>
      </c>
      <c r="U287" s="51">
        <v>19599.152569181111</v>
      </c>
      <c r="V287" s="51">
        <v>20606.942848485847</v>
      </c>
      <c r="W287" s="51">
        <v>19423.611058072613</v>
      </c>
      <c r="X287" s="51">
        <v>21686.215675333329</v>
      </c>
      <c r="Y287" s="51">
        <v>20201.189223003781</v>
      </c>
      <c r="Z287" s="51">
        <v>22559.563772667574</v>
      </c>
      <c r="AA287" s="51"/>
      <c r="AB287" s="51">
        <v>10931.284762761392</v>
      </c>
      <c r="AC287" s="51">
        <v>9200.0598415284367</v>
      </c>
      <c r="AD287" s="51">
        <v>8808.172551350106</v>
      </c>
      <c r="AE287" s="51">
        <v>9242.3412633865737</v>
      </c>
      <c r="AF287" s="51">
        <v>9307.3762597645655</v>
      </c>
      <c r="AG287" s="51">
        <v>8649.2100845158711</v>
      </c>
      <c r="AH287" s="51">
        <v>10108.894639102415</v>
      </c>
      <c r="AI287" s="51">
        <v>8691.5968570865389</v>
      </c>
      <c r="AJ287" s="51">
        <v>10051.760955340782</v>
      </c>
      <c r="AK287" s="51">
        <v>8658.0702497744896</v>
      </c>
      <c r="AL287" s="51">
        <v>10092.60195433938</v>
      </c>
      <c r="AM287" s="41">
        <v>10817.076822306741</v>
      </c>
      <c r="AN287" s="41"/>
      <c r="AO287" s="41"/>
      <c r="AP287" s="41"/>
      <c r="AQ287" s="41"/>
      <c r="AR287" s="41"/>
      <c r="AS287" s="41"/>
      <c r="AT287" s="41"/>
      <c r="AU287" s="41"/>
      <c r="AV287" s="41"/>
      <c r="AW287" s="41"/>
      <c r="AX287" s="41"/>
      <c r="AY287" s="41"/>
      <c r="AZ287" s="41"/>
      <c r="BA287" s="41"/>
      <c r="BB287" s="41"/>
      <c r="BC287" s="41"/>
      <c r="BD287" s="41"/>
      <c r="BE287" s="41"/>
      <c r="BF287" s="41"/>
      <c r="BG287" s="41"/>
      <c r="BH287" s="41"/>
      <c r="BI287" s="41"/>
      <c r="BJ287" s="41"/>
      <c r="BK287" s="41"/>
      <c r="BL287" s="41"/>
      <c r="BM287" s="41"/>
      <c r="BN287" s="41"/>
      <c r="BO287" s="41"/>
      <c r="BP287" s="41"/>
      <c r="BQ287" s="41"/>
      <c r="BR287" s="41"/>
      <c r="BS287" s="41"/>
      <c r="BT287" s="41"/>
      <c r="BU287" s="41"/>
      <c r="BV287" s="41"/>
      <c r="BW287" s="41"/>
      <c r="BX287" s="41"/>
      <c r="BY287" s="41"/>
      <c r="BZ287" s="41"/>
      <c r="CA287" s="41"/>
      <c r="CB287" s="41"/>
      <c r="CC287" s="41"/>
      <c r="CD287" s="41"/>
      <c r="CE287" s="41"/>
      <c r="CF287" s="41"/>
      <c r="CG287" s="41"/>
      <c r="CH287" s="41"/>
      <c r="CI287" s="41"/>
      <c r="CJ287" s="41"/>
      <c r="CK287" s="41"/>
      <c r="CL287" s="41"/>
      <c r="CM287" s="41"/>
      <c r="CN287" s="41"/>
      <c r="CO287" s="41"/>
      <c r="CP287" s="41"/>
      <c r="CQ287" s="41"/>
      <c r="CR287" s="41"/>
      <c r="CS287" s="41"/>
      <c r="CT287" s="41"/>
      <c r="CU287" s="41"/>
      <c r="CV287" s="41"/>
      <c r="CW287" s="41"/>
      <c r="CX287" s="21"/>
      <c r="CY287" s="21"/>
      <c r="CZ287" s="21"/>
      <c r="DA287" s="21"/>
      <c r="DB287" s="21"/>
      <c r="DC287" s="21"/>
      <c r="DD287" s="21"/>
      <c r="DE287" s="21"/>
      <c r="DF287" s="21"/>
      <c r="DG287" s="21"/>
      <c r="DH287" s="21"/>
      <c r="DI287" s="21"/>
      <c r="DJ287" s="21"/>
      <c r="DK287" s="21"/>
      <c r="DL287" s="21"/>
      <c r="DM287" s="21"/>
      <c r="DN287" s="21"/>
      <c r="DO287" s="21"/>
      <c r="DP287" s="21"/>
      <c r="DQ287" s="21"/>
      <c r="DR287" s="21"/>
      <c r="DS287" s="21"/>
      <c r="DT287" s="21"/>
      <c r="DU287" s="21"/>
      <c r="DV287" s="21"/>
      <c r="DW287" s="21"/>
      <c r="DX287" s="21"/>
      <c r="DY287" s="21"/>
      <c r="DZ287" s="21"/>
      <c r="EA287" s="21"/>
    </row>
    <row r="288" spans="1:131">
      <c r="A288" s="21" t="s">
        <v>599</v>
      </c>
      <c r="B288" s="21"/>
      <c r="C288" s="51">
        <v>11668224.824898141</v>
      </c>
      <c r="D288" s="51">
        <v>2413219.7004946461</v>
      </c>
      <c r="E288" s="51">
        <v>482643.94009892922</v>
      </c>
      <c r="F288" s="51">
        <v>2895863.6405935753</v>
      </c>
      <c r="G288" s="51">
        <v>10350734.481148463</v>
      </c>
      <c r="H288" s="51">
        <v>7602990.9356463607</v>
      </c>
      <c r="I288" s="51">
        <v>2174.0895356651795</v>
      </c>
      <c r="J288" s="51">
        <v>3.1555334269054884</v>
      </c>
      <c r="K288" s="51">
        <v>55.337894392223028</v>
      </c>
      <c r="L288" s="87">
        <v>0.73453637029270724</v>
      </c>
      <c r="M288" s="51">
        <v>110849.27411306232</v>
      </c>
      <c r="N288" s="51">
        <v>2041.877636409841</v>
      </c>
      <c r="O288" s="51">
        <v>733791.69354882755</v>
      </c>
      <c r="P288" s="51">
        <v>639150.24358629924</v>
      </c>
      <c r="Q288" s="51">
        <v>721821.20499894756</v>
      </c>
      <c r="R288" s="51">
        <v>648375.86908693088</v>
      </c>
      <c r="S288" s="51">
        <v>665525.08811126009</v>
      </c>
      <c r="T288" s="51">
        <v>649439.47229186376</v>
      </c>
      <c r="U288" s="51">
        <v>625020.85462255194</v>
      </c>
      <c r="V288" s="51">
        <v>657159.4860979669</v>
      </c>
      <c r="W288" s="51">
        <v>619422.80108898773</v>
      </c>
      <c r="X288" s="51">
        <v>691577.71016280958</v>
      </c>
      <c r="Y288" s="51">
        <v>644219.9226719552</v>
      </c>
      <c r="Z288" s="51">
        <v>719428.95384551724</v>
      </c>
      <c r="AA288" s="51"/>
      <c r="AB288" s="51">
        <v>348600.83467522438</v>
      </c>
      <c r="AC288" s="51">
        <v>293391.729281843</v>
      </c>
      <c r="AD288" s="51">
        <v>280894.36603318242</v>
      </c>
      <c r="AE288" s="51">
        <v>294740.09219351219</v>
      </c>
      <c r="AF288" s="51">
        <v>296814.0711001546</v>
      </c>
      <c r="AG288" s="51">
        <v>275825.02150295646</v>
      </c>
      <c r="AH288" s="51">
        <v>322374.65085895365</v>
      </c>
      <c r="AI288" s="51">
        <v>277176.7440696999</v>
      </c>
      <c r="AJ288" s="51">
        <v>320552.64637552598</v>
      </c>
      <c r="AK288" s="51">
        <v>276107.57392671518</v>
      </c>
      <c r="AL288" s="51">
        <v>321855.07391710661</v>
      </c>
      <c r="AM288" s="41">
        <v>344958.72084934945</v>
      </c>
      <c r="AN288" s="41"/>
      <c r="AO288" s="41"/>
      <c r="AP288" s="41"/>
      <c r="AQ288" s="41"/>
      <c r="AR288" s="41"/>
      <c r="AS288" s="41"/>
      <c r="AT288" s="41"/>
      <c r="AU288" s="41"/>
      <c r="AV288" s="41"/>
      <c r="AW288" s="41"/>
      <c r="AX288" s="41"/>
      <c r="AY288" s="41"/>
      <c r="AZ288" s="41"/>
      <c r="BA288" s="41"/>
      <c r="BB288" s="41"/>
      <c r="BC288" s="41"/>
      <c r="BD288" s="41"/>
      <c r="BE288" s="41"/>
      <c r="BF288" s="41"/>
      <c r="BG288" s="41"/>
      <c r="BH288" s="41"/>
      <c r="BI288" s="41"/>
      <c r="BJ288" s="41"/>
      <c r="BK288" s="41"/>
      <c r="BL288" s="41"/>
      <c r="BM288" s="41"/>
      <c r="BN288" s="41"/>
      <c r="BO288" s="41"/>
      <c r="BP288" s="41"/>
      <c r="BQ288" s="41"/>
      <c r="BR288" s="41"/>
      <c r="BS288" s="41"/>
      <c r="BT288" s="41"/>
      <c r="BU288" s="41"/>
      <c r="BV288" s="41"/>
      <c r="BW288" s="41"/>
      <c r="BX288" s="41"/>
      <c r="BY288" s="41"/>
      <c r="BZ288" s="41"/>
      <c r="CA288" s="41"/>
      <c r="CB288" s="41"/>
      <c r="CC288" s="41"/>
      <c r="CD288" s="41"/>
      <c r="CE288" s="41"/>
      <c r="CF288" s="41"/>
      <c r="CG288" s="41"/>
      <c r="CH288" s="41"/>
      <c r="CI288" s="41"/>
      <c r="CJ288" s="41"/>
      <c r="CK288" s="41"/>
      <c r="CL288" s="41"/>
      <c r="CM288" s="41"/>
      <c r="CN288" s="41"/>
      <c r="CO288" s="41"/>
      <c r="CP288" s="41"/>
      <c r="CQ288" s="41"/>
      <c r="CR288" s="41"/>
      <c r="CS288" s="41"/>
      <c r="CT288" s="41"/>
      <c r="CU288" s="41"/>
      <c r="CV288" s="41"/>
      <c r="CW288" s="41"/>
      <c r="CX288" s="21"/>
      <c r="CY288" s="21"/>
      <c r="CZ288" s="21"/>
      <c r="DA288" s="21"/>
      <c r="DB288" s="21"/>
      <c r="DC288" s="21"/>
      <c r="DD288" s="21"/>
      <c r="DE288" s="21"/>
      <c r="DF288" s="21"/>
      <c r="DG288" s="21"/>
      <c r="DH288" s="21"/>
      <c r="DI288" s="21"/>
      <c r="DJ288" s="21"/>
      <c r="DK288" s="21"/>
      <c r="DL288" s="21"/>
      <c r="DM288" s="21"/>
      <c r="DN288" s="21"/>
      <c r="DO288" s="21"/>
      <c r="DP288" s="21"/>
      <c r="DQ288" s="21"/>
      <c r="DR288" s="21"/>
      <c r="DS288" s="21"/>
      <c r="DT288" s="21"/>
      <c r="DU288" s="21"/>
      <c r="DV288" s="21"/>
      <c r="DW288" s="21"/>
      <c r="DX288" s="21"/>
      <c r="DY288" s="21"/>
      <c r="DZ288" s="21"/>
      <c r="EA288" s="21"/>
    </row>
    <row r="289" spans="1:131">
      <c r="A289" s="21" t="s">
        <v>602</v>
      </c>
      <c r="B289" s="21"/>
      <c r="C289" s="51">
        <v>52917.471276636061</v>
      </c>
      <c r="D289" s="51">
        <v>10944.37980939851</v>
      </c>
      <c r="E289" s="51">
        <v>2188.8759618797021</v>
      </c>
      <c r="F289" s="51">
        <v>13133.255771278211</v>
      </c>
      <c r="G289" s="51">
        <v>46942.418647049155</v>
      </c>
      <c r="H289" s="51">
        <v>34480.913805764169</v>
      </c>
      <c r="I289" s="51">
        <v>2174.089535665179</v>
      </c>
      <c r="J289" s="51">
        <v>3.1555334269054764</v>
      </c>
      <c r="K289" s="51">
        <v>55.337894392223042</v>
      </c>
      <c r="L289" s="87">
        <v>0.73453637029270691</v>
      </c>
      <c r="M289" s="51">
        <v>502.72113941420628</v>
      </c>
      <c r="N289" s="51">
        <v>9.2602776169138927</v>
      </c>
      <c r="O289" s="51">
        <v>3327.8756151103889</v>
      </c>
      <c r="P289" s="51">
        <v>2898.6598359213722</v>
      </c>
      <c r="Q289" s="51">
        <v>3273.5873241739737</v>
      </c>
      <c r="R289" s="51">
        <v>2940.4996855784461</v>
      </c>
      <c r="S289" s="51">
        <v>3018.2744387011521</v>
      </c>
      <c r="T289" s="51">
        <v>2945.3233149557855</v>
      </c>
      <c r="U289" s="51">
        <v>2834.5805482948549</v>
      </c>
      <c r="V289" s="51">
        <v>2980.3349482565059</v>
      </c>
      <c r="W289" s="51">
        <v>2809.1923815845826</v>
      </c>
      <c r="X289" s="51">
        <v>3136.4277053533451</v>
      </c>
      <c r="Y289" s="51">
        <v>2921.6517306973892</v>
      </c>
      <c r="Z289" s="51">
        <v>3262.7380404484816</v>
      </c>
      <c r="AA289" s="51"/>
      <c r="AB289" s="51">
        <v>1580.966679402201</v>
      </c>
      <c r="AC289" s="51">
        <v>1330.5835840551729</v>
      </c>
      <c r="AD289" s="51">
        <v>1273.9058228130759</v>
      </c>
      <c r="AE289" s="51">
        <v>1336.6986492617054</v>
      </c>
      <c r="AF289" s="51">
        <v>1346.104511838711</v>
      </c>
      <c r="AG289" s="51">
        <v>1250.915445305335</v>
      </c>
      <c r="AH289" s="51">
        <v>1462.0262793310703</v>
      </c>
      <c r="AI289" s="51">
        <v>1257.0457471441368</v>
      </c>
      <c r="AJ289" s="51">
        <v>1453.7631655014541</v>
      </c>
      <c r="AK289" s="51">
        <v>1252.1968707143217</v>
      </c>
      <c r="AL289" s="51">
        <v>1459.6699056488007</v>
      </c>
      <c r="AM289" s="41">
        <v>1564.4490465437975</v>
      </c>
      <c r="AN289" s="41"/>
      <c r="AO289" s="41"/>
      <c r="AP289" s="41"/>
      <c r="AQ289" s="41"/>
      <c r="AR289" s="41"/>
      <c r="AS289" s="41"/>
      <c r="AT289" s="41"/>
      <c r="AU289" s="41"/>
      <c r="AV289" s="41"/>
      <c r="AW289" s="41"/>
      <c r="AX289" s="41"/>
      <c r="AY289" s="41"/>
      <c r="AZ289" s="41"/>
      <c r="BA289" s="41"/>
      <c r="BB289" s="41"/>
      <c r="BC289" s="41"/>
      <c r="BD289" s="41"/>
      <c r="BE289" s="41"/>
      <c r="BF289" s="41"/>
      <c r="BG289" s="41"/>
      <c r="BH289" s="41"/>
      <c r="BI289" s="41"/>
      <c r="BJ289" s="41"/>
      <c r="BK289" s="41"/>
      <c r="BL289" s="41"/>
      <c r="BM289" s="41"/>
      <c r="BN289" s="41"/>
      <c r="BO289" s="41"/>
      <c r="BP289" s="41"/>
      <c r="BQ289" s="41"/>
      <c r="BR289" s="41"/>
      <c r="BS289" s="41"/>
      <c r="BT289" s="41"/>
      <c r="BU289" s="41"/>
      <c r="BV289" s="41"/>
      <c r="BW289" s="41"/>
      <c r="BX289" s="41"/>
      <c r="BY289" s="41"/>
      <c r="BZ289" s="41"/>
      <c r="CA289" s="41"/>
      <c r="CB289" s="41"/>
      <c r="CC289" s="41"/>
      <c r="CD289" s="41"/>
      <c r="CE289" s="41"/>
      <c r="CF289" s="41"/>
      <c r="CG289" s="41"/>
      <c r="CH289" s="41"/>
      <c r="CI289" s="41"/>
      <c r="CJ289" s="41"/>
      <c r="CK289" s="41"/>
      <c r="CL289" s="41"/>
      <c r="CM289" s="41"/>
      <c r="CN289" s="41"/>
      <c r="CO289" s="41"/>
      <c r="CP289" s="41"/>
      <c r="CQ289" s="41"/>
      <c r="CR289" s="41"/>
      <c r="CS289" s="41"/>
      <c r="CT289" s="41"/>
      <c r="CU289" s="41"/>
      <c r="CV289" s="41"/>
      <c r="CW289" s="41"/>
      <c r="CX289" s="21"/>
      <c r="CY289" s="21"/>
      <c r="CZ289" s="21"/>
      <c r="DA289" s="21"/>
      <c r="DB289" s="21"/>
      <c r="DC289" s="21"/>
      <c r="DD289" s="21"/>
      <c r="DE289" s="21"/>
      <c r="DF289" s="21"/>
      <c r="DG289" s="21"/>
      <c r="DH289" s="21"/>
      <c r="DI289" s="21"/>
      <c r="DJ289" s="21"/>
      <c r="DK289" s="21"/>
      <c r="DL289" s="21"/>
      <c r="DM289" s="21"/>
      <c r="DN289" s="21"/>
      <c r="DO289" s="21"/>
      <c r="DP289" s="21"/>
      <c r="DQ289" s="21"/>
      <c r="DR289" s="21"/>
      <c r="DS289" s="21"/>
      <c r="DT289" s="21"/>
      <c r="DU289" s="21"/>
      <c r="DV289" s="21"/>
      <c r="DW289" s="21"/>
      <c r="DX289" s="21"/>
      <c r="DY289" s="21"/>
      <c r="DZ289" s="21"/>
      <c r="EA289" s="21"/>
    </row>
    <row r="290" spans="1:131">
      <c r="A290" s="21" t="s">
        <v>607</v>
      </c>
      <c r="B290" s="21"/>
      <c r="C290" s="51">
        <v>2205980.918928076</v>
      </c>
      <c r="D290" s="51">
        <v>456240.49007977417</v>
      </c>
      <c r="E290" s="51">
        <v>91248.098015954834</v>
      </c>
      <c r="F290" s="51">
        <v>547488.58809572901</v>
      </c>
      <c r="G290" s="51">
        <v>1956897.7376559707</v>
      </c>
      <c r="H290" s="51">
        <v>1437412.5612518266</v>
      </c>
      <c r="I290" s="51">
        <v>2174.089535665179</v>
      </c>
      <c r="J290" s="51">
        <v>3.1555334269054787</v>
      </c>
      <c r="K290" s="51">
        <v>55.337894392223035</v>
      </c>
      <c r="L290" s="87">
        <v>0.73453637029270691</v>
      </c>
      <c r="M290" s="51">
        <v>20957.033931044232</v>
      </c>
      <c r="N290" s="51">
        <v>386.03499438016615</v>
      </c>
      <c r="O290" s="51">
        <v>138729.79812511991</v>
      </c>
      <c r="P290" s="51">
        <v>120836.99644447982</v>
      </c>
      <c r="Q290" s="51">
        <v>136466.67158037468</v>
      </c>
      <c r="R290" s="51">
        <v>122581.18239606885</v>
      </c>
      <c r="S290" s="51">
        <v>125823.39365869926</v>
      </c>
      <c r="T290" s="51">
        <v>122782.26597224287</v>
      </c>
      <c r="U290" s="51">
        <v>118165.71071611183</v>
      </c>
      <c r="V290" s="51">
        <v>124241.80274031962</v>
      </c>
      <c r="W290" s="51">
        <v>117107.34927180462</v>
      </c>
      <c r="X290" s="51">
        <v>130748.87186950026</v>
      </c>
      <c r="Y290" s="51">
        <v>121795.46403452675</v>
      </c>
      <c r="Z290" s="51">
        <v>136014.39537924339</v>
      </c>
      <c r="AA290" s="51"/>
      <c r="AB290" s="51">
        <v>65906.06550321239</v>
      </c>
      <c r="AC290" s="51">
        <v>55468.29670148281</v>
      </c>
      <c r="AD290" s="51">
        <v>53105.559843290757</v>
      </c>
      <c r="AE290" s="51">
        <v>55723.216614286117</v>
      </c>
      <c r="AF290" s="51">
        <v>56115.320637217679</v>
      </c>
      <c r="AG290" s="51">
        <v>52147.15550390158</v>
      </c>
      <c r="AH290" s="51">
        <v>60947.773908458286</v>
      </c>
      <c r="AI290" s="51">
        <v>52402.710589158232</v>
      </c>
      <c r="AJ290" s="51">
        <v>60603.307874853388</v>
      </c>
      <c r="AK290" s="51">
        <v>52200.57453419645</v>
      </c>
      <c r="AL290" s="51">
        <v>60849.5433003898</v>
      </c>
      <c r="AM290" s="41">
        <v>65217.491729136658</v>
      </c>
      <c r="AN290" s="41"/>
      <c r="AO290" s="41"/>
      <c r="AP290" s="41"/>
      <c r="AQ290" s="41"/>
      <c r="AR290" s="41"/>
      <c r="AS290" s="41"/>
      <c r="AT290" s="41"/>
      <c r="AU290" s="41"/>
      <c r="AV290" s="41"/>
      <c r="AW290" s="41"/>
      <c r="AX290" s="41"/>
      <c r="AY290" s="41"/>
      <c r="AZ290" s="41"/>
      <c r="BA290" s="41"/>
      <c r="BB290" s="41"/>
      <c r="BC290" s="41"/>
      <c r="BD290" s="41"/>
      <c r="BE290" s="41"/>
      <c r="BF290" s="41"/>
      <c r="BG290" s="41"/>
      <c r="BH290" s="41"/>
      <c r="BI290" s="41"/>
      <c r="BJ290" s="41"/>
      <c r="BK290" s="41"/>
      <c r="BL290" s="41"/>
      <c r="BM290" s="41"/>
      <c r="BN290" s="41"/>
      <c r="BO290" s="41"/>
      <c r="BP290" s="41"/>
      <c r="BQ290" s="41"/>
      <c r="BR290" s="41"/>
      <c r="BS290" s="41"/>
      <c r="BT290" s="41"/>
      <c r="BU290" s="41"/>
      <c r="BV290" s="41"/>
      <c r="BW290" s="41"/>
      <c r="BX290" s="41"/>
      <c r="BY290" s="41"/>
      <c r="BZ290" s="41"/>
      <c r="CA290" s="41"/>
      <c r="CB290" s="41"/>
      <c r="CC290" s="41"/>
      <c r="CD290" s="41"/>
      <c r="CE290" s="41"/>
      <c r="CF290" s="41"/>
      <c r="CG290" s="41"/>
      <c r="CH290" s="41"/>
      <c r="CI290" s="41"/>
      <c r="CJ290" s="41"/>
      <c r="CK290" s="41"/>
      <c r="CL290" s="41"/>
      <c r="CM290" s="41"/>
      <c r="CN290" s="41"/>
      <c r="CO290" s="41"/>
      <c r="CP290" s="41"/>
      <c r="CQ290" s="41"/>
      <c r="CR290" s="41"/>
      <c r="CS290" s="41"/>
      <c r="CT290" s="41"/>
      <c r="CU290" s="41"/>
      <c r="CV290" s="41"/>
      <c r="CW290" s="41"/>
      <c r="CX290" s="21"/>
      <c r="CY290" s="21"/>
      <c r="CZ290" s="21"/>
      <c r="DA290" s="21"/>
      <c r="DB290" s="21"/>
      <c r="DC290" s="21"/>
      <c r="DD290" s="21"/>
      <c r="DE290" s="21"/>
      <c r="DF290" s="21"/>
      <c r="DG290" s="21"/>
      <c r="DH290" s="21"/>
      <c r="DI290" s="21"/>
      <c r="DJ290" s="21"/>
      <c r="DK290" s="21"/>
      <c r="DL290" s="21"/>
      <c r="DM290" s="21"/>
      <c r="DN290" s="21"/>
      <c r="DO290" s="21"/>
      <c r="DP290" s="21"/>
      <c r="DQ290" s="21"/>
      <c r="DR290" s="21"/>
      <c r="DS290" s="21"/>
      <c r="DT290" s="21"/>
      <c r="DU290" s="21"/>
      <c r="DV290" s="21"/>
      <c r="DW290" s="21"/>
      <c r="DX290" s="21"/>
      <c r="DY290" s="21"/>
      <c r="DZ290" s="21"/>
      <c r="EA290" s="21"/>
    </row>
    <row r="291" spans="1:131">
      <c r="A291" s="21" t="s">
        <v>603</v>
      </c>
      <c r="B291" s="21"/>
      <c r="C291" s="51">
        <v>134492.10686144061</v>
      </c>
      <c r="D291" s="51">
        <v>27815.628059077353</v>
      </c>
      <c r="E291" s="51">
        <v>5563.1256118154706</v>
      </c>
      <c r="F291" s="51">
        <v>33378.753670892824</v>
      </c>
      <c r="G291" s="51">
        <v>119306.24485076031</v>
      </c>
      <c r="H291" s="51">
        <v>87634.776045930397</v>
      </c>
      <c r="I291" s="51">
        <v>2174.0895356651795</v>
      </c>
      <c r="J291" s="51">
        <v>3.1555334269054831</v>
      </c>
      <c r="K291" s="51">
        <v>55.337894392223049</v>
      </c>
      <c r="L291" s="87">
        <v>0.73453637029270658</v>
      </c>
      <c r="M291" s="51">
        <v>1277.6881353635763</v>
      </c>
      <c r="N291" s="51">
        <v>23.535407433016736</v>
      </c>
      <c r="O291" s="51">
        <v>8457.9438898211247</v>
      </c>
      <c r="P291" s="51">
        <v>7367.0728967698615</v>
      </c>
      <c r="Q291" s="51">
        <v>8319.9677838243715</v>
      </c>
      <c r="R291" s="51">
        <v>7473.410735585494</v>
      </c>
      <c r="S291" s="51">
        <v>7671.0787298367504</v>
      </c>
      <c r="T291" s="51">
        <v>7485.6702041887029</v>
      </c>
      <c r="U291" s="51">
        <v>7204.2125372107757</v>
      </c>
      <c r="V291" s="51">
        <v>7574.6538274358909</v>
      </c>
      <c r="W291" s="51">
        <v>7139.6873823264077</v>
      </c>
      <c r="X291" s="51">
        <v>7971.3705121394896</v>
      </c>
      <c r="Y291" s="51">
        <v>7425.5078199542641</v>
      </c>
      <c r="Z291" s="51">
        <v>8292.3938466921336</v>
      </c>
      <c r="AA291" s="51"/>
      <c r="AB291" s="51">
        <v>4018.0971324005113</v>
      </c>
      <c r="AC291" s="51">
        <v>3381.7373592800095</v>
      </c>
      <c r="AD291" s="51">
        <v>3237.6883082248269</v>
      </c>
      <c r="AE291" s="51">
        <v>3397.2790694823407</v>
      </c>
      <c r="AF291" s="51">
        <v>3421.184487566617</v>
      </c>
      <c r="AG291" s="51">
        <v>3179.2572412452305</v>
      </c>
      <c r="AH291" s="51">
        <v>3715.8048155041865</v>
      </c>
      <c r="AI291" s="51">
        <v>3194.8376760261544</v>
      </c>
      <c r="AJ291" s="51">
        <v>3694.803744187469</v>
      </c>
      <c r="AK291" s="51">
        <v>3182.514040916165</v>
      </c>
      <c r="AL291" s="51">
        <v>3709.8159869861993</v>
      </c>
      <c r="AM291" s="41">
        <v>3976.1168338356538</v>
      </c>
      <c r="AN291" s="41"/>
      <c r="AO291" s="41"/>
      <c r="AP291" s="41"/>
      <c r="AQ291" s="41"/>
      <c r="AR291" s="41"/>
      <c r="AS291" s="41"/>
      <c r="AT291" s="41"/>
      <c r="AU291" s="41"/>
      <c r="AV291" s="41"/>
      <c r="AW291" s="41"/>
      <c r="AX291" s="41"/>
      <c r="AY291" s="41"/>
      <c r="AZ291" s="41"/>
      <c r="BA291" s="41"/>
      <c r="BB291" s="41"/>
      <c r="BC291" s="41"/>
      <c r="BD291" s="41"/>
      <c r="BE291" s="41"/>
      <c r="BF291" s="41"/>
      <c r="BG291" s="41"/>
      <c r="BH291" s="41"/>
      <c r="BI291" s="41"/>
      <c r="BJ291" s="41"/>
      <c r="BK291" s="41"/>
      <c r="BL291" s="41"/>
      <c r="BM291" s="41"/>
      <c r="BN291" s="41"/>
      <c r="BO291" s="41"/>
      <c r="BP291" s="41"/>
      <c r="BQ291" s="41"/>
      <c r="BR291" s="41"/>
      <c r="BS291" s="41"/>
      <c r="BT291" s="41"/>
      <c r="BU291" s="41"/>
      <c r="BV291" s="41"/>
      <c r="BW291" s="41"/>
      <c r="BX291" s="41"/>
      <c r="BY291" s="41"/>
      <c r="BZ291" s="41"/>
      <c r="CA291" s="41"/>
      <c r="CB291" s="41"/>
      <c r="CC291" s="41"/>
      <c r="CD291" s="41"/>
      <c r="CE291" s="41"/>
      <c r="CF291" s="41"/>
      <c r="CG291" s="41"/>
      <c r="CH291" s="41"/>
      <c r="CI291" s="41"/>
      <c r="CJ291" s="41"/>
      <c r="CK291" s="41"/>
      <c r="CL291" s="41"/>
      <c r="CM291" s="41"/>
      <c r="CN291" s="41"/>
      <c r="CO291" s="41"/>
      <c r="CP291" s="41"/>
      <c r="CQ291" s="41"/>
      <c r="CR291" s="41"/>
      <c r="CS291" s="41"/>
      <c r="CT291" s="41"/>
      <c r="CU291" s="41"/>
      <c r="CV291" s="41"/>
      <c r="CW291" s="41"/>
      <c r="CX291" s="21"/>
      <c r="CY291" s="21"/>
      <c r="CZ291" s="21"/>
      <c r="DA291" s="21"/>
      <c r="DB291" s="21"/>
      <c r="DC291" s="21"/>
      <c r="DD291" s="21"/>
      <c r="DE291" s="21"/>
      <c r="DF291" s="21"/>
      <c r="DG291" s="21"/>
      <c r="DH291" s="21"/>
      <c r="DI291" s="21"/>
      <c r="DJ291" s="21"/>
      <c r="DK291" s="21"/>
      <c r="DL291" s="21"/>
      <c r="DM291" s="21"/>
      <c r="DN291" s="21"/>
      <c r="DO291" s="21"/>
      <c r="DP291" s="21"/>
      <c r="DQ291" s="21"/>
      <c r="DR291" s="21"/>
      <c r="DS291" s="21"/>
      <c r="DT291" s="21"/>
      <c r="DU291" s="21"/>
      <c r="DV291" s="21"/>
      <c r="DW291" s="21"/>
      <c r="DX291" s="21"/>
      <c r="DY291" s="21"/>
      <c r="DZ291" s="21"/>
      <c r="EA291" s="21"/>
    </row>
    <row r="292" spans="1:131">
      <c r="A292" s="21"/>
      <c r="B292" s="21"/>
      <c r="C292" s="41"/>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c r="AJ292" s="41"/>
      <c r="AK292" s="41"/>
      <c r="AL292" s="41"/>
      <c r="AM292" s="41"/>
      <c r="AN292" s="41"/>
      <c r="AO292" s="41"/>
      <c r="AP292" s="41"/>
      <c r="AQ292" s="41"/>
      <c r="AR292" s="41"/>
      <c r="AS292" s="41"/>
      <c r="AT292" s="41"/>
      <c r="AU292" s="41"/>
      <c r="AV292" s="41"/>
      <c r="AW292" s="41"/>
      <c r="AX292" s="41"/>
      <c r="AY292" s="41"/>
      <c r="AZ292" s="41"/>
      <c r="BA292" s="41"/>
      <c r="BB292" s="41"/>
      <c r="BC292" s="41"/>
      <c r="BD292" s="41"/>
      <c r="BE292" s="41"/>
      <c r="BF292" s="41"/>
      <c r="BG292" s="41"/>
      <c r="BH292" s="41"/>
      <c r="BI292" s="41"/>
      <c r="BJ292" s="41"/>
      <c r="BK292" s="41"/>
      <c r="BL292" s="41"/>
      <c r="BM292" s="41"/>
      <c r="BN292" s="41"/>
      <c r="BO292" s="41"/>
      <c r="BP292" s="41"/>
      <c r="BQ292" s="41"/>
      <c r="BR292" s="41"/>
      <c r="BS292" s="41"/>
      <c r="BT292" s="41"/>
      <c r="BU292" s="41"/>
      <c r="BV292" s="41"/>
      <c r="BW292" s="41"/>
      <c r="BX292" s="41"/>
      <c r="BY292" s="41"/>
      <c r="BZ292" s="41"/>
      <c r="CA292" s="41"/>
      <c r="CB292" s="41"/>
      <c r="CC292" s="41"/>
      <c r="CD292" s="41"/>
      <c r="CE292" s="41"/>
      <c r="CF292" s="41"/>
      <c r="CG292" s="41"/>
      <c r="CH292" s="41"/>
      <c r="CI292" s="41"/>
      <c r="CJ292" s="41"/>
      <c r="CK292" s="41"/>
      <c r="CL292" s="41"/>
      <c r="CM292" s="41"/>
      <c r="CN292" s="41"/>
      <c r="CO292" s="41"/>
      <c r="CP292" s="41"/>
      <c r="CQ292" s="41"/>
      <c r="CR292" s="41"/>
      <c r="CS292" s="41"/>
      <c r="CT292" s="41"/>
      <c r="CU292" s="41"/>
      <c r="CV292" s="41"/>
      <c r="CW292" s="41"/>
      <c r="CX292" s="21"/>
      <c r="CY292" s="21"/>
      <c r="CZ292" s="21"/>
      <c r="DA292" s="21"/>
      <c r="DB292" s="21"/>
      <c r="DC292" s="21"/>
      <c r="DD292" s="21"/>
      <c r="DE292" s="21"/>
      <c r="DF292" s="21"/>
      <c r="DG292" s="21"/>
      <c r="DH292" s="21"/>
      <c r="DI292" s="21"/>
      <c r="DJ292" s="21"/>
      <c r="DK292" s="21"/>
      <c r="DL292" s="21"/>
      <c r="DM292" s="21"/>
      <c r="DN292" s="21"/>
      <c r="DO292" s="21"/>
      <c r="DP292" s="21"/>
      <c r="DQ292" s="21"/>
      <c r="DR292" s="21"/>
      <c r="DS292" s="21"/>
      <c r="DT292" s="21"/>
      <c r="DU292" s="21"/>
      <c r="DV292" s="21"/>
      <c r="DW292" s="21"/>
      <c r="DX292" s="21"/>
      <c r="DY292" s="21"/>
      <c r="DZ292" s="21"/>
      <c r="EA292" s="21"/>
    </row>
  </sheetData>
  <mergeCells count="3">
    <mergeCell ref="I6:N6"/>
    <mergeCell ref="O6:P6"/>
    <mergeCell ref="R6:T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sheetPr codeName="Sheet8"/>
  <dimension ref="A1:W82"/>
  <sheetViews>
    <sheetView topLeftCell="H1" workbookViewId="0">
      <selection activeCell="Q27" sqref="Q27"/>
    </sheetView>
  </sheetViews>
  <sheetFormatPr defaultRowHeight="12.75"/>
  <cols>
    <col min="1" max="1" width="32.5703125" customWidth="1"/>
    <col min="2" max="2" width="14.5703125" customWidth="1"/>
    <col min="3" max="3" width="22.42578125" customWidth="1"/>
    <col min="4" max="5" width="49.140625" customWidth="1"/>
    <col min="6" max="6" width="11.28515625" customWidth="1"/>
    <col min="7" max="8" width="9.7109375" customWidth="1"/>
    <col min="9" max="9" width="18" customWidth="1"/>
    <col min="10" max="10" width="4.140625" customWidth="1"/>
    <col min="11" max="11" width="9" customWidth="1"/>
    <col min="12" max="12" width="13.140625" customWidth="1"/>
    <col min="13" max="13" width="11.7109375" customWidth="1"/>
    <col min="14" max="14" width="12.42578125" customWidth="1"/>
    <col min="15" max="15" width="15.42578125" customWidth="1"/>
    <col min="16" max="16" width="9.42578125" customWidth="1"/>
    <col min="17" max="17" width="9" customWidth="1"/>
    <col min="18" max="18" width="13.85546875" customWidth="1"/>
    <col min="19" max="20" width="13.28515625" customWidth="1"/>
    <col min="21" max="21" width="13" customWidth="1"/>
  </cols>
  <sheetData>
    <row r="1" spans="1:23" ht="15.75">
      <c r="A1" s="129" t="s">
        <v>385</v>
      </c>
      <c r="D1">
        <v>1</v>
      </c>
      <c r="E1">
        <f>D1+1</f>
        <v>2</v>
      </c>
      <c r="F1">
        <f t="shared" ref="F1:U1" si="0">E1+1</f>
        <v>3</v>
      </c>
      <c r="G1">
        <f t="shared" si="0"/>
        <v>4</v>
      </c>
      <c r="H1">
        <f t="shared" si="0"/>
        <v>5</v>
      </c>
      <c r="I1">
        <f t="shared" si="0"/>
        <v>6</v>
      </c>
      <c r="J1">
        <f t="shared" si="0"/>
        <v>7</v>
      </c>
      <c r="K1">
        <f>J1+1</f>
        <v>8</v>
      </c>
      <c r="L1">
        <f t="shared" si="0"/>
        <v>9</v>
      </c>
      <c r="M1">
        <f t="shared" si="0"/>
        <v>10</v>
      </c>
      <c r="N1">
        <f t="shared" si="0"/>
        <v>11</v>
      </c>
      <c r="O1">
        <f t="shared" si="0"/>
        <v>12</v>
      </c>
      <c r="P1">
        <f t="shared" si="0"/>
        <v>13</v>
      </c>
      <c r="Q1">
        <f t="shared" si="0"/>
        <v>14</v>
      </c>
      <c r="R1">
        <f t="shared" si="0"/>
        <v>15</v>
      </c>
      <c r="S1">
        <f t="shared" si="0"/>
        <v>16</v>
      </c>
      <c r="T1">
        <f t="shared" si="0"/>
        <v>17</v>
      </c>
      <c r="U1">
        <f t="shared" si="0"/>
        <v>18</v>
      </c>
      <c r="V1" t="e">
        <f>#REF!+1</f>
        <v>#REF!</v>
      </c>
    </row>
    <row r="2" spans="1:23">
      <c r="M2" s="147"/>
    </row>
    <row r="3" spans="1:23">
      <c r="M3" s="147"/>
    </row>
    <row r="5" spans="1:23">
      <c r="D5" s="260"/>
      <c r="E5" s="260"/>
    </row>
    <row r="6" spans="1:23">
      <c r="D6" s="139"/>
      <c r="E6" s="139"/>
    </row>
    <row r="7" spans="1:23">
      <c r="B7" s="163" t="s">
        <v>590</v>
      </c>
      <c r="L7" s="163">
        <v>20</v>
      </c>
    </row>
    <row r="9" spans="1:23" s="134" customFormat="1">
      <c r="A9" s="130"/>
      <c r="B9" s="130"/>
      <c r="C9" s="130"/>
      <c r="D9" s="130"/>
      <c r="E9" s="130"/>
      <c r="F9" s="130"/>
      <c r="G9" s="130"/>
      <c r="H9" s="130"/>
      <c r="I9" s="130"/>
      <c r="J9" s="130"/>
      <c r="K9" s="130"/>
      <c r="L9" s="130"/>
      <c r="M9" s="130"/>
      <c r="N9" s="130"/>
      <c r="O9" s="132"/>
      <c r="P9" s="130" t="s">
        <v>386</v>
      </c>
      <c r="Q9" s="130" t="s">
        <v>386</v>
      </c>
      <c r="R9" s="130"/>
      <c r="S9" s="133"/>
      <c r="T9" s="130"/>
      <c r="U9" s="130"/>
    </row>
    <row r="10" spans="1:23" s="138" customFormat="1" ht="70.5" customHeight="1">
      <c r="A10" s="135" t="s">
        <v>22</v>
      </c>
      <c r="B10" s="131" t="s">
        <v>387</v>
      </c>
      <c r="C10" s="135" t="s">
        <v>14</v>
      </c>
      <c r="D10" s="136" t="s">
        <v>388</v>
      </c>
      <c r="E10" s="136" t="s">
        <v>583</v>
      </c>
      <c r="F10" s="135" t="s">
        <v>389</v>
      </c>
      <c r="G10" s="135" t="s">
        <v>372</v>
      </c>
      <c r="H10" s="136" t="s">
        <v>577</v>
      </c>
      <c r="I10" s="132" t="s">
        <v>575</v>
      </c>
      <c r="J10" s="132"/>
      <c r="K10" s="132" t="s">
        <v>27</v>
      </c>
      <c r="L10" s="132" t="s">
        <v>390</v>
      </c>
      <c r="M10" s="132" t="s">
        <v>585</v>
      </c>
      <c r="N10" s="132" t="s">
        <v>586</v>
      </c>
      <c r="O10" s="132" t="s">
        <v>390</v>
      </c>
      <c r="P10" s="132" t="s">
        <v>391</v>
      </c>
      <c r="Q10" s="132" t="s">
        <v>392</v>
      </c>
      <c r="R10" s="132" t="s">
        <v>584</v>
      </c>
      <c r="S10" s="137" t="s">
        <v>26</v>
      </c>
      <c r="T10" s="132" t="s">
        <v>393</v>
      </c>
      <c r="U10" s="132" t="s">
        <v>588</v>
      </c>
    </row>
    <row r="11" spans="1:23" s="144" customFormat="1">
      <c r="A11" s="139" t="str">
        <f t="shared" ref="A11:A42" si="1">CONCATENATE(C11,"-",F11)</f>
        <v>Compressed Air-Retro-Large Off</v>
      </c>
      <c r="B11" s="140" t="str">
        <f>$B$7</f>
        <v>Compressed Air</v>
      </c>
      <c r="C11" s="139" t="str">
        <f t="shared" ref="C11:C42" si="2">CONCATENATE(B11,"-",G11)</f>
        <v>Compressed Air-Retro</v>
      </c>
      <c r="D11" s="139" t="str">
        <f>CONCATENATE($C11,"-",$F11,"-",$I11)</f>
        <v>Compressed Air-Retro-Large Off-Demand Reduction</v>
      </c>
      <c r="E11" s="139" t="str">
        <f>CONCATENATE($C11,"-",$H11,"-",$I11)</f>
        <v>Compressed Air-Retro-Office-Demand Reduction</v>
      </c>
      <c r="F11" s="140" t="s">
        <v>373</v>
      </c>
      <c r="G11" s="148" t="s">
        <v>571</v>
      </c>
      <c r="H11" s="141" t="s">
        <v>407</v>
      </c>
      <c r="I11" s="148" t="s">
        <v>572</v>
      </c>
      <c r="J11" s="141"/>
      <c r="K11" s="141"/>
      <c r="L11" s="164">
        <f>CommercialSummary!N3</f>
        <v>10</v>
      </c>
      <c r="M11" s="262">
        <f>P11*$R11</f>
        <v>1630768.6353749998</v>
      </c>
      <c r="N11" s="262">
        <f>Q11*$R11</f>
        <v>690630.59898237907</v>
      </c>
      <c r="O11" s="142">
        <f>IFERROR(INDEX(CommercialSummary!$A$3:$O$42,MATCH($E11,CommercialSummary!$A$3:$A$412,0),14),0)</f>
        <v>10</v>
      </c>
      <c r="P11" s="142">
        <f>IFERROR(INDEX(CommercialSummary!$A$3:$O$42,MATCH($E11,CommercialSummary!$A$3:$A$412,0),5),0)</f>
        <v>112.31962499999999</v>
      </c>
      <c r="Q11" s="142">
        <f>IFERROR(INDEX(CommercialSummary!$A$3:$O$42,MATCH($E11,CommercialSummary!$A$3:$A$412,0),9),0)</f>
        <v>47.567366828457821</v>
      </c>
      <c r="R11" s="261">
        <f>IFERROR(INDEX(CommercialSummary!$A$3:$O$42,MATCH($E11,CommercialSummary!$A$3:$A$412,0),7),0)</f>
        <v>14519</v>
      </c>
      <c r="S11" s="261">
        <f>IFERROR(INDEX(CommercialSummary!$A$3:$O$42,MATCH($E11,CommercialSummary!$A$3:$A$412,0),10),0)</f>
        <v>12.287922506036274</v>
      </c>
      <c r="T11" s="143">
        <f>MATCH(F11,[1]!BLDGTYPE,0)</f>
        <v>2</v>
      </c>
      <c r="U11" s="263">
        <f>S11*R11</f>
        <v>178408.34686514066</v>
      </c>
      <c r="V11" s="144" t="s">
        <v>8</v>
      </c>
      <c r="W11" s="145"/>
    </row>
    <row r="12" spans="1:23" s="147" customFormat="1">
      <c r="A12" s="139" t="str">
        <f t="shared" si="1"/>
        <v>Compressed Air-Retro-Medium Off</v>
      </c>
      <c r="B12" s="140" t="str">
        <f t="shared" ref="B12:B75" si="3">$B$7</f>
        <v>Compressed Air</v>
      </c>
      <c r="C12" s="139" t="str">
        <f t="shared" si="2"/>
        <v>Compressed Air-Retro</v>
      </c>
      <c r="D12" s="139" t="str">
        <f t="shared" ref="D12:D22" si="4">CONCATENATE(C12,"-",F12,"-",I12)</f>
        <v>Compressed Air-Retro-Medium Off-Demand Reduction</v>
      </c>
      <c r="E12" s="139" t="str">
        <f t="shared" ref="E12:E75" si="5">CONCATENATE($C12,"-",$H12,"-",$I12)</f>
        <v>Compressed Air-Retro--Demand Reduction</v>
      </c>
      <c r="F12" s="146" t="s">
        <v>374</v>
      </c>
      <c r="G12" s="148" t="s">
        <v>571</v>
      </c>
      <c r="H12" s="141"/>
      <c r="I12" s="148" t="s">
        <v>572</v>
      </c>
      <c r="J12" s="141"/>
      <c r="K12" s="141"/>
      <c r="L12" s="164">
        <f>L11</f>
        <v>10</v>
      </c>
      <c r="M12" s="262">
        <f t="shared" ref="M12:M75" si="6">P12*$R12</f>
        <v>0</v>
      </c>
      <c r="N12" s="262">
        <f t="shared" ref="N12:N75" si="7">Q12*$R12</f>
        <v>0</v>
      </c>
      <c r="O12" s="142">
        <f>IFERROR(INDEX(CommercialSummary!$A$3:$O$42,MATCH($E12,CommercialSummary!$A$3:$A$412,0),14),0)</f>
        <v>0</v>
      </c>
      <c r="P12" s="142">
        <f>IFERROR(INDEX(CommercialSummary!$A$3:$O$42,MATCH(E12,CommercialSummary!$A$3:$A$412,0),5),0)</f>
        <v>0</v>
      </c>
      <c r="Q12" s="142">
        <f>IFERROR(INDEX(CommercialSummary!$A$3:$O$42,MATCH($E12,CommercialSummary!$A$3:$A$412,0),9),0)</f>
        <v>0</v>
      </c>
      <c r="R12" s="261">
        <f>IFERROR(INDEX(CommercialSummary!$A$3:$O$42,MATCH($E12,CommercialSummary!$A$3:$A$412,0),7),0)</f>
        <v>0</v>
      </c>
      <c r="S12" s="261">
        <f>IFERROR(INDEX(CommercialSummary!$A$3:$O$42,MATCH($E12,CommercialSummary!$A$3:$A$412,0),10),0)</f>
        <v>0</v>
      </c>
      <c r="T12" s="143">
        <f>MATCH(F12,[1]!BLDGTYPE,0)</f>
        <v>3</v>
      </c>
      <c r="U12" s="263">
        <f t="shared" ref="U12:U75" si="8">S12*R12</f>
        <v>0</v>
      </c>
    </row>
    <row r="13" spans="1:23" s="147" customFormat="1">
      <c r="A13" s="139" t="str">
        <f t="shared" si="1"/>
        <v>Compressed Air-Retro-Small Off</v>
      </c>
      <c r="B13" s="140" t="str">
        <f t="shared" si="3"/>
        <v>Compressed Air</v>
      </c>
      <c r="C13" s="139" t="str">
        <f t="shared" si="2"/>
        <v>Compressed Air-Retro</v>
      </c>
      <c r="D13" s="139" t="str">
        <f t="shared" si="4"/>
        <v>Compressed Air-Retro-Small Off-Demand Reduction</v>
      </c>
      <c r="E13" s="139" t="str">
        <f t="shared" si="5"/>
        <v>Compressed Air-Retro--Demand Reduction</v>
      </c>
      <c r="F13" s="146" t="s">
        <v>375</v>
      </c>
      <c r="G13" s="148" t="s">
        <v>571</v>
      </c>
      <c r="H13" s="141"/>
      <c r="I13" s="148" t="s">
        <v>572</v>
      </c>
      <c r="J13" s="141"/>
      <c r="K13" s="141"/>
      <c r="L13" s="164">
        <f t="shared" ref="L13:L76" si="9">L12</f>
        <v>10</v>
      </c>
      <c r="M13" s="262">
        <f t="shared" si="6"/>
        <v>0</v>
      </c>
      <c r="N13" s="262">
        <f t="shared" si="7"/>
        <v>0</v>
      </c>
      <c r="O13" s="142">
        <f>IFERROR(INDEX(CommercialSummary!$A$3:$O$42,MATCH($E13,CommercialSummary!$A$3:$A$412,0),14),0)</f>
        <v>0</v>
      </c>
      <c r="P13" s="142">
        <f>IFERROR(INDEX(CommercialSummary!$A$3:$O$42,MATCH(E13,CommercialSummary!$A$3:$A$412,0),5),0)</f>
        <v>0</v>
      </c>
      <c r="Q13" s="142">
        <f>IFERROR(INDEX(CommercialSummary!$A$3:$O$42,MATCH($E13,CommercialSummary!$A$3:$A$412,0),9),0)</f>
        <v>0</v>
      </c>
      <c r="R13" s="261">
        <f>IFERROR(INDEX(CommercialSummary!$A$3:$O$42,MATCH($E13,CommercialSummary!$A$3:$A$412,0),7),0)</f>
        <v>0</v>
      </c>
      <c r="S13" s="261">
        <f>IFERROR(INDEX(CommercialSummary!$A$3:$O$42,MATCH($E13,CommercialSummary!$A$3:$A$412,0),10),0)</f>
        <v>0</v>
      </c>
      <c r="T13" s="143">
        <f>MATCH(F13,[1]!BLDGTYPE,0)</f>
        <v>4</v>
      </c>
      <c r="U13" s="263">
        <f t="shared" si="8"/>
        <v>0</v>
      </c>
    </row>
    <row r="14" spans="1:23" s="147" customFormat="1">
      <c r="A14" s="139" t="str">
        <f t="shared" si="1"/>
        <v>Compressed Air-Retro-Xlarge Ret</v>
      </c>
      <c r="B14" s="140" t="str">
        <f t="shared" si="3"/>
        <v>Compressed Air</v>
      </c>
      <c r="C14" s="139" t="str">
        <f t="shared" si="2"/>
        <v>Compressed Air-Retro</v>
      </c>
      <c r="D14" s="139" t="str">
        <f t="shared" si="4"/>
        <v>Compressed Air-Retro-Xlarge Ret-Demand Reduction</v>
      </c>
      <c r="E14" s="139" t="str">
        <f t="shared" si="5"/>
        <v>Compressed Air-Retro-Retail/Service-Demand Reduction</v>
      </c>
      <c r="F14" s="146" t="s">
        <v>394</v>
      </c>
      <c r="G14" s="148" t="s">
        <v>571</v>
      </c>
      <c r="H14" s="141" t="s">
        <v>512</v>
      </c>
      <c r="I14" s="148" t="s">
        <v>572</v>
      </c>
      <c r="J14" s="141"/>
      <c r="K14" s="141"/>
      <c r="L14" s="164">
        <f t="shared" si="9"/>
        <v>10</v>
      </c>
      <c r="M14" s="262">
        <f t="shared" si="6"/>
        <v>3478538.7862499999</v>
      </c>
      <c r="N14" s="262">
        <f t="shared" si="7"/>
        <v>1473161.3506773389</v>
      </c>
      <c r="O14" s="142">
        <f>IFERROR(INDEX(CommercialSummary!$A$3:$O$42,MATCH($E14,CommercialSummary!$A$3:$A$412,0),14),0)</f>
        <v>10</v>
      </c>
      <c r="P14" s="142">
        <f>IFERROR(INDEX(CommercialSummary!$A$3:$O$42,MATCH(E14,CommercialSummary!$A$3:$A$412,0),5),0)</f>
        <v>32.091321428571426</v>
      </c>
      <c r="Q14" s="142">
        <f>IFERROR(INDEX(CommercialSummary!$A$3:$O$42,MATCH($E14,CommercialSummary!$A$3:$A$412,0),9),0)</f>
        <v>13.590676236702237</v>
      </c>
      <c r="R14" s="261">
        <f>IFERROR(INDEX(CommercialSummary!$A$3:$O$42,MATCH($E14,CommercialSummary!$A$3:$A$412,0),7),0)</f>
        <v>108395</v>
      </c>
      <c r="S14" s="261">
        <f>IFERROR(INDEX(CommercialSummary!$A$3:$O$42,MATCH($E14,CommercialSummary!$A$3:$A$412,0),10),0)</f>
        <v>3.5108350017246499</v>
      </c>
      <c r="T14" s="143">
        <f>MATCH(F14,[1]!BLDGTYPE,0)</f>
        <v>5</v>
      </c>
      <c r="U14" s="263">
        <f t="shared" si="8"/>
        <v>380556.96001194342</v>
      </c>
    </row>
    <row r="15" spans="1:23" s="147" customFormat="1">
      <c r="A15" s="139" t="str">
        <f t="shared" si="1"/>
        <v>Compressed Air-Retro-Large Ret</v>
      </c>
      <c r="B15" s="140" t="str">
        <f t="shared" si="3"/>
        <v>Compressed Air</v>
      </c>
      <c r="C15" s="139" t="str">
        <f t="shared" si="2"/>
        <v>Compressed Air-Retro</v>
      </c>
      <c r="D15" s="139" t="str">
        <f t="shared" si="4"/>
        <v>Compressed Air-Retro-Large Ret-Demand Reduction</v>
      </c>
      <c r="E15" s="139" t="str">
        <f t="shared" si="5"/>
        <v>Compressed Air-Retro--Demand Reduction</v>
      </c>
      <c r="F15" s="146" t="s">
        <v>395</v>
      </c>
      <c r="G15" s="148" t="s">
        <v>571</v>
      </c>
      <c r="H15" s="141"/>
      <c r="I15" s="148" t="s">
        <v>572</v>
      </c>
      <c r="J15" s="141"/>
      <c r="K15" s="141"/>
      <c r="L15" s="164">
        <f t="shared" si="9"/>
        <v>10</v>
      </c>
      <c r="M15" s="262">
        <f t="shared" si="6"/>
        <v>0</v>
      </c>
      <c r="N15" s="262">
        <f t="shared" si="7"/>
        <v>0</v>
      </c>
      <c r="O15" s="142">
        <f>IFERROR(INDEX(CommercialSummary!$A$3:$O$42,MATCH($E15,CommercialSummary!$A$3:$A$412,0),14),0)</f>
        <v>0</v>
      </c>
      <c r="P15" s="142">
        <f>IFERROR(INDEX(CommercialSummary!$A$3:$O$42,MATCH(E15,CommercialSummary!$A$3:$A$412,0),5),0)</f>
        <v>0</v>
      </c>
      <c r="Q15" s="142">
        <f>IFERROR(INDEX(CommercialSummary!$A$3:$O$42,MATCH($E15,CommercialSummary!$A$3:$A$412,0),9),0)</f>
        <v>0</v>
      </c>
      <c r="R15" s="261">
        <f>IFERROR(INDEX(CommercialSummary!$A$3:$O$42,MATCH($E15,CommercialSummary!$A$3:$A$412,0),7),0)</f>
        <v>0</v>
      </c>
      <c r="S15" s="261">
        <f>IFERROR(INDEX(CommercialSummary!$A$3:$O$42,MATCH($E15,CommercialSummary!$A$3:$A$412,0),10),0)</f>
        <v>0</v>
      </c>
      <c r="T15" s="143">
        <f>MATCH(F15,[1]!BLDGTYPE,0)</f>
        <v>6</v>
      </c>
      <c r="U15" s="263">
        <f t="shared" si="8"/>
        <v>0</v>
      </c>
    </row>
    <row r="16" spans="1:23" s="147" customFormat="1">
      <c r="A16" s="139" t="str">
        <f t="shared" si="1"/>
        <v>Compressed Air-Retro-Medium Ret</v>
      </c>
      <c r="B16" s="140" t="str">
        <f t="shared" si="3"/>
        <v>Compressed Air</v>
      </c>
      <c r="C16" s="139" t="str">
        <f t="shared" si="2"/>
        <v>Compressed Air-Retro</v>
      </c>
      <c r="D16" s="139" t="str">
        <f t="shared" si="4"/>
        <v>Compressed Air-Retro-Medium Ret-Demand Reduction</v>
      </c>
      <c r="E16" s="139" t="str">
        <f t="shared" si="5"/>
        <v>Compressed Air-Retro--Demand Reduction</v>
      </c>
      <c r="F16" s="146" t="s">
        <v>396</v>
      </c>
      <c r="G16" s="148" t="s">
        <v>571</v>
      </c>
      <c r="H16" s="141"/>
      <c r="I16" s="148" t="s">
        <v>572</v>
      </c>
      <c r="J16" s="141"/>
      <c r="K16" s="141"/>
      <c r="L16" s="164">
        <f t="shared" si="9"/>
        <v>10</v>
      </c>
      <c r="M16" s="262">
        <f t="shared" si="6"/>
        <v>0</v>
      </c>
      <c r="N16" s="262">
        <f t="shared" si="7"/>
        <v>0</v>
      </c>
      <c r="O16" s="142">
        <f>IFERROR(INDEX(CommercialSummary!$A$3:$O$42,MATCH($E16,CommercialSummary!$A$3:$A$412,0),14),0)</f>
        <v>0</v>
      </c>
      <c r="P16" s="142">
        <f>IFERROR(INDEX(CommercialSummary!$A$3:$O$42,MATCH(E16,CommercialSummary!$A$3:$A$412,0),5),0)</f>
        <v>0</v>
      </c>
      <c r="Q16" s="142">
        <f>IFERROR(INDEX(CommercialSummary!$A$3:$O$42,MATCH($E16,CommercialSummary!$A$3:$A$412,0),9),0)</f>
        <v>0</v>
      </c>
      <c r="R16" s="261">
        <f>IFERROR(INDEX(CommercialSummary!$A$3:$O$42,MATCH($E16,CommercialSummary!$A$3:$A$412,0),7),0)</f>
        <v>0</v>
      </c>
      <c r="S16" s="261">
        <f>IFERROR(INDEX(CommercialSummary!$A$3:$O$42,MATCH($E16,CommercialSummary!$A$3:$A$412,0),10),0)</f>
        <v>0</v>
      </c>
      <c r="T16" s="143">
        <f>MATCH(F16,[1]!BLDGTYPE,0)</f>
        <v>7</v>
      </c>
      <c r="U16" s="263">
        <f t="shared" si="8"/>
        <v>0</v>
      </c>
    </row>
    <row r="17" spans="1:21" s="147" customFormat="1">
      <c r="A17" s="139" t="str">
        <f t="shared" si="1"/>
        <v>Compressed Air-Retro-Small Ret</v>
      </c>
      <c r="B17" s="140" t="str">
        <f t="shared" si="3"/>
        <v>Compressed Air</v>
      </c>
      <c r="C17" s="139" t="str">
        <f t="shared" si="2"/>
        <v>Compressed Air-Retro</v>
      </c>
      <c r="D17" s="139" t="str">
        <f t="shared" si="4"/>
        <v>Compressed Air-Retro-Small Ret-Demand Reduction</v>
      </c>
      <c r="E17" s="139" t="str">
        <f t="shared" si="5"/>
        <v>Compressed Air-Retro--Demand Reduction</v>
      </c>
      <c r="F17" s="146" t="s">
        <v>397</v>
      </c>
      <c r="G17" s="148" t="s">
        <v>571</v>
      </c>
      <c r="H17" s="141"/>
      <c r="I17" s="148" t="s">
        <v>572</v>
      </c>
      <c r="J17" s="141"/>
      <c r="K17" s="141"/>
      <c r="L17" s="164">
        <f t="shared" si="9"/>
        <v>10</v>
      </c>
      <c r="M17" s="262">
        <f t="shared" si="6"/>
        <v>0</v>
      </c>
      <c r="N17" s="262">
        <f t="shared" si="7"/>
        <v>0</v>
      </c>
      <c r="O17" s="142">
        <f>IFERROR(INDEX(CommercialSummary!$A$3:$O$42,MATCH($E17,CommercialSummary!$A$3:$A$412,0),14),0)</f>
        <v>0</v>
      </c>
      <c r="P17" s="142">
        <f>IFERROR(INDEX(CommercialSummary!$A$3:$O$42,MATCH(E17,CommercialSummary!$A$3:$A$412,0),5),0)</f>
        <v>0</v>
      </c>
      <c r="Q17" s="142">
        <f>IFERROR(INDEX(CommercialSummary!$A$3:$O$42,MATCH($E17,CommercialSummary!$A$3:$A$412,0),9),0)</f>
        <v>0</v>
      </c>
      <c r="R17" s="261">
        <f>IFERROR(INDEX(CommercialSummary!$A$3:$O$42,MATCH($E17,CommercialSummary!$A$3:$A$412,0),7),0)</f>
        <v>0</v>
      </c>
      <c r="S17" s="261">
        <f>IFERROR(INDEX(CommercialSummary!$A$3:$O$42,MATCH($E17,CommercialSummary!$A$3:$A$412,0),10),0)</f>
        <v>0</v>
      </c>
      <c r="T17" s="143">
        <f>MATCH(F17,[1]!BLDGTYPE,0)</f>
        <v>8</v>
      </c>
      <c r="U17" s="263">
        <f t="shared" si="8"/>
        <v>0</v>
      </c>
    </row>
    <row r="18" spans="1:21" s="147" customFormat="1">
      <c r="A18" s="139" t="str">
        <f t="shared" si="1"/>
        <v>Compressed Air-Retro-School K-12</v>
      </c>
      <c r="B18" s="140" t="str">
        <f t="shared" si="3"/>
        <v>Compressed Air</v>
      </c>
      <c r="C18" s="139" t="str">
        <f t="shared" si="2"/>
        <v>Compressed Air-Retro</v>
      </c>
      <c r="D18" s="139" t="str">
        <f t="shared" si="4"/>
        <v>Compressed Air-Retro-School K-12-Demand Reduction</v>
      </c>
      <c r="E18" s="139" t="str">
        <f t="shared" si="5"/>
        <v>Compressed Air-Retro-School K-12-Demand Reduction</v>
      </c>
      <c r="F18" s="146" t="s">
        <v>398</v>
      </c>
      <c r="G18" s="148" t="s">
        <v>571</v>
      </c>
      <c r="H18" s="141" t="str">
        <f>F18</f>
        <v>School K-12</v>
      </c>
      <c r="I18" s="148" t="s">
        <v>572</v>
      </c>
      <c r="J18" s="141"/>
      <c r="K18" s="141"/>
      <c r="L18" s="164">
        <f t="shared" si="9"/>
        <v>10</v>
      </c>
      <c r="M18" s="262">
        <f t="shared" si="6"/>
        <v>25929.787714285711</v>
      </c>
      <c r="N18" s="262">
        <f t="shared" si="7"/>
        <v>10981.266399255406</v>
      </c>
      <c r="O18" s="142">
        <f>IFERROR(INDEX(CommercialSummary!$A$3:$O$42,MATCH($E18,CommercialSummary!$A$3:$A$412,0),14),0)</f>
        <v>10</v>
      </c>
      <c r="P18" s="142">
        <f>IFERROR(INDEX(CommercialSummary!$A$3:$O$42,MATCH(E18,CommercialSummary!$A$3:$A$412,0),5),0)</f>
        <v>32.091321428571426</v>
      </c>
      <c r="Q18" s="142">
        <f>IFERROR(INDEX(CommercialSummary!$A$3:$O$42,MATCH($E18,CommercialSummary!$A$3:$A$412,0),9),0)</f>
        <v>13.590676236702235</v>
      </c>
      <c r="R18" s="261">
        <f>IFERROR(INDEX(CommercialSummary!$A$3:$O$42,MATCH($E18,CommercialSummary!$A$3:$A$412,0),7),0)</f>
        <v>808</v>
      </c>
      <c r="S18" s="261">
        <f>IFERROR(INDEX(CommercialSummary!$A$3:$O$42,MATCH($E18,CommercialSummary!$A$3:$A$412,0),10),0)</f>
        <v>3.5108350017246495</v>
      </c>
      <c r="T18" s="143">
        <f>MATCH(F18,[1]!BLDGTYPE,0)</f>
        <v>9</v>
      </c>
      <c r="U18" s="263">
        <f t="shared" si="8"/>
        <v>2836.7546813935169</v>
      </c>
    </row>
    <row r="19" spans="1:21" s="147" customFormat="1">
      <c r="A19" s="139" t="str">
        <f t="shared" si="1"/>
        <v>Compressed Air-Retro-University</v>
      </c>
      <c r="B19" s="140" t="str">
        <f t="shared" si="3"/>
        <v>Compressed Air</v>
      </c>
      <c r="C19" s="139" t="str">
        <f t="shared" si="2"/>
        <v>Compressed Air-Retro</v>
      </c>
      <c r="D19" s="139" t="str">
        <f t="shared" si="4"/>
        <v>Compressed Air-Retro-University-Demand Reduction</v>
      </c>
      <c r="E19" s="139" t="str">
        <f t="shared" si="5"/>
        <v>Compressed Air-Retro-School K-12-Demand Reduction</v>
      </c>
      <c r="F19" s="146" t="s">
        <v>376</v>
      </c>
      <c r="G19" s="148" t="s">
        <v>571</v>
      </c>
      <c r="H19" s="141" t="str">
        <f>H18</f>
        <v>School K-12</v>
      </c>
      <c r="I19" s="148" t="s">
        <v>572</v>
      </c>
      <c r="J19" s="141"/>
      <c r="K19" s="141"/>
      <c r="L19" s="164">
        <f t="shared" si="9"/>
        <v>10</v>
      </c>
      <c r="M19" s="262">
        <f t="shared" si="6"/>
        <v>25929.787714285711</v>
      </c>
      <c r="N19" s="262">
        <f t="shared" si="7"/>
        <v>10981.266399255406</v>
      </c>
      <c r="O19" s="142">
        <f>IFERROR(INDEX(CommercialSummary!$A$3:$O$42,MATCH($E19,CommercialSummary!$A$3:$A$412,0),14),0)</f>
        <v>10</v>
      </c>
      <c r="P19" s="142">
        <f>IFERROR(INDEX(CommercialSummary!$A$3:$O$42,MATCH(E19,CommercialSummary!$A$3:$A$412,0),5),0)</f>
        <v>32.091321428571426</v>
      </c>
      <c r="Q19" s="142">
        <f>IFERROR(INDEX(CommercialSummary!$A$3:$O$42,MATCH($E19,CommercialSummary!$A$3:$A$412,0),9),0)</f>
        <v>13.590676236702235</v>
      </c>
      <c r="R19" s="261">
        <f>IFERROR(INDEX(CommercialSummary!$A$3:$O$42,MATCH($E19,CommercialSummary!$A$3:$A$412,0),7),0)</f>
        <v>808</v>
      </c>
      <c r="S19" s="261">
        <f>IFERROR(INDEX(CommercialSummary!$A$3:$O$42,MATCH($E19,CommercialSummary!$A$3:$A$412,0),10),0)</f>
        <v>3.5108350017246495</v>
      </c>
      <c r="T19" s="143">
        <f>MATCH(F19,[1]!BLDGTYPE,0)</f>
        <v>10</v>
      </c>
      <c r="U19" s="263">
        <f t="shared" si="8"/>
        <v>2836.7546813935169</v>
      </c>
    </row>
    <row r="20" spans="1:21" s="147" customFormat="1">
      <c r="A20" s="139" t="str">
        <f t="shared" si="1"/>
        <v>Compressed Air-Retro-Warehouse</v>
      </c>
      <c r="B20" s="140" t="str">
        <f t="shared" si="3"/>
        <v>Compressed Air</v>
      </c>
      <c r="C20" s="139" t="str">
        <f t="shared" si="2"/>
        <v>Compressed Air-Retro</v>
      </c>
      <c r="D20" s="139" t="str">
        <f t="shared" si="4"/>
        <v>Compressed Air-Retro-Warehouse-Demand Reduction</v>
      </c>
      <c r="E20" s="139" t="str">
        <f t="shared" si="5"/>
        <v>Compressed Air-Retro-Warehouse-Demand Reduction</v>
      </c>
      <c r="F20" s="146" t="s">
        <v>377</v>
      </c>
      <c r="G20" s="148" t="s">
        <v>571</v>
      </c>
      <c r="H20" s="141" t="str">
        <f>F20</f>
        <v>Warehouse</v>
      </c>
      <c r="I20" s="148" t="s">
        <v>572</v>
      </c>
      <c r="J20" s="141"/>
      <c r="K20" s="141"/>
      <c r="L20" s="164">
        <f t="shared" si="9"/>
        <v>10</v>
      </c>
      <c r="M20" s="262">
        <f t="shared" si="6"/>
        <v>3619419.6873214287</v>
      </c>
      <c r="N20" s="262">
        <f t="shared" si="7"/>
        <v>1532824.4193564618</v>
      </c>
      <c r="O20" s="142">
        <f>IFERROR(INDEX(CommercialSummary!$A$3:$O$42,MATCH($E20,CommercialSummary!$A$3:$A$412,0),14),0)</f>
        <v>10</v>
      </c>
      <c r="P20" s="142">
        <f>IFERROR(INDEX(CommercialSummary!$A$3:$O$42,MATCH(E20,CommercialSummary!$A$3:$A$412,0),5),0)</f>
        <v>40.114151785714284</v>
      </c>
      <c r="Q20" s="142">
        <f>IFERROR(INDEX(CommercialSummary!$A$3:$O$42,MATCH($E20,CommercialSummary!$A$3:$A$412,0),9),0)</f>
        <v>16.988345295877796</v>
      </c>
      <c r="R20" s="261">
        <f>IFERROR(INDEX(CommercialSummary!$A$3:$O$42,MATCH($E20,CommercialSummary!$A$3:$A$412,0),7),0)</f>
        <v>90228</v>
      </c>
      <c r="S20" s="261">
        <f>IFERROR(INDEX(CommercialSummary!$A$3:$O$42,MATCH($E20,CommercialSummary!$A$3:$A$412,0),10),0)</f>
        <v>4.3885437521558126</v>
      </c>
      <c r="T20" s="143">
        <f>MATCH(F20,[1]!BLDGTYPE,0)</f>
        <v>11</v>
      </c>
      <c r="U20" s="263">
        <f t="shared" si="8"/>
        <v>395969.52566951467</v>
      </c>
    </row>
    <row r="21" spans="1:21" s="147" customFormat="1">
      <c r="A21" s="139" t="str">
        <f t="shared" si="1"/>
        <v>Compressed Air-Retro-Supermarket</v>
      </c>
      <c r="B21" s="140" t="str">
        <f t="shared" si="3"/>
        <v>Compressed Air</v>
      </c>
      <c r="C21" s="139" t="str">
        <f t="shared" si="2"/>
        <v>Compressed Air-Retro</v>
      </c>
      <c r="D21" s="139" t="str">
        <f t="shared" si="4"/>
        <v>Compressed Air-Retro-Supermarket-Demand Reduction</v>
      </c>
      <c r="E21" s="139" t="str">
        <f t="shared" si="5"/>
        <v>Compressed Air-Retro-Grocery-Demand Reduction</v>
      </c>
      <c r="F21" s="146" t="s">
        <v>378</v>
      </c>
      <c r="G21" s="148" t="s">
        <v>571</v>
      </c>
      <c r="H21" s="141" t="s">
        <v>511</v>
      </c>
      <c r="I21" s="148" t="s">
        <v>572</v>
      </c>
      <c r="J21" s="141"/>
      <c r="K21" s="141"/>
      <c r="L21" s="164">
        <f t="shared" si="9"/>
        <v>10</v>
      </c>
      <c r="M21" s="262">
        <f t="shared" si="6"/>
        <v>113496.30678571427</v>
      </c>
      <c r="N21" s="262">
        <f t="shared" si="7"/>
        <v>48065.691623803563</v>
      </c>
      <c r="O21" s="142">
        <f>IFERROR(INDEX(CommercialSummary!$A$3:$O$42,MATCH($E21,CommercialSummary!$A$3:$A$412,0),14),0)</f>
        <v>10</v>
      </c>
      <c r="P21" s="142">
        <f>IFERROR(INDEX(CommercialSummary!$A$3:$O$42,MATCH(E21,CommercialSummary!$A$3:$A$412,0),5),0)</f>
        <v>53.48553571428571</v>
      </c>
      <c r="Q21" s="142">
        <f>IFERROR(INDEX(CommercialSummary!$A$3:$O$42,MATCH($E21,CommercialSummary!$A$3:$A$412,0),9),0)</f>
        <v>22.651127061170389</v>
      </c>
      <c r="R21" s="261">
        <f>IFERROR(INDEX(CommercialSummary!$A$3:$O$42,MATCH($E21,CommercialSummary!$A$3:$A$412,0),7),0)</f>
        <v>2122</v>
      </c>
      <c r="S21" s="261">
        <f>IFERROR(INDEX(CommercialSummary!$A$3:$O$42,MATCH($E21,CommercialSummary!$A$3:$A$412,0),10),0)</f>
        <v>5.8513916695410817</v>
      </c>
      <c r="T21" s="143">
        <f>MATCH(F21,[1]!BLDGTYPE,0)</f>
        <v>12</v>
      </c>
      <c r="U21" s="263">
        <f t="shared" si="8"/>
        <v>12416.653122766176</v>
      </c>
    </row>
    <row r="22" spans="1:21" s="147" customFormat="1">
      <c r="A22" s="139" t="str">
        <f t="shared" si="1"/>
        <v>Compressed Air-Retro-MiniMart</v>
      </c>
      <c r="B22" s="140" t="str">
        <f t="shared" si="3"/>
        <v>Compressed Air</v>
      </c>
      <c r="C22" s="139" t="str">
        <f t="shared" si="2"/>
        <v>Compressed Air-Retro</v>
      </c>
      <c r="D22" s="139" t="str">
        <f t="shared" si="4"/>
        <v>Compressed Air-Retro-MiniMart-Demand Reduction</v>
      </c>
      <c r="E22" s="139" t="str">
        <f t="shared" si="5"/>
        <v>Compressed Air-Retro--Demand Reduction</v>
      </c>
      <c r="F22" s="146" t="s">
        <v>399</v>
      </c>
      <c r="G22" s="148" t="s">
        <v>571</v>
      </c>
      <c r="H22" s="141"/>
      <c r="I22" s="148" t="s">
        <v>572</v>
      </c>
      <c r="J22" s="141"/>
      <c r="K22" s="141"/>
      <c r="L22" s="164">
        <f t="shared" si="9"/>
        <v>10</v>
      </c>
      <c r="M22" s="262">
        <f t="shared" si="6"/>
        <v>0</v>
      </c>
      <c r="N22" s="262">
        <f t="shared" si="7"/>
        <v>0</v>
      </c>
      <c r="O22" s="142">
        <f>IFERROR(INDEX(CommercialSummary!$A$3:$O$42,MATCH($E22,CommercialSummary!$A$3:$A$412,0),14),0)</f>
        <v>0</v>
      </c>
      <c r="P22" s="142">
        <f>IFERROR(INDEX(CommercialSummary!$A$3:$O$42,MATCH(E22,CommercialSummary!$A$3:$A$412,0),5),0)</f>
        <v>0</v>
      </c>
      <c r="Q22" s="142">
        <f>IFERROR(INDEX(CommercialSummary!$A$3:$O$42,MATCH($E22,CommercialSummary!$A$3:$A$412,0),9),0)</f>
        <v>0</v>
      </c>
      <c r="R22" s="261">
        <f>IFERROR(INDEX(CommercialSummary!$A$3:$O$42,MATCH($E22,CommercialSummary!$A$3:$A$412,0),7),0)</f>
        <v>0</v>
      </c>
      <c r="S22" s="261">
        <f>IFERROR(INDEX(CommercialSummary!$A$3:$O$42,MATCH($E22,CommercialSummary!$A$3:$A$412,0),10),0)</f>
        <v>0</v>
      </c>
      <c r="T22" s="143">
        <f>MATCH(F22,[1]!BLDGTYPE,0)</f>
        <v>13</v>
      </c>
      <c r="U22" s="263">
        <f t="shared" si="8"/>
        <v>0</v>
      </c>
    </row>
    <row r="23" spans="1:21" s="147" customFormat="1">
      <c r="A23" s="139" t="str">
        <f t="shared" si="1"/>
        <v>Compressed Air-Retro-Restaurant</v>
      </c>
      <c r="B23" s="140" t="str">
        <f t="shared" si="3"/>
        <v>Compressed Air</v>
      </c>
      <c r="C23" s="139" t="str">
        <f t="shared" si="2"/>
        <v>Compressed Air-Retro</v>
      </c>
      <c r="D23" s="139" t="s">
        <v>578</v>
      </c>
      <c r="E23" s="139" t="str">
        <f t="shared" si="5"/>
        <v>Compressed Air-Retro-Restaurant-Demand Reduction</v>
      </c>
      <c r="F23" s="146" t="s">
        <v>379</v>
      </c>
      <c r="G23" s="148" t="s">
        <v>571</v>
      </c>
      <c r="H23" s="141" t="str">
        <f>F23</f>
        <v>Restaurant</v>
      </c>
      <c r="I23" s="148" t="s">
        <v>572</v>
      </c>
      <c r="J23" s="141"/>
      <c r="K23" s="141"/>
      <c r="L23" s="164">
        <f t="shared" si="9"/>
        <v>10</v>
      </c>
      <c r="M23" s="262">
        <f t="shared" si="6"/>
        <v>16414.710910714282</v>
      </c>
      <c r="N23" s="262">
        <f t="shared" si="7"/>
        <v>6951.6308950731918</v>
      </c>
      <c r="O23" s="142">
        <f>IFERROR(INDEX(CommercialSummary!$A$3:$O$42,MATCH($E23,CommercialSummary!$A$3:$A$412,0),14),0)</f>
        <v>10</v>
      </c>
      <c r="P23" s="142">
        <f>IFERROR(INDEX(CommercialSummary!$A$3:$O$42,MATCH(E23,CommercialSummary!$A$3:$A$412,0),5),0)</f>
        <v>48.136982142857136</v>
      </c>
      <c r="Q23" s="142">
        <f>IFERROR(INDEX(CommercialSummary!$A$3:$O$42,MATCH($E23,CommercialSummary!$A$3:$A$412,0),9),0)</f>
        <v>20.386014355053348</v>
      </c>
      <c r="R23" s="261">
        <f>IFERROR(INDEX(CommercialSummary!$A$3:$O$42,MATCH($E23,CommercialSummary!$A$3:$A$412,0),7),0)</f>
        <v>341</v>
      </c>
      <c r="S23" s="261">
        <f>IFERROR(INDEX(CommercialSummary!$A$3:$O$42,MATCH($E23,CommercialSummary!$A$3:$A$412,0),10),0)</f>
        <v>5.2662525025869735</v>
      </c>
      <c r="T23" s="143">
        <f>MATCH(F23,[1]!BLDGTYPE,0)</f>
        <v>14</v>
      </c>
      <c r="U23" s="263">
        <f t="shared" si="8"/>
        <v>1795.7921033821581</v>
      </c>
    </row>
    <row r="24" spans="1:21" s="147" customFormat="1">
      <c r="A24" s="139" t="str">
        <f t="shared" si="1"/>
        <v>Compressed Air-Retro-Lodging</v>
      </c>
      <c r="B24" s="140" t="str">
        <f t="shared" si="3"/>
        <v>Compressed Air</v>
      </c>
      <c r="C24" s="139" t="str">
        <f t="shared" si="2"/>
        <v>Compressed Air-Retro</v>
      </c>
      <c r="D24" s="139" t="str">
        <f t="shared" ref="D24:D55" si="10">CONCATENATE(C24,"-",F24,"-",I24)</f>
        <v>Compressed Air-Retro-Lodging-Demand Reduction</v>
      </c>
      <c r="E24" s="139" t="str">
        <f t="shared" si="5"/>
        <v>Compressed Air-Retro-Lodging-Demand Reduction</v>
      </c>
      <c r="F24" s="146" t="s">
        <v>380</v>
      </c>
      <c r="G24" s="148" t="s">
        <v>571</v>
      </c>
      <c r="H24" s="141" t="str">
        <f>F24</f>
        <v>Lodging</v>
      </c>
      <c r="I24" s="148" t="s">
        <v>572</v>
      </c>
      <c r="J24" s="141"/>
      <c r="K24" s="141"/>
      <c r="L24" s="164">
        <f t="shared" si="9"/>
        <v>10</v>
      </c>
      <c r="M24" s="262">
        <f t="shared" si="6"/>
        <v>41718.717857142852</v>
      </c>
      <c r="N24" s="262">
        <f t="shared" si="7"/>
        <v>17667.879107712906</v>
      </c>
      <c r="O24" s="142">
        <f>IFERROR(INDEX(CommercialSummary!$A$3:$O$42,MATCH($E24,CommercialSummary!$A$3:$A$412,0),14),0)</f>
        <v>10</v>
      </c>
      <c r="P24" s="142">
        <f>IFERROR(INDEX(CommercialSummary!$A$3:$O$42,MATCH(E24,CommercialSummary!$A$3:$A$412,0),5),0)</f>
        <v>80.228303571428569</v>
      </c>
      <c r="Q24" s="142">
        <f>IFERROR(INDEX(CommercialSummary!$A$3:$O$42,MATCH($E24,CommercialSummary!$A$3:$A$412,0),9),0)</f>
        <v>33.976690591755592</v>
      </c>
      <c r="R24" s="261">
        <f>IFERROR(INDEX(CommercialSummary!$A$3:$O$42,MATCH($E24,CommercialSummary!$A$3:$A$412,0),7),0)</f>
        <v>520</v>
      </c>
      <c r="S24" s="261">
        <f>IFERROR(INDEX(CommercialSummary!$A$3:$O$42,MATCH($E24,CommercialSummary!$A$3:$A$412,0),10),0)</f>
        <v>8.7770875043116252</v>
      </c>
      <c r="T24" s="143">
        <f>MATCH(F24,[1]!BLDGTYPE,0)</f>
        <v>15</v>
      </c>
      <c r="U24" s="263">
        <f t="shared" si="8"/>
        <v>4564.0855022420455</v>
      </c>
    </row>
    <row r="25" spans="1:21" s="147" customFormat="1">
      <c r="A25" s="139" t="str">
        <f t="shared" si="1"/>
        <v>Compressed Air-Retro-Hospital</v>
      </c>
      <c r="B25" s="140" t="str">
        <f t="shared" si="3"/>
        <v>Compressed Air</v>
      </c>
      <c r="C25" s="139" t="str">
        <f t="shared" si="2"/>
        <v>Compressed Air-Retro</v>
      </c>
      <c r="D25" s="139" t="str">
        <f t="shared" si="10"/>
        <v>Compressed Air-Retro-Hospital-Demand Reduction</v>
      </c>
      <c r="E25" s="139" t="str">
        <f t="shared" si="5"/>
        <v>Compressed Air-Retro-Residential Care-Demand Reduction</v>
      </c>
      <c r="F25" s="146" t="s">
        <v>381</v>
      </c>
      <c r="G25" s="148" t="s">
        <v>571</v>
      </c>
      <c r="H25" s="141" t="str">
        <f>H26</f>
        <v>Residential Care</v>
      </c>
      <c r="I25" s="148" t="s">
        <v>572</v>
      </c>
      <c r="J25" s="141"/>
      <c r="K25" s="141"/>
      <c r="L25" s="164">
        <f t="shared" si="9"/>
        <v>10</v>
      </c>
      <c r="M25" s="262">
        <f t="shared" si="6"/>
        <v>7637.7344999999996</v>
      </c>
      <c r="N25" s="262">
        <f t="shared" si="7"/>
        <v>3234.5809443351318</v>
      </c>
      <c r="O25" s="142">
        <f>IFERROR(INDEX(CommercialSummary!$A$3:$O$42,MATCH($E25,CommercialSummary!$A$3:$A$412,0),14),0)</f>
        <v>10</v>
      </c>
      <c r="P25" s="142">
        <f>IFERROR(INDEX(CommercialSummary!$A$3:$O$42,MATCH(E25,CommercialSummary!$A$3:$A$412,0),5),0)</f>
        <v>112.31962499999999</v>
      </c>
      <c r="Q25" s="142">
        <f>IFERROR(INDEX(CommercialSummary!$A$3:$O$42,MATCH($E25,CommercialSummary!$A$3:$A$412,0),9),0)</f>
        <v>47.567366828457821</v>
      </c>
      <c r="R25" s="261">
        <f>IFERROR(INDEX(CommercialSummary!$A$3:$O$42,MATCH($E25,CommercialSummary!$A$3:$A$412,0),7),0)</f>
        <v>68</v>
      </c>
      <c r="S25" s="261">
        <f>IFERROR(INDEX(CommercialSummary!$A$3:$O$42,MATCH($E25,CommercialSummary!$A$3:$A$412,0),10),0)</f>
        <v>12.287922506036276</v>
      </c>
      <c r="T25" s="143">
        <f>MATCH(F25,[1]!BLDGTYPE,0)</f>
        <v>16</v>
      </c>
      <c r="U25" s="263">
        <f t="shared" si="8"/>
        <v>835.57873041046673</v>
      </c>
    </row>
    <row r="26" spans="1:21" s="147" customFormat="1">
      <c r="A26" s="139" t="str">
        <f t="shared" si="1"/>
        <v>Compressed Air-Retro-Residential Care</v>
      </c>
      <c r="B26" s="140" t="str">
        <f t="shared" si="3"/>
        <v>Compressed Air</v>
      </c>
      <c r="C26" s="139" t="str">
        <f t="shared" si="2"/>
        <v>Compressed Air-Retro</v>
      </c>
      <c r="D26" s="139" t="str">
        <f t="shared" si="10"/>
        <v>Compressed Air-Retro-Residential Care-Demand Reduction</v>
      </c>
      <c r="E26" s="139" t="str">
        <f t="shared" si="5"/>
        <v>Compressed Air-Retro-Residential Care-Demand Reduction</v>
      </c>
      <c r="F26" s="146" t="s">
        <v>400</v>
      </c>
      <c r="G26" s="148" t="s">
        <v>571</v>
      </c>
      <c r="H26" s="141" t="str">
        <f>F26</f>
        <v>Residential Care</v>
      </c>
      <c r="I26" s="148" t="s">
        <v>572</v>
      </c>
      <c r="J26" s="141"/>
      <c r="K26" s="141"/>
      <c r="L26" s="164">
        <f t="shared" si="9"/>
        <v>10</v>
      </c>
      <c r="M26" s="262">
        <f t="shared" si="6"/>
        <v>7637.7344999999996</v>
      </c>
      <c r="N26" s="262">
        <f t="shared" si="7"/>
        <v>3234.5809443351318</v>
      </c>
      <c r="O26" s="142">
        <f>IFERROR(INDEX(CommercialSummary!$A$3:$O$42,MATCH($E26,CommercialSummary!$A$3:$A$412,0),14),0)</f>
        <v>10</v>
      </c>
      <c r="P26" s="142">
        <f>IFERROR(INDEX(CommercialSummary!$A$3:$O$42,MATCH(E26,CommercialSummary!$A$3:$A$412,0),5),0)</f>
        <v>112.31962499999999</v>
      </c>
      <c r="Q26" s="142">
        <f>IFERROR(INDEX(CommercialSummary!$A$3:$O$42,MATCH($E26,CommercialSummary!$A$3:$A$412,0),9),0)</f>
        <v>47.567366828457821</v>
      </c>
      <c r="R26" s="261">
        <f>IFERROR(INDEX(CommercialSummary!$A$3:$O$42,MATCH($E26,CommercialSummary!$A$3:$A$412,0),7),0)</f>
        <v>68</v>
      </c>
      <c r="S26" s="261">
        <f>IFERROR(INDEX(CommercialSummary!$A$3:$O$42,MATCH($E26,CommercialSummary!$A$3:$A$412,0),10),0)</f>
        <v>12.287922506036276</v>
      </c>
      <c r="T26" s="143">
        <f>MATCH(F26,[1]!BLDGTYPE,0)</f>
        <v>17</v>
      </c>
      <c r="U26" s="263">
        <f t="shared" si="8"/>
        <v>835.57873041046673</v>
      </c>
    </row>
    <row r="27" spans="1:21" s="147" customFormat="1">
      <c r="A27" s="139" t="str">
        <f t="shared" si="1"/>
        <v>Compressed Air-Retro-Assembly</v>
      </c>
      <c r="B27" s="140" t="str">
        <f t="shared" si="3"/>
        <v>Compressed Air</v>
      </c>
      <c r="C27" s="139" t="str">
        <f t="shared" si="2"/>
        <v>Compressed Air-Retro</v>
      </c>
      <c r="D27" s="139" t="str">
        <f t="shared" si="10"/>
        <v>Compressed Air-Retro-Assembly-Demand Reduction</v>
      </c>
      <c r="E27" s="139" t="str">
        <f t="shared" si="5"/>
        <v>Compressed Air-Retro-Assembly-Demand Reduction</v>
      </c>
      <c r="F27" s="146" t="s">
        <v>382</v>
      </c>
      <c r="G27" s="148" t="s">
        <v>571</v>
      </c>
      <c r="H27" s="141" t="str">
        <f>F27</f>
        <v>Assembly</v>
      </c>
      <c r="I27" s="148" t="s">
        <v>572</v>
      </c>
      <c r="J27" s="141"/>
      <c r="K27" s="141"/>
      <c r="L27" s="164">
        <f t="shared" si="9"/>
        <v>10</v>
      </c>
      <c r="M27" s="262">
        <f t="shared" si="6"/>
        <v>1549545.8655133927</v>
      </c>
      <c r="N27" s="262">
        <f t="shared" si="7"/>
        <v>53470.816818775362</v>
      </c>
      <c r="O27" s="142">
        <f>IFERROR(INDEX(CommercialSummary!$A$3:$O$42,MATCH($E27,CommercialSummary!$A$3:$A$412,0),14),0)</f>
        <v>10</v>
      </c>
      <c r="P27" s="142">
        <f>IFERROR(INDEX(CommercialSummary!$A$3:$O$42,MATCH(E27,CommercialSummary!$A$3:$A$412,0),5),0)</f>
        <v>410.25837053571428</v>
      </c>
      <c r="Q27" s="142">
        <f>IFERROR(INDEX(CommercialSummary!$A$3:$O$42,MATCH($E27,CommercialSummary!$A$3:$A$412,0),9),0)</f>
        <v>14.156954413231496</v>
      </c>
      <c r="R27" s="261">
        <f>IFERROR(INDEX(CommercialSummary!$A$3:$O$42,MATCH($E27,CommercialSummary!$A$3:$A$412,0),7),0)</f>
        <v>3777</v>
      </c>
      <c r="S27" s="261">
        <f>IFERROR(INDEX(CommercialSummary!$A$3:$O$42,MATCH($E27,CommercialSummary!$A$3:$A$412,0),10),0)</f>
        <v>3.6571197934631772</v>
      </c>
      <c r="T27" s="143">
        <f>MATCH(F27,[1]!BLDGTYPE,0)</f>
        <v>18</v>
      </c>
      <c r="U27" s="263">
        <f t="shared" si="8"/>
        <v>13812.94145991042</v>
      </c>
    </row>
    <row r="28" spans="1:21" s="147" customFormat="1">
      <c r="A28" s="139" t="str">
        <f t="shared" si="1"/>
        <v>Compressed Air-Retro-Other</v>
      </c>
      <c r="B28" s="140" t="str">
        <f t="shared" si="3"/>
        <v>Compressed Air</v>
      </c>
      <c r="C28" s="139" t="str">
        <f t="shared" si="2"/>
        <v>Compressed Air-Retro</v>
      </c>
      <c r="D28" s="139" t="str">
        <f t="shared" si="10"/>
        <v>Compressed Air-Retro-Other-Demand Reduction</v>
      </c>
      <c r="E28" s="139" t="str">
        <f t="shared" si="5"/>
        <v>Compressed Air-Retro-Other-Demand Reduction</v>
      </c>
      <c r="F28" s="146" t="s">
        <v>383</v>
      </c>
      <c r="G28" s="148" t="s">
        <v>571</v>
      </c>
      <c r="H28" s="141" t="str">
        <f>F28</f>
        <v>Other</v>
      </c>
      <c r="I28" s="148" t="s">
        <v>572</v>
      </c>
      <c r="J28" s="141"/>
      <c r="K28" s="141"/>
      <c r="L28" s="164">
        <f t="shared" si="9"/>
        <v>10</v>
      </c>
      <c r="M28" s="262">
        <f t="shared" si="6"/>
        <v>684283.24682142853</v>
      </c>
      <c r="N28" s="262">
        <f t="shared" si="7"/>
        <v>289793.98939520179</v>
      </c>
      <c r="O28" s="142">
        <f>IFERROR(INDEX(CommercialSummary!$A$3:$O$42,MATCH($E28,CommercialSummary!$A$3:$A$412,0),14),0)</f>
        <v>10</v>
      </c>
      <c r="P28" s="142">
        <f>IFERROR(INDEX(CommercialSummary!$A$3:$O$42,MATCH(E28,CommercialSummary!$A$3:$A$412,0),5),0)</f>
        <v>32.091321428571426</v>
      </c>
      <c r="Q28" s="142">
        <f>IFERROR(INDEX(CommercialSummary!$A$3:$O$42,MATCH($E28,CommercialSummary!$A$3:$A$412,0),9),0)</f>
        <v>13.590676236702237</v>
      </c>
      <c r="R28" s="261">
        <f>IFERROR(INDEX(CommercialSummary!$A$3:$O$42,MATCH($E28,CommercialSummary!$A$3:$A$412,0),7),0)</f>
        <v>21323</v>
      </c>
      <c r="S28" s="261">
        <f>IFERROR(INDEX(CommercialSummary!$A$3:$O$42,MATCH($E28,CommercialSummary!$A$3:$A$412,0),10),0)</f>
        <v>3.5108350017246499</v>
      </c>
      <c r="T28" s="143">
        <f>MATCH(F28,[1]!BLDGTYPE,0)</f>
        <v>19</v>
      </c>
      <c r="U28" s="263">
        <f t="shared" si="8"/>
        <v>74861.534741774711</v>
      </c>
    </row>
    <row r="29" spans="1:21" s="147" customFormat="1">
      <c r="A29" s="139" t="str">
        <f t="shared" si="1"/>
        <v>Compressed Air-Retro-Large Off</v>
      </c>
      <c r="B29" s="140" t="str">
        <f t="shared" si="3"/>
        <v>Compressed Air</v>
      </c>
      <c r="C29" s="139" t="str">
        <f t="shared" si="2"/>
        <v>Compressed Air-Retro</v>
      </c>
      <c r="D29" s="139" t="str">
        <f t="shared" si="10"/>
        <v>Compressed Air-Retro-Large Off-VFD and Controls</v>
      </c>
      <c r="E29" s="139" t="str">
        <f t="shared" si="5"/>
        <v>Compressed Air-Retro-Office-VFD and Controls</v>
      </c>
      <c r="F29" s="146" t="s">
        <v>373</v>
      </c>
      <c r="G29" s="148" t="s">
        <v>571</v>
      </c>
      <c r="H29" s="141" t="s">
        <v>407</v>
      </c>
      <c r="I29" s="148" t="s">
        <v>573</v>
      </c>
      <c r="J29" s="141"/>
      <c r="K29" s="141"/>
      <c r="L29" s="164">
        <f t="shared" si="9"/>
        <v>10</v>
      </c>
      <c r="M29" s="262">
        <f t="shared" si="6"/>
        <v>1630768.6353749998</v>
      </c>
      <c r="N29" s="262">
        <f t="shared" si="7"/>
        <v>96902.897408620425</v>
      </c>
      <c r="O29" s="142">
        <f>IFERROR(INDEX(CommercialSummary!$A$3:$O$42,MATCH($E29,CommercialSummary!$A$3:$A$412,0),14),0)</f>
        <v>10</v>
      </c>
      <c r="P29" s="142">
        <f>IFERROR(INDEX(CommercialSummary!$A$3:$O$42,MATCH(E29,CommercialSummary!$A$3:$A$412,0),5),0)</f>
        <v>112.31962499999999</v>
      </c>
      <c r="Q29" s="142">
        <f>IFERROR(INDEX(CommercialSummary!$A$3:$O$42,MATCH($E29,CommercialSummary!$A$3:$A$412,0),9),0)</f>
        <v>6.6742129215938029</v>
      </c>
      <c r="R29" s="261">
        <f>IFERROR(INDEX(CommercialSummary!$A$3:$O$42,MATCH($E29,CommercialSummary!$A$3:$A$412,0),7),0)</f>
        <v>14519</v>
      </c>
      <c r="S29" s="261">
        <f>IFERROR(INDEX(CommercialSummary!$A$3:$O$42,MATCH($E29,CommercialSummary!$A$3:$A$412,0),10),0)</f>
        <v>0</v>
      </c>
      <c r="T29" s="143">
        <f>MATCH(F29,[1]!BLDGTYPE,0)</f>
        <v>2</v>
      </c>
      <c r="U29" s="263">
        <f t="shared" si="8"/>
        <v>0</v>
      </c>
    </row>
    <row r="30" spans="1:21" s="147" customFormat="1">
      <c r="A30" s="139" t="str">
        <f t="shared" si="1"/>
        <v>Compressed Air-Retro-Medium Off</v>
      </c>
      <c r="B30" s="140" t="str">
        <f t="shared" si="3"/>
        <v>Compressed Air</v>
      </c>
      <c r="C30" s="139" t="str">
        <f t="shared" si="2"/>
        <v>Compressed Air-Retro</v>
      </c>
      <c r="D30" s="139" t="str">
        <f t="shared" si="10"/>
        <v>Compressed Air-Retro-Medium Off-VFD and Controls</v>
      </c>
      <c r="E30" s="139" t="str">
        <f t="shared" si="5"/>
        <v>Compressed Air-Retro--VFD and Controls</v>
      </c>
      <c r="F30" s="146" t="s">
        <v>374</v>
      </c>
      <c r="G30" s="148" t="s">
        <v>571</v>
      </c>
      <c r="H30" s="141"/>
      <c r="I30" s="148" t="s">
        <v>573</v>
      </c>
      <c r="J30" s="141"/>
      <c r="K30" s="141"/>
      <c r="L30" s="164">
        <f t="shared" si="9"/>
        <v>10</v>
      </c>
      <c r="M30" s="262">
        <f t="shared" si="6"/>
        <v>0</v>
      </c>
      <c r="N30" s="262">
        <f t="shared" si="7"/>
        <v>0</v>
      </c>
      <c r="O30" s="142">
        <f>IFERROR(INDEX(CommercialSummary!$A$3:$O$42,MATCH($E30,CommercialSummary!$A$3:$A$412,0),14),0)</f>
        <v>0</v>
      </c>
      <c r="P30" s="142">
        <f>IFERROR(INDEX(CommercialSummary!$A$3:$O$42,MATCH(E30,CommercialSummary!$A$3:$A$412,0),5),0)</f>
        <v>0</v>
      </c>
      <c r="Q30" s="142">
        <f>IFERROR(INDEX(CommercialSummary!$A$3:$O$42,MATCH($E30,CommercialSummary!$A$3:$A$412,0),9),0)</f>
        <v>0</v>
      </c>
      <c r="R30" s="261">
        <f>IFERROR(INDEX(CommercialSummary!$A$3:$O$42,MATCH($E30,CommercialSummary!$A$3:$A$412,0),7),0)</f>
        <v>0</v>
      </c>
      <c r="S30" s="261">
        <f>IFERROR(INDEX(CommercialSummary!$A$3:$O$42,MATCH($E30,CommercialSummary!$A$3:$A$412,0),10),0)</f>
        <v>0</v>
      </c>
      <c r="T30" s="143">
        <f>MATCH(F30,[1]!BLDGTYPE,0)</f>
        <v>3</v>
      </c>
      <c r="U30" s="263">
        <f t="shared" si="8"/>
        <v>0</v>
      </c>
    </row>
    <row r="31" spans="1:21" s="147" customFormat="1">
      <c r="A31" s="139" t="str">
        <f t="shared" si="1"/>
        <v>Compressed Air-Retro-Small Off</v>
      </c>
      <c r="B31" s="140" t="str">
        <f t="shared" si="3"/>
        <v>Compressed Air</v>
      </c>
      <c r="C31" s="139" t="str">
        <f t="shared" si="2"/>
        <v>Compressed Air-Retro</v>
      </c>
      <c r="D31" s="139" t="str">
        <f t="shared" si="10"/>
        <v>Compressed Air-Retro-Small Off-VFD and Controls</v>
      </c>
      <c r="E31" s="139" t="str">
        <f t="shared" si="5"/>
        <v>Compressed Air-Retro--VFD and Controls</v>
      </c>
      <c r="F31" s="146" t="s">
        <v>375</v>
      </c>
      <c r="G31" s="148" t="s">
        <v>571</v>
      </c>
      <c r="H31" s="141"/>
      <c r="I31" s="148" t="s">
        <v>573</v>
      </c>
      <c r="J31" s="141"/>
      <c r="K31" s="141"/>
      <c r="L31" s="164">
        <f t="shared" si="9"/>
        <v>10</v>
      </c>
      <c r="M31" s="262">
        <f t="shared" si="6"/>
        <v>0</v>
      </c>
      <c r="N31" s="262">
        <f t="shared" si="7"/>
        <v>0</v>
      </c>
      <c r="O31" s="142">
        <f>IFERROR(INDEX(CommercialSummary!$A$3:$O$42,MATCH($E31,CommercialSummary!$A$3:$A$412,0),14),0)</f>
        <v>0</v>
      </c>
      <c r="P31" s="142">
        <f>IFERROR(INDEX(CommercialSummary!$A$3:$O$42,MATCH(E31,CommercialSummary!$A$3:$A$412,0),5),0)</f>
        <v>0</v>
      </c>
      <c r="Q31" s="142">
        <f>IFERROR(INDEX(CommercialSummary!$A$3:$O$42,MATCH($E31,CommercialSummary!$A$3:$A$412,0),9),0)</f>
        <v>0</v>
      </c>
      <c r="R31" s="261">
        <f>IFERROR(INDEX(CommercialSummary!$A$3:$O$42,MATCH($E31,CommercialSummary!$A$3:$A$412,0),7),0)</f>
        <v>0</v>
      </c>
      <c r="S31" s="261">
        <f>IFERROR(INDEX(CommercialSummary!$A$3:$O$42,MATCH($E31,CommercialSummary!$A$3:$A$412,0),10),0)</f>
        <v>0</v>
      </c>
      <c r="T31" s="143">
        <f>MATCH(F31,[1]!BLDGTYPE,0)</f>
        <v>4</v>
      </c>
      <c r="U31" s="263">
        <f t="shared" si="8"/>
        <v>0</v>
      </c>
    </row>
    <row r="32" spans="1:21" s="147" customFormat="1">
      <c r="A32" s="139" t="str">
        <f t="shared" si="1"/>
        <v>Compressed Air-Retro-Xlarge Ret</v>
      </c>
      <c r="B32" s="140" t="str">
        <f t="shared" si="3"/>
        <v>Compressed Air</v>
      </c>
      <c r="C32" s="139" t="str">
        <f t="shared" si="2"/>
        <v>Compressed Air-Retro</v>
      </c>
      <c r="D32" s="139" t="str">
        <f t="shared" si="10"/>
        <v>Compressed Air-Retro-Xlarge Ret-VFD and Controls</v>
      </c>
      <c r="E32" s="139" t="str">
        <f t="shared" si="5"/>
        <v>Compressed Air-Retro-Retail/Service-VFD and Controls</v>
      </c>
      <c r="F32" s="146" t="s">
        <v>394</v>
      </c>
      <c r="G32" s="148" t="s">
        <v>571</v>
      </c>
      <c r="H32" s="141" t="s">
        <v>512</v>
      </c>
      <c r="I32" s="148" t="s">
        <v>573</v>
      </c>
      <c r="J32" s="141"/>
      <c r="K32" s="141"/>
      <c r="L32" s="164">
        <f t="shared" si="9"/>
        <v>10</v>
      </c>
      <c r="M32" s="262">
        <f t="shared" si="6"/>
        <v>3478538.7862499999</v>
      </c>
      <c r="N32" s="262">
        <f t="shared" si="7"/>
        <v>206700.37418176007</v>
      </c>
      <c r="O32" s="142">
        <f>IFERROR(INDEX(CommercialSummary!$A$3:$O$42,MATCH($E32,CommercialSummary!$A$3:$A$412,0),14),0)</f>
        <v>10</v>
      </c>
      <c r="P32" s="142">
        <f>IFERROR(INDEX(CommercialSummary!$A$3:$O$42,MATCH(E32,CommercialSummary!$A$3:$A$412,0),5),0)</f>
        <v>32.091321428571426</v>
      </c>
      <c r="Q32" s="142">
        <f>IFERROR(INDEX(CommercialSummary!$A$3:$O$42,MATCH($E32,CommercialSummary!$A$3:$A$412,0),9),0)</f>
        <v>1.9069179775982292</v>
      </c>
      <c r="R32" s="261">
        <f>IFERROR(INDEX(CommercialSummary!$A$3:$O$42,MATCH($E32,CommercialSummary!$A$3:$A$412,0),7),0)</f>
        <v>108395</v>
      </c>
      <c r="S32" s="261">
        <f>IFERROR(INDEX(CommercialSummary!$A$3:$O$42,MATCH($E32,CommercialSummary!$A$3:$A$412,0),10),0)</f>
        <v>0</v>
      </c>
      <c r="T32" s="143">
        <f>MATCH(F32,[1]!BLDGTYPE,0)</f>
        <v>5</v>
      </c>
      <c r="U32" s="263">
        <f t="shared" si="8"/>
        <v>0</v>
      </c>
    </row>
    <row r="33" spans="1:21" s="147" customFormat="1">
      <c r="A33" s="139" t="str">
        <f t="shared" si="1"/>
        <v>Compressed Air-Retro-Large Ret</v>
      </c>
      <c r="B33" s="140" t="str">
        <f t="shared" si="3"/>
        <v>Compressed Air</v>
      </c>
      <c r="C33" s="139" t="str">
        <f t="shared" si="2"/>
        <v>Compressed Air-Retro</v>
      </c>
      <c r="D33" s="139" t="str">
        <f t="shared" si="10"/>
        <v>Compressed Air-Retro-Large Ret-VFD and Controls</v>
      </c>
      <c r="E33" s="139" t="str">
        <f t="shared" si="5"/>
        <v>Compressed Air-Retro--VFD and Controls</v>
      </c>
      <c r="F33" s="146" t="s">
        <v>395</v>
      </c>
      <c r="G33" s="148" t="s">
        <v>571</v>
      </c>
      <c r="H33" s="141"/>
      <c r="I33" s="148" t="s">
        <v>573</v>
      </c>
      <c r="J33" s="141"/>
      <c r="K33" s="141"/>
      <c r="L33" s="164">
        <f t="shared" si="9"/>
        <v>10</v>
      </c>
      <c r="M33" s="262">
        <f t="shared" si="6"/>
        <v>0</v>
      </c>
      <c r="N33" s="262">
        <f t="shared" si="7"/>
        <v>0</v>
      </c>
      <c r="O33" s="142">
        <f>IFERROR(INDEX(CommercialSummary!$A$3:$O$42,MATCH($E33,CommercialSummary!$A$3:$A$412,0),14),0)</f>
        <v>0</v>
      </c>
      <c r="P33" s="142">
        <f>IFERROR(INDEX(CommercialSummary!$A$3:$O$42,MATCH(E33,CommercialSummary!$A$3:$A$412,0),5),0)</f>
        <v>0</v>
      </c>
      <c r="Q33" s="142">
        <f>IFERROR(INDEX(CommercialSummary!$A$3:$O$42,MATCH($E33,CommercialSummary!$A$3:$A$412,0),9),0)</f>
        <v>0</v>
      </c>
      <c r="R33" s="261">
        <f>IFERROR(INDEX(CommercialSummary!$A$3:$O$42,MATCH($E33,CommercialSummary!$A$3:$A$412,0),7),0)</f>
        <v>0</v>
      </c>
      <c r="S33" s="261">
        <f>IFERROR(INDEX(CommercialSummary!$A$3:$O$42,MATCH($E33,CommercialSummary!$A$3:$A$412,0),10),0)</f>
        <v>0</v>
      </c>
      <c r="T33" s="143">
        <f>MATCH(F33,[1]!BLDGTYPE,0)</f>
        <v>6</v>
      </c>
      <c r="U33" s="263">
        <f t="shared" si="8"/>
        <v>0</v>
      </c>
    </row>
    <row r="34" spans="1:21" s="147" customFormat="1">
      <c r="A34" s="139" t="str">
        <f t="shared" si="1"/>
        <v>Compressed Air-Retro-Medium Ret</v>
      </c>
      <c r="B34" s="140" t="str">
        <f t="shared" si="3"/>
        <v>Compressed Air</v>
      </c>
      <c r="C34" s="139" t="str">
        <f t="shared" si="2"/>
        <v>Compressed Air-Retro</v>
      </c>
      <c r="D34" s="139" t="str">
        <f t="shared" si="10"/>
        <v>Compressed Air-Retro-Medium Ret-VFD and Controls</v>
      </c>
      <c r="E34" s="139" t="str">
        <f t="shared" si="5"/>
        <v>Compressed Air-Retro--VFD and Controls</v>
      </c>
      <c r="F34" s="146" t="s">
        <v>396</v>
      </c>
      <c r="G34" s="148" t="s">
        <v>571</v>
      </c>
      <c r="H34" s="141"/>
      <c r="I34" s="148" t="s">
        <v>573</v>
      </c>
      <c r="J34" s="141"/>
      <c r="K34" s="141"/>
      <c r="L34" s="164">
        <f t="shared" si="9"/>
        <v>10</v>
      </c>
      <c r="M34" s="262">
        <f t="shared" si="6"/>
        <v>0</v>
      </c>
      <c r="N34" s="262">
        <f t="shared" si="7"/>
        <v>0</v>
      </c>
      <c r="O34" s="142">
        <f>IFERROR(INDEX(CommercialSummary!$A$3:$O$42,MATCH($E34,CommercialSummary!$A$3:$A$412,0),14),0)</f>
        <v>0</v>
      </c>
      <c r="P34" s="142">
        <f>IFERROR(INDEX(CommercialSummary!$A$3:$O$42,MATCH(E34,CommercialSummary!$A$3:$A$412,0),5),0)</f>
        <v>0</v>
      </c>
      <c r="Q34" s="142">
        <f>IFERROR(INDEX(CommercialSummary!$A$3:$O$42,MATCH($E34,CommercialSummary!$A$3:$A$412,0),9),0)</f>
        <v>0</v>
      </c>
      <c r="R34" s="261">
        <f>IFERROR(INDEX(CommercialSummary!$A$3:$O$42,MATCH($E34,CommercialSummary!$A$3:$A$412,0),7),0)</f>
        <v>0</v>
      </c>
      <c r="S34" s="261">
        <f>IFERROR(INDEX(CommercialSummary!$A$3:$O$42,MATCH($E34,CommercialSummary!$A$3:$A$412,0),10),0)</f>
        <v>0</v>
      </c>
      <c r="T34" s="143">
        <f>MATCH(F34,[1]!BLDGTYPE,0)</f>
        <v>7</v>
      </c>
      <c r="U34" s="263">
        <f t="shared" si="8"/>
        <v>0</v>
      </c>
    </row>
    <row r="35" spans="1:21" s="147" customFormat="1">
      <c r="A35" s="139" t="str">
        <f t="shared" si="1"/>
        <v>Compressed Air-Retro-Small Ret</v>
      </c>
      <c r="B35" s="140" t="str">
        <f t="shared" si="3"/>
        <v>Compressed Air</v>
      </c>
      <c r="C35" s="139" t="str">
        <f t="shared" si="2"/>
        <v>Compressed Air-Retro</v>
      </c>
      <c r="D35" s="139" t="str">
        <f t="shared" si="10"/>
        <v>Compressed Air-Retro-Small Ret-VFD and Controls</v>
      </c>
      <c r="E35" s="139" t="str">
        <f t="shared" si="5"/>
        <v>Compressed Air-Retro--VFD and Controls</v>
      </c>
      <c r="F35" s="146" t="s">
        <v>397</v>
      </c>
      <c r="G35" s="148" t="s">
        <v>571</v>
      </c>
      <c r="H35" s="141"/>
      <c r="I35" s="148" t="s">
        <v>573</v>
      </c>
      <c r="J35" s="141"/>
      <c r="K35" s="141"/>
      <c r="L35" s="164">
        <f t="shared" si="9"/>
        <v>10</v>
      </c>
      <c r="M35" s="262">
        <f t="shared" si="6"/>
        <v>0</v>
      </c>
      <c r="N35" s="262">
        <f t="shared" si="7"/>
        <v>0</v>
      </c>
      <c r="O35" s="142">
        <f>IFERROR(INDEX(CommercialSummary!$A$3:$O$42,MATCH($E35,CommercialSummary!$A$3:$A$412,0),14),0)</f>
        <v>0</v>
      </c>
      <c r="P35" s="142">
        <f>IFERROR(INDEX(CommercialSummary!$A$3:$O$42,MATCH(E35,CommercialSummary!$A$3:$A$412,0),5),0)</f>
        <v>0</v>
      </c>
      <c r="Q35" s="142">
        <f>IFERROR(INDEX(CommercialSummary!$A$3:$O$42,MATCH($E35,CommercialSummary!$A$3:$A$412,0),9),0)</f>
        <v>0</v>
      </c>
      <c r="R35" s="261">
        <f>IFERROR(INDEX(CommercialSummary!$A$3:$O$42,MATCH($E35,CommercialSummary!$A$3:$A$412,0),7),0)</f>
        <v>0</v>
      </c>
      <c r="S35" s="261">
        <f>IFERROR(INDEX(CommercialSummary!$A$3:$O$42,MATCH($E35,CommercialSummary!$A$3:$A$412,0),10),0)</f>
        <v>0</v>
      </c>
      <c r="T35" s="143">
        <f>MATCH(F35,[1]!BLDGTYPE,0)</f>
        <v>8</v>
      </c>
      <c r="U35" s="263">
        <f t="shared" si="8"/>
        <v>0</v>
      </c>
    </row>
    <row r="36" spans="1:21" s="147" customFormat="1">
      <c r="A36" s="139" t="str">
        <f t="shared" si="1"/>
        <v>Compressed Air-Retro-School K-12</v>
      </c>
      <c r="B36" s="140" t="str">
        <f t="shared" si="3"/>
        <v>Compressed Air</v>
      </c>
      <c r="C36" s="139" t="str">
        <f t="shared" si="2"/>
        <v>Compressed Air-Retro</v>
      </c>
      <c r="D36" s="139" t="str">
        <f t="shared" si="10"/>
        <v>Compressed Air-Retro-School K-12-VFD and Controls</v>
      </c>
      <c r="E36" s="139" t="str">
        <f t="shared" si="5"/>
        <v>Compressed Air-Retro-School K-12-VFD and Controls</v>
      </c>
      <c r="F36" s="146" t="s">
        <v>398</v>
      </c>
      <c r="G36" s="148" t="s">
        <v>571</v>
      </c>
      <c r="H36" s="141" t="str">
        <f>F36</f>
        <v>School K-12</v>
      </c>
      <c r="I36" s="148" t="s">
        <v>573</v>
      </c>
      <c r="J36" s="141"/>
      <c r="K36" s="141"/>
      <c r="L36" s="164">
        <f t="shared" si="9"/>
        <v>10</v>
      </c>
      <c r="M36" s="262">
        <f t="shared" si="6"/>
        <v>25929.787714285711</v>
      </c>
      <c r="N36" s="262">
        <f t="shared" si="7"/>
        <v>1540.7897258993694</v>
      </c>
      <c r="O36" s="142">
        <f>IFERROR(INDEX(CommercialSummary!$A$3:$O$42,MATCH($E36,CommercialSummary!$A$3:$A$412,0),14),0)</f>
        <v>10</v>
      </c>
      <c r="P36" s="142">
        <f>IFERROR(INDEX(CommercialSummary!$A$3:$O$42,MATCH(E36,CommercialSummary!$A$3:$A$412,0),5),0)</f>
        <v>32.091321428571426</v>
      </c>
      <c r="Q36" s="142">
        <f>IFERROR(INDEX(CommercialSummary!$A$3:$O$42,MATCH($E36,CommercialSummary!$A$3:$A$412,0),9),0)</f>
        <v>1.9069179775982295</v>
      </c>
      <c r="R36" s="261">
        <f>IFERROR(INDEX(CommercialSummary!$A$3:$O$42,MATCH($E36,CommercialSummary!$A$3:$A$412,0),7),0)</f>
        <v>808</v>
      </c>
      <c r="S36" s="261">
        <f>IFERROR(INDEX(CommercialSummary!$A$3:$O$42,MATCH($E36,CommercialSummary!$A$3:$A$412,0),10),0)</f>
        <v>0</v>
      </c>
      <c r="T36" s="143">
        <f>MATCH(F36,[1]!BLDGTYPE,0)</f>
        <v>9</v>
      </c>
      <c r="U36" s="263">
        <f t="shared" si="8"/>
        <v>0</v>
      </c>
    </row>
    <row r="37" spans="1:21" s="147" customFormat="1">
      <c r="A37" s="139" t="str">
        <f t="shared" si="1"/>
        <v>Compressed Air-Retro-University</v>
      </c>
      <c r="B37" s="140" t="str">
        <f t="shared" si="3"/>
        <v>Compressed Air</v>
      </c>
      <c r="C37" s="139" t="str">
        <f t="shared" si="2"/>
        <v>Compressed Air-Retro</v>
      </c>
      <c r="D37" s="139" t="str">
        <f t="shared" si="10"/>
        <v>Compressed Air-Retro-University-VFD and Controls</v>
      </c>
      <c r="E37" s="139" t="str">
        <f t="shared" si="5"/>
        <v>Compressed Air-Retro-School K-12-VFD and Controls</v>
      </c>
      <c r="F37" s="146" t="s">
        <v>376</v>
      </c>
      <c r="G37" s="148" t="s">
        <v>571</v>
      </c>
      <c r="H37" s="141" t="str">
        <f>H36</f>
        <v>School K-12</v>
      </c>
      <c r="I37" s="148" t="s">
        <v>573</v>
      </c>
      <c r="J37" s="141"/>
      <c r="K37" s="141"/>
      <c r="L37" s="164">
        <f t="shared" si="9"/>
        <v>10</v>
      </c>
      <c r="M37" s="262">
        <f t="shared" si="6"/>
        <v>25929.787714285711</v>
      </c>
      <c r="N37" s="262">
        <f t="shared" si="7"/>
        <v>1540.7897258993694</v>
      </c>
      <c r="O37" s="142">
        <f>IFERROR(INDEX(CommercialSummary!$A$3:$O$42,MATCH($E37,CommercialSummary!$A$3:$A$412,0),14),0)</f>
        <v>10</v>
      </c>
      <c r="P37" s="142">
        <f>IFERROR(INDEX(CommercialSummary!$A$3:$O$42,MATCH(E37,CommercialSummary!$A$3:$A$412,0),5),0)</f>
        <v>32.091321428571426</v>
      </c>
      <c r="Q37" s="142">
        <f>IFERROR(INDEX(CommercialSummary!$A$3:$O$42,MATCH($E37,CommercialSummary!$A$3:$A$412,0),9),0)</f>
        <v>1.9069179775982295</v>
      </c>
      <c r="R37" s="261">
        <f>IFERROR(INDEX(CommercialSummary!$A$3:$O$42,MATCH($E37,CommercialSummary!$A$3:$A$412,0),7),0)</f>
        <v>808</v>
      </c>
      <c r="S37" s="261">
        <f>IFERROR(INDEX(CommercialSummary!$A$3:$O$42,MATCH($E37,CommercialSummary!$A$3:$A$412,0),10),0)</f>
        <v>0</v>
      </c>
      <c r="T37" s="143">
        <f>MATCH(F37,[1]!BLDGTYPE,0)</f>
        <v>10</v>
      </c>
      <c r="U37" s="263">
        <f t="shared" si="8"/>
        <v>0</v>
      </c>
    </row>
    <row r="38" spans="1:21" s="147" customFormat="1">
      <c r="A38" s="139" t="str">
        <f t="shared" si="1"/>
        <v>Compressed Air-Retro-Warehouse</v>
      </c>
      <c r="B38" s="140" t="str">
        <f t="shared" si="3"/>
        <v>Compressed Air</v>
      </c>
      <c r="C38" s="139" t="str">
        <f t="shared" si="2"/>
        <v>Compressed Air-Retro</v>
      </c>
      <c r="D38" s="139" t="str">
        <f t="shared" si="10"/>
        <v>Compressed Air-Retro-Warehouse-VFD and Controls</v>
      </c>
      <c r="E38" s="139" t="str">
        <f t="shared" si="5"/>
        <v>Compressed Air-Retro-Warehouse-VFD and Controls</v>
      </c>
      <c r="F38" s="146" t="s">
        <v>377</v>
      </c>
      <c r="G38" s="148" t="s">
        <v>571</v>
      </c>
      <c r="H38" s="141" t="str">
        <f>F38</f>
        <v>Warehouse</v>
      </c>
      <c r="I38" s="148" t="s">
        <v>573</v>
      </c>
      <c r="J38" s="141"/>
      <c r="K38" s="141"/>
      <c r="L38" s="164">
        <f t="shared" si="9"/>
        <v>10</v>
      </c>
      <c r="M38" s="262">
        <f t="shared" si="6"/>
        <v>3619419.6873214287</v>
      </c>
      <c r="N38" s="262">
        <f t="shared" si="7"/>
        <v>215071.74410341631</v>
      </c>
      <c r="O38" s="142">
        <f>IFERROR(INDEX(CommercialSummary!$A$3:$O$42,MATCH($E38,CommercialSummary!$A$3:$A$412,0),14),0)</f>
        <v>10</v>
      </c>
      <c r="P38" s="142">
        <f>IFERROR(INDEX(CommercialSummary!$A$3:$O$42,MATCH(E38,CommercialSummary!$A$3:$A$412,0),5),0)</f>
        <v>40.114151785714284</v>
      </c>
      <c r="Q38" s="142">
        <f>IFERROR(INDEX(CommercialSummary!$A$3:$O$42,MATCH($E38,CommercialSummary!$A$3:$A$412,0),9),0)</f>
        <v>2.3836474719977869</v>
      </c>
      <c r="R38" s="261">
        <f>IFERROR(INDEX(CommercialSummary!$A$3:$O$42,MATCH($E38,CommercialSummary!$A$3:$A$412,0),7),0)</f>
        <v>90228</v>
      </c>
      <c r="S38" s="261">
        <f>IFERROR(INDEX(CommercialSummary!$A$3:$O$42,MATCH($E38,CommercialSummary!$A$3:$A$412,0),10),0)</f>
        <v>0</v>
      </c>
      <c r="T38" s="143">
        <f>MATCH(F38,[1]!BLDGTYPE,0)</f>
        <v>11</v>
      </c>
      <c r="U38" s="263">
        <f t="shared" si="8"/>
        <v>0</v>
      </c>
    </row>
    <row r="39" spans="1:21" s="147" customFormat="1">
      <c r="A39" s="139" t="str">
        <f t="shared" si="1"/>
        <v>Compressed Air-Retro-Supermarket</v>
      </c>
      <c r="B39" s="140" t="str">
        <f t="shared" si="3"/>
        <v>Compressed Air</v>
      </c>
      <c r="C39" s="139" t="str">
        <f t="shared" si="2"/>
        <v>Compressed Air-Retro</v>
      </c>
      <c r="D39" s="139" t="str">
        <f t="shared" si="10"/>
        <v>Compressed Air-Retro-Supermarket-VFD and Controls</v>
      </c>
      <c r="E39" s="139" t="str">
        <f t="shared" si="5"/>
        <v>Compressed Air-Retro-Grocery-VFD and Controls</v>
      </c>
      <c r="F39" s="146" t="s">
        <v>378</v>
      </c>
      <c r="G39" s="148" t="s">
        <v>571</v>
      </c>
      <c r="H39" s="141" t="s">
        <v>511</v>
      </c>
      <c r="I39" s="148" t="s">
        <v>573</v>
      </c>
      <c r="J39" s="141"/>
      <c r="K39" s="141"/>
      <c r="L39" s="164">
        <f t="shared" si="9"/>
        <v>10</v>
      </c>
      <c r="M39" s="262">
        <f t="shared" si="6"/>
        <v>113496.30678571427</v>
      </c>
      <c r="N39" s="262">
        <f t="shared" si="7"/>
        <v>6744.1332474390701</v>
      </c>
      <c r="O39" s="142">
        <f>IFERROR(INDEX(CommercialSummary!$A$3:$O$42,MATCH($E39,CommercialSummary!$A$3:$A$412,0),14),0)</f>
        <v>10</v>
      </c>
      <c r="P39" s="142">
        <f>IFERROR(INDEX(CommercialSummary!$A$3:$O$42,MATCH(E39,CommercialSummary!$A$3:$A$412,0),5),0)</f>
        <v>53.48553571428571</v>
      </c>
      <c r="Q39" s="142">
        <f>IFERROR(INDEX(CommercialSummary!$A$3:$O$42,MATCH($E39,CommercialSummary!$A$3:$A$412,0),9),0)</f>
        <v>3.1781966293303818</v>
      </c>
      <c r="R39" s="261">
        <f>IFERROR(INDEX(CommercialSummary!$A$3:$O$42,MATCH($E39,CommercialSummary!$A$3:$A$412,0),7),0)</f>
        <v>2122</v>
      </c>
      <c r="S39" s="261">
        <f>IFERROR(INDEX(CommercialSummary!$A$3:$O$42,MATCH($E39,CommercialSummary!$A$3:$A$412,0),10),0)</f>
        <v>0</v>
      </c>
      <c r="T39" s="143">
        <f>MATCH(F39,[1]!BLDGTYPE,0)</f>
        <v>12</v>
      </c>
      <c r="U39" s="263">
        <f t="shared" si="8"/>
        <v>0</v>
      </c>
    </row>
    <row r="40" spans="1:21" s="147" customFormat="1">
      <c r="A40" s="139" t="str">
        <f t="shared" si="1"/>
        <v>Compressed Air-Retro-MiniMart</v>
      </c>
      <c r="B40" s="140" t="str">
        <f t="shared" si="3"/>
        <v>Compressed Air</v>
      </c>
      <c r="C40" s="139" t="str">
        <f t="shared" si="2"/>
        <v>Compressed Air-Retro</v>
      </c>
      <c r="D40" s="139" t="str">
        <f t="shared" si="10"/>
        <v>Compressed Air-Retro-MiniMart-VFD and Controls</v>
      </c>
      <c r="E40" s="139" t="str">
        <f t="shared" si="5"/>
        <v>Compressed Air-Retro--VFD and Controls</v>
      </c>
      <c r="F40" s="146" t="s">
        <v>399</v>
      </c>
      <c r="G40" s="148" t="s">
        <v>571</v>
      </c>
      <c r="H40" s="141"/>
      <c r="I40" s="148" t="s">
        <v>573</v>
      </c>
      <c r="J40" s="141"/>
      <c r="K40" s="141"/>
      <c r="L40" s="164">
        <f t="shared" si="9"/>
        <v>10</v>
      </c>
      <c r="M40" s="262">
        <f t="shared" si="6"/>
        <v>0</v>
      </c>
      <c r="N40" s="262">
        <f t="shared" si="7"/>
        <v>0</v>
      </c>
      <c r="O40" s="142">
        <f>IFERROR(INDEX(CommercialSummary!$A$3:$O$42,MATCH($E40,CommercialSummary!$A$3:$A$412,0),14),0)</f>
        <v>0</v>
      </c>
      <c r="P40" s="142">
        <f>IFERROR(INDEX(CommercialSummary!$A$3:$O$42,MATCH(E40,CommercialSummary!$A$3:$A$412,0),5),0)</f>
        <v>0</v>
      </c>
      <c r="Q40" s="142">
        <f>IFERROR(INDEX(CommercialSummary!$A$3:$O$42,MATCH($E40,CommercialSummary!$A$3:$A$412,0),9),0)</f>
        <v>0</v>
      </c>
      <c r="R40" s="261">
        <f>IFERROR(INDEX(CommercialSummary!$A$3:$O$42,MATCH($E40,CommercialSummary!$A$3:$A$412,0),7),0)</f>
        <v>0</v>
      </c>
      <c r="S40" s="261">
        <f>IFERROR(INDEX(CommercialSummary!$A$3:$O$42,MATCH($E40,CommercialSummary!$A$3:$A$412,0),10),0)</f>
        <v>0</v>
      </c>
      <c r="T40" s="143">
        <f>MATCH(F40,[1]!BLDGTYPE,0)</f>
        <v>13</v>
      </c>
      <c r="U40" s="263">
        <f t="shared" si="8"/>
        <v>0</v>
      </c>
    </row>
    <row r="41" spans="1:21" s="147" customFormat="1">
      <c r="A41" s="139" t="str">
        <f t="shared" si="1"/>
        <v>Compressed Air-Retro-Restaurant</v>
      </c>
      <c r="B41" s="140" t="str">
        <f t="shared" si="3"/>
        <v>Compressed Air</v>
      </c>
      <c r="C41" s="139" t="str">
        <f t="shared" si="2"/>
        <v>Compressed Air-Retro</v>
      </c>
      <c r="D41" s="139" t="str">
        <f t="shared" si="10"/>
        <v>Compressed Air-Retro-Restaurant-VFD and Controls</v>
      </c>
      <c r="E41" s="139" t="str">
        <f t="shared" si="5"/>
        <v>Compressed Air-Retro-Restaurant-VFD and Controls</v>
      </c>
      <c r="F41" s="146" t="s">
        <v>379</v>
      </c>
      <c r="G41" s="148" t="s">
        <v>571</v>
      </c>
      <c r="H41" s="141" t="str">
        <f>F41</f>
        <v>Restaurant</v>
      </c>
      <c r="I41" s="148" t="s">
        <v>573</v>
      </c>
      <c r="J41" s="141"/>
      <c r="K41" s="141"/>
      <c r="L41" s="164">
        <f t="shared" si="9"/>
        <v>10</v>
      </c>
      <c r="M41" s="262">
        <f t="shared" si="6"/>
        <v>16414.710910714282</v>
      </c>
      <c r="N41" s="262">
        <f t="shared" si="7"/>
        <v>975.38854554149418</v>
      </c>
      <c r="O41" s="142">
        <f>IFERROR(INDEX(CommercialSummary!$A$3:$O$42,MATCH($E41,CommercialSummary!$A$3:$A$412,0),14),0)</f>
        <v>10</v>
      </c>
      <c r="P41" s="142">
        <f>IFERROR(INDEX(CommercialSummary!$A$3:$O$42,MATCH(E41,CommercialSummary!$A$3:$A$412,0),5),0)</f>
        <v>48.136982142857136</v>
      </c>
      <c r="Q41" s="142">
        <f>IFERROR(INDEX(CommercialSummary!$A$3:$O$42,MATCH($E41,CommercialSummary!$A$3:$A$412,0),9),0)</f>
        <v>2.8603769663973435</v>
      </c>
      <c r="R41" s="261">
        <f>IFERROR(INDEX(CommercialSummary!$A$3:$O$42,MATCH($E41,CommercialSummary!$A$3:$A$412,0),7),0)</f>
        <v>341</v>
      </c>
      <c r="S41" s="261">
        <f>IFERROR(INDEX(CommercialSummary!$A$3:$O$42,MATCH($E41,CommercialSummary!$A$3:$A$412,0),10),0)</f>
        <v>0</v>
      </c>
      <c r="T41" s="143">
        <f>MATCH(F41,[1]!BLDGTYPE,0)</f>
        <v>14</v>
      </c>
      <c r="U41" s="263">
        <f t="shared" si="8"/>
        <v>0</v>
      </c>
    </row>
    <row r="42" spans="1:21" s="147" customFormat="1">
      <c r="A42" s="139" t="str">
        <f t="shared" si="1"/>
        <v>Compressed Air-Retro-Lodging</v>
      </c>
      <c r="B42" s="140" t="str">
        <f t="shared" si="3"/>
        <v>Compressed Air</v>
      </c>
      <c r="C42" s="139" t="str">
        <f t="shared" si="2"/>
        <v>Compressed Air-Retro</v>
      </c>
      <c r="D42" s="139" t="str">
        <f t="shared" si="10"/>
        <v>Compressed Air-Retro-Lodging-VFD and Controls</v>
      </c>
      <c r="E42" s="139" t="str">
        <f t="shared" si="5"/>
        <v>Compressed Air-Retro-Lodging-VFD and Controls</v>
      </c>
      <c r="F42" s="146" t="s">
        <v>380</v>
      </c>
      <c r="G42" s="148" t="s">
        <v>571</v>
      </c>
      <c r="H42" s="141" t="str">
        <f>F42</f>
        <v>Lodging</v>
      </c>
      <c r="I42" s="148" t="s">
        <v>573</v>
      </c>
      <c r="J42" s="141"/>
      <c r="K42" s="141"/>
      <c r="L42" s="164">
        <f t="shared" si="9"/>
        <v>10</v>
      </c>
      <c r="M42" s="262">
        <f t="shared" si="6"/>
        <v>41718.717857142852</v>
      </c>
      <c r="N42" s="262">
        <f t="shared" si="7"/>
        <v>2478.9933708776985</v>
      </c>
      <c r="O42" s="142">
        <f>IFERROR(INDEX(CommercialSummary!$A$3:$O$42,MATCH($E42,CommercialSummary!$A$3:$A$412,0),14),0)</f>
        <v>10</v>
      </c>
      <c r="P42" s="142">
        <f>IFERROR(INDEX(CommercialSummary!$A$3:$O$42,MATCH(E42,CommercialSummary!$A$3:$A$412,0),5),0)</f>
        <v>80.228303571428569</v>
      </c>
      <c r="Q42" s="142">
        <f>IFERROR(INDEX(CommercialSummary!$A$3:$O$42,MATCH($E42,CommercialSummary!$A$3:$A$412,0),9),0)</f>
        <v>4.7672949439955739</v>
      </c>
      <c r="R42" s="261">
        <f>IFERROR(INDEX(CommercialSummary!$A$3:$O$42,MATCH($E42,CommercialSummary!$A$3:$A$412,0),7),0)</f>
        <v>520</v>
      </c>
      <c r="S42" s="261">
        <f>IFERROR(INDEX(CommercialSummary!$A$3:$O$42,MATCH($E42,CommercialSummary!$A$3:$A$412,0),10),0)</f>
        <v>0</v>
      </c>
      <c r="T42" s="143">
        <f>MATCH(F42,[1]!BLDGTYPE,0)</f>
        <v>15</v>
      </c>
      <c r="U42" s="263">
        <f t="shared" si="8"/>
        <v>0</v>
      </c>
    </row>
    <row r="43" spans="1:21" s="147" customFormat="1">
      <c r="A43" s="139" t="str">
        <f t="shared" ref="A43:A74" si="11">CONCATENATE(C43,"-",F43)</f>
        <v>Compressed Air-Retro-Hospital</v>
      </c>
      <c r="B43" s="140" t="str">
        <f t="shared" si="3"/>
        <v>Compressed Air</v>
      </c>
      <c r="C43" s="139" t="str">
        <f t="shared" ref="C43:C74" si="12">CONCATENATE(B43,"-",G43)</f>
        <v>Compressed Air-Retro</v>
      </c>
      <c r="D43" s="139" t="str">
        <f t="shared" si="10"/>
        <v>Compressed Air-Retro-Hospital-VFD and Controls</v>
      </c>
      <c r="E43" s="139" t="str">
        <f t="shared" si="5"/>
        <v>Compressed Air-Retro-Residential Care-VFD and Controls</v>
      </c>
      <c r="F43" s="146" t="s">
        <v>381</v>
      </c>
      <c r="G43" s="148" t="s">
        <v>571</v>
      </c>
      <c r="H43" s="141" t="str">
        <f>H44</f>
        <v>Residential Care</v>
      </c>
      <c r="I43" s="148" t="s">
        <v>573</v>
      </c>
      <c r="J43" s="141"/>
      <c r="K43" s="141"/>
      <c r="L43" s="164">
        <f t="shared" si="9"/>
        <v>10</v>
      </c>
      <c r="M43" s="262">
        <f t="shared" si="6"/>
        <v>7637.7344999999996</v>
      </c>
      <c r="N43" s="262">
        <f t="shared" si="7"/>
        <v>453.84647866837861</v>
      </c>
      <c r="O43" s="142">
        <f>IFERROR(INDEX(CommercialSummary!$A$3:$O$42,MATCH($E43,CommercialSummary!$A$3:$A$412,0),14),0)</f>
        <v>10</v>
      </c>
      <c r="P43" s="142">
        <f>IFERROR(INDEX(CommercialSummary!$A$3:$O$42,MATCH(E43,CommercialSummary!$A$3:$A$412,0),5),0)</f>
        <v>112.31962499999999</v>
      </c>
      <c r="Q43" s="142">
        <f>IFERROR(INDEX(CommercialSummary!$A$3:$O$42,MATCH($E43,CommercialSummary!$A$3:$A$412,0),9),0)</f>
        <v>6.6742129215938029</v>
      </c>
      <c r="R43" s="261">
        <f>IFERROR(INDEX(CommercialSummary!$A$3:$O$42,MATCH($E43,CommercialSummary!$A$3:$A$412,0),7),0)</f>
        <v>68</v>
      </c>
      <c r="S43" s="261">
        <f>IFERROR(INDEX(CommercialSummary!$A$3:$O$42,MATCH($E43,CommercialSummary!$A$3:$A$412,0),10),0)</f>
        <v>0</v>
      </c>
      <c r="T43" s="143">
        <f>MATCH(F43,[1]!BLDGTYPE,0)</f>
        <v>16</v>
      </c>
      <c r="U43" s="263">
        <f t="shared" si="8"/>
        <v>0</v>
      </c>
    </row>
    <row r="44" spans="1:21" s="147" customFormat="1">
      <c r="A44" s="139" t="str">
        <f t="shared" si="11"/>
        <v>Compressed Air-Retro-Residential Care</v>
      </c>
      <c r="B44" s="140" t="str">
        <f t="shared" si="3"/>
        <v>Compressed Air</v>
      </c>
      <c r="C44" s="139" t="str">
        <f t="shared" si="12"/>
        <v>Compressed Air-Retro</v>
      </c>
      <c r="D44" s="139" t="str">
        <f t="shared" si="10"/>
        <v>Compressed Air-Retro-Residential Care-VFD and Controls</v>
      </c>
      <c r="E44" s="139" t="str">
        <f t="shared" si="5"/>
        <v>Compressed Air-Retro-Residential Care-VFD and Controls</v>
      </c>
      <c r="F44" s="146" t="s">
        <v>400</v>
      </c>
      <c r="G44" s="148" t="s">
        <v>571</v>
      </c>
      <c r="H44" s="141" t="str">
        <f>F44</f>
        <v>Residential Care</v>
      </c>
      <c r="I44" s="148" t="s">
        <v>573</v>
      </c>
      <c r="J44" s="141"/>
      <c r="K44" s="141"/>
      <c r="L44" s="164">
        <f t="shared" si="9"/>
        <v>10</v>
      </c>
      <c r="M44" s="262">
        <f t="shared" si="6"/>
        <v>7637.7344999999996</v>
      </c>
      <c r="N44" s="262">
        <f t="shared" si="7"/>
        <v>453.84647866837861</v>
      </c>
      <c r="O44" s="142">
        <f>IFERROR(INDEX(CommercialSummary!$A$3:$O$42,MATCH($E44,CommercialSummary!$A$3:$A$412,0),14),0)</f>
        <v>10</v>
      </c>
      <c r="P44" s="142">
        <f>IFERROR(INDEX(CommercialSummary!$A$3:$O$42,MATCH(E44,CommercialSummary!$A$3:$A$412,0),5),0)</f>
        <v>112.31962499999999</v>
      </c>
      <c r="Q44" s="142">
        <f>IFERROR(INDEX(CommercialSummary!$A$3:$O$42,MATCH($E44,CommercialSummary!$A$3:$A$412,0),9),0)</f>
        <v>6.6742129215938029</v>
      </c>
      <c r="R44" s="261">
        <f>IFERROR(INDEX(CommercialSummary!$A$3:$O$42,MATCH($E44,CommercialSummary!$A$3:$A$412,0),7),0)</f>
        <v>68</v>
      </c>
      <c r="S44" s="261">
        <f>IFERROR(INDEX(CommercialSummary!$A$3:$O$42,MATCH($E44,CommercialSummary!$A$3:$A$412,0),10),0)</f>
        <v>0</v>
      </c>
      <c r="T44" s="143">
        <f>MATCH(F44,[1]!BLDGTYPE,0)</f>
        <v>17</v>
      </c>
      <c r="U44" s="263">
        <f t="shared" si="8"/>
        <v>0</v>
      </c>
    </row>
    <row r="45" spans="1:21" s="147" customFormat="1">
      <c r="A45" s="139" t="str">
        <f t="shared" si="11"/>
        <v>Compressed Air-Retro-Assembly</v>
      </c>
      <c r="B45" s="140" t="str">
        <f t="shared" si="3"/>
        <v>Compressed Air</v>
      </c>
      <c r="C45" s="139" t="str">
        <f t="shared" si="12"/>
        <v>Compressed Air-Retro</v>
      </c>
      <c r="D45" s="139" t="str">
        <f t="shared" si="10"/>
        <v>Compressed Air-Retro-Assembly-VFD and Controls</v>
      </c>
      <c r="E45" s="139" t="str">
        <f t="shared" si="5"/>
        <v>Compressed Air-Retro-Assembly-VFD and Controls</v>
      </c>
      <c r="F45" s="146" t="s">
        <v>382</v>
      </c>
      <c r="G45" s="148" t="s">
        <v>571</v>
      </c>
      <c r="H45" s="141" t="str">
        <f>F45</f>
        <v>Assembly</v>
      </c>
      <c r="I45" s="148" t="s">
        <v>573</v>
      </c>
      <c r="J45" s="141"/>
      <c r="K45" s="141"/>
      <c r="L45" s="164">
        <f t="shared" si="9"/>
        <v>10</v>
      </c>
      <c r="M45" s="262">
        <f t="shared" si="6"/>
        <v>286952.93805803568</v>
      </c>
      <c r="N45" s="262">
        <f t="shared" si="7"/>
        <v>7502.5304181130341</v>
      </c>
      <c r="O45" s="142">
        <f>IFERROR(INDEX(CommercialSummary!$A$3:$O$42,MATCH($E45,CommercialSummary!$A$3:$A$412,0),14),0)</f>
        <v>10</v>
      </c>
      <c r="P45" s="142">
        <f>IFERROR(INDEX(CommercialSummary!$A$3:$O$42,MATCH(E45,CommercialSummary!$A$3:$A$412,0),5),0)</f>
        <v>75.973772321428569</v>
      </c>
      <c r="Q45" s="142">
        <f>IFERROR(INDEX(CommercialSummary!$A$3:$O$42,MATCH($E45,CommercialSummary!$A$3:$A$412,0),9),0)</f>
        <v>1.986372893331489</v>
      </c>
      <c r="R45" s="261">
        <f>IFERROR(INDEX(CommercialSummary!$A$3:$O$42,MATCH($E45,CommercialSummary!$A$3:$A$412,0),7),0)</f>
        <v>3777</v>
      </c>
      <c r="S45" s="261">
        <f>IFERROR(INDEX(CommercialSummary!$A$3:$O$42,MATCH($E45,CommercialSummary!$A$3:$A$412,0),10),0)</f>
        <v>0</v>
      </c>
      <c r="T45" s="143">
        <f>MATCH(F45,[1]!BLDGTYPE,0)</f>
        <v>18</v>
      </c>
      <c r="U45" s="263">
        <f t="shared" si="8"/>
        <v>0</v>
      </c>
    </row>
    <row r="46" spans="1:21" s="147" customFormat="1">
      <c r="A46" s="139" t="str">
        <f t="shared" si="11"/>
        <v>Compressed Air-Retro-Other</v>
      </c>
      <c r="B46" s="140" t="str">
        <f t="shared" si="3"/>
        <v>Compressed Air</v>
      </c>
      <c r="C46" s="139" t="str">
        <f t="shared" si="12"/>
        <v>Compressed Air-Retro</v>
      </c>
      <c r="D46" s="139" t="str">
        <f t="shared" si="10"/>
        <v>Compressed Air-Retro-Other-VFD and Controls</v>
      </c>
      <c r="E46" s="139" t="str">
        <f t="shared" si="5"/>
        <v>Compressed Air-Retro-Other-VFD and Controls</v>
      </c>
      <c r="F46" s="146" t="s">
        <v>383</v>
      </c>
      <c r="G46" s="148" t="s">
        <v>571</v>
      </c>
      <c r="H46" s="141" t="str">
        <f>F46</f>
        <v>Other</v>
      </c>
      <c r="I46" s="148" t="s">
        <v>573</v>
      </c>
      <c r="J46" s="141"/>
      <c r="K46" s="141"/>
      <c r="L46" s="164">
        <f t="shared" si="9"/>
        <v>10</v>
      </c>
      <c r="M46" s="262">
        <f t="shared" si="6"/>
        <v>684283.24682142853</v>
      </c>
      <c r="N46" s="262">
        <f t="shared" si="7"/>
        <v>40661.212036327051</v>
      </c>
      <c r="O46" s="142">
        <f>IFERROR(INDEX(CommercialSummary!$A$3:$O$42,MATCH($E46,CommercialSummary!$A$3:$A$412,0),14),0)</f>
        <v>10</v>
      </c>
      <c r="P46" s="142">
        <f>IFERROR(INDEX(CommercialSummary!$A$3:$O$42,MATCH(E46,CommercialSummary!$A$3:$A$412,0),5),0)</f>
        <v>32.091321428571426</v>
      </c>
      <c r="Q46" s="142">
        <f>IFERROR(INDEX(CommercialSummary!$A$3:$O$42,MATCH($E46,CommercialSummary!$A$3:$A$412,0),9),0)</f>
        <v>1.9069179775982297</v>
      </c>
      <c r="R46" s="261">
        <f>IFERROR(INDEX(CommercialSummary!$A$3:$O$42,MATCH($E46,CommercialSummary!$A$3:$A$412,0),7),0)</f>
        <v>21323</v>
      </c>
      <c r="S46" s="261">
        <f>IFERROR(INDEX(CommercialSummary!$A$3:$O$42,MATCH($E46,CommercialSummary!$A$3:$A$412,0),10),0)</f>
        <v>0</v>
      </c>
      <c r="T46" s="143">
        <f>MATCH(F46,[1]!BLDGTYPE,0)</f>
        <v>19</v>
      </c>
      <c r="U46" s="263">
        <f t="shared" si="8"/>
        <v>0</v>
      </c>
    </row>
    <row r="47" spans="1:21">
      <c r="A47" s="139" t="str">
        <f t="shared" si="11"/>
        <v>Compressed Air-Retro-Large Off</v>
      </c>
      <c r="B47" s="140" t="str">
        <f t="shared" si="3"/>
        <v>Compressed Air</v>
      </c>
      <c r="C47" s="139" t="str">
        <f t="shared" si="12"/>
        <v>Compressed Air-Retro</v>
      </c>
      <c r="D47" s="139" t="str">
        <f t="shared" si="10"/>
        <v>Compressed Air-Retro-Large Off-Equipment Upgrade</v>
      </c>
      <c r="E47" s="139" t="str">
        <f t="shared" si="5"/>
        <v>Compressed Air-Retro-Office-Equipment Upgrade</v>
      </c>
      <c r="F47" s="140" t="s">
        <v>373</v>
      </c>
      <c r="G47" s="148" t="s">
        <v>571</v>
      </c>
      <c r="H47" s="141" t="s">
        <v>407</v>
      </c>
      <c r="I47" s="148" t="s">
        <v>574</v>
      </c>
      <c r="J47" s="141"/>
      <c r="K47" s="141"/>
      <c r="L47" s="164">
        <f t="shared" si="9"/>
        <v>10</v>
      </c>
      <c r="M47" s="262">
        <f t="shared" si="6"/>
        <v>1630768.6353749998</v>
      </c>
      <c r="N47" s="262">
        <f t="shared" si="7"/>
        <v>299768.70611984993</v>
      </c>
      <c r="O47" s="142">
        <f>IFERROR(INDEX(CommercialSummary!$A$3:$O$42,MATCH($E47,CommercialSummary!$A$3:$A$412,0),14),0)</f>
        <v>10</v>
      </c>
      <c r="P47" s="142">
        <f>IFERROR(INDEX(CommercialSummary!$A$3:$O$42,MATCH(E47,CommercialSummary!$A$3:$A$412,0),5),0)</f>
        <v>112.31962499999999</v>
      </c>
      <c r="Q47" s="142">
        <f>IFERROR(INDEX(CommercialSummary!$A$3:$O$42,MATCH($E47,CommercialSummary!$A$3:$A$412,0),9),0)</f>
        <v>20.646649639772019</v>
      </c>
      <c r="R47" s="261">
        <f>IFERROR(INDEX(CommercialSummary!$A$3:$O$42,MATCH($E47,CommercialSummary!$A$3:$A$412,0),7),0)</f>
        <v>14519</v>
      </c>
      <c r="S47" s="261">
        <f>IFERROR(INDEX(CommercialSummary!$A$3:$O$42,MATCH($E47,CommercialSummary!$A$3:$A$412,0),10),0)</f>
        <v>0</v>
      </c>
      <c r="T47" s="143">
        <f>MATCH(F47,[1]!BLDGTYPE,0)</f>
        <v>2</v>
      </c>
      <c r="U47" s="263">
        <f t="shared" si="8"/>
        <v>0</v>
      </c>
    </row>
    <row r="48" spans="1:21">
      <c r="A48" s="139" t="str">
        <f t="shared" si="11"/>
        <v>Compressed Air-Retro-Medium Off</v>
      </c>
      <c r="B48" s="140" t="str">
        <f t="shared" si="3"/>
        <v>Compressed Air</v>
      </c>
      <c r="C48" s="139" t="str">
        <f t="shared" si="12"/>
        <v>Compressed Air-Retro</v>
      </c>
      <c r="D48" s="139" t="str">
        <f t="shared" si="10"/>
        <v>Compressed Air-Retro-Medium Off-Equipment Upgrade</v>
      </c>
      <c r="E48" s="139" t="str">
        <f t="shared" si="5"/>
        <v>Compressed Air-Retro--Equipment Upgrade</v>
      </c>
      <c r="F48" s="146" t="s">
        <v>374</v>
      </c>
      <c r="G48" s="148" t="s">
        <v>571</v>
      </c>
      <c r="H48" s="141"/>
      <c r="I48" s="148" t="s">
        <v>574</v>
      </c>
      <c r="J48" s="141"/>
      <c r="K48" s="141"/>
      <c r="L48" s="164">
        <f t="shared" si="9"/>
        <v>10</v>
      </c>
      <c r="M48" s="262">
        <f t="shared" si="6"/>
        <v>0</v>
      </c>
      <c r="N48" s="262">
        <f t="shared" si="7"/>
        <v>0</v>
      </c>
      <c r="O48" s="142">
        <f>IFERROR(INDEX(CommercialSummary!$A$3:$O$42,MATCH($E48,CommercialSummary!$A$3:$A$412,0),14),0)</f>
        <v>0</v>
      </c>
      <c r="P48" s="142">
        <f>IFERROR(INDEX(CommercialSummary!$A$3:$O$42,MATCH(E48,CommercialSummary!$A$3:$A$412,0),5),0)</f>
        <v>0</v>
      </c>
      <c r="Q48" s="142">
        <f>IFERROR(INDEX(CommercialSummary!$A$3:$O$42,MATCH($E48,CommercialSummary!$A$3:$A$412,0),9),0)</f>
        <v>0</v>
      </c>
      <c r="R48" s="261">
        <f>IFERROR(INDEX(CommercialSummary!$A$3:$O$42,MATCH($E48,CommercialSummary!$A$3:$A$412,0),7),0)</f>
        <v>0</v>
      </c>
      <c r="S48" s="261">
        <f>IFERROR(INDEX(CommercialSummary!$A$3:$O$42,MATCH($E48,CommercialSummary!$A$3:$A$412,0),10),0)</f>
        <v>0</v>
      </c>
      <c r="T48" s="143">
        <f>MATCH(F48,[1]!BLDGTYPE,0)</f>
        <v>3</v>
      </c>
      <c r="U48" s="263">
        <f t="shared" si="8"/>
        <v>0</v>
      </c>
    </row>
    <row r="49" spans="1:21">
      <c r="A49" s="139" t="str">
        <f t="shared" si="11"/>
        <v>Compressed Air-Retro-Small Off</v>
      </c>
      <c r="B49" s="140" t="str">
        <f t="shared" si="3"/>
        <v>Compressed Air</v>
      </c>
      <c r="C49" s="139" t="str">
        <f t="shared" si="12"/>
        <v>Compressed Air-Retro</v>
      </c>
      <c r="D49" s="139" t="str">
        <f t="shared" si="10"/>
        <v>Compressed Air-Retro-Small Off-Equipment Upgrade</v>
      </c>
      <c r="E49" s="139" t="str">
        <f t="shared" si="5"/>
        <v>Compressed Air-Retro--Equipment Upgrade</v>
      </c>
      <c r="F49" s="146" t="s">
        <v>375</v>
      </c>
      <c r="G49" s="148" t="s">
        <v>571</v>
      </c>
      <c r="H49" s="141"/>
      <c r="I49" s="148" t="s">
        <v>574</v>
      </c>
      <c r="J49" s="141"/>
      <c r="K49" s="141"/>
      <c r="L49" s="164">
        <f t="shared" si="9"/>
        <v>10</v>
      </c>
      <c r="M49" s="262">
        <f t="shared" si="6"/>
        <v>0</v>
      </c>
      <c r="N49" s="262">
        <f t="shared" si="7"/>
        <v>0</v>
      </c>
      <c r="O49" s="142">
        <f>IFERROR(INDEX(CommercialSummary!$A$3:$O$42,MATCH($E49,CommercialSummary!$A$3:$A$412,0),14),0)</f>
        <v>0</v>
      </c>
      <c r="P49" s="142">
        <f>IFERROR(INDEX(CommercialSummary!$A$3:$O$42,MATCH(E49,CommercialSummary!$A$3:$A$412,0),5),0)</f>
        <v>0</v>
      </c>
      <c r="Q49" s="142">
        <f>IFERROR(INDEX(CommercialSummary!$A$3:$O$42,MATCH($E49,CommercialSummary!$A$3:$A$412,0),9),0)</f>
        <v>0</v>
      </c>
      <c r="R49" s="261">
        <f>IFERROR(INDEX(CommercialSummary!$A$3:$O$42,MATCH($E49,CommercialSummary!$A$3:$A$412,0),7),0)</f>
        <v>0</v>
      </c>
      <c r="S49" s="261">
        <f>IFERROR(INDEX(CommercialSummary!$A$3:$O$42,MATCH($E49,CommercialSummary!$A$3:$A$412,0),10),0)</f>
        <v>0</v>
      </c>
      <c r="T49" s="143">
        <f>MATCH(F49,[1]!BLDGTYPE,0)</f>
        <v>4</v>
      </c>
      <c r="U49" s="263">
        <f t="shared" si="8"/>
        <v>0</v>
      </c>
    </row>
    <row r="50" spans="1:21">
      <c r="A50" s="139" t="str">
        <f t="shared" si="11"/>
        <v>Compressed Air-Retro-Xlarge Ret</v>
      </c>
      <c r="B50" s="140" t="str">
        <f t="shared" si="3"/>
        <v>Compressed Air</v>
      </c>
      <c r="C50" s="139" t="str">
        <f t="shared" si="12"/>
        <v>Compressed Air-Retro</v>
      </c>
      <c r="D50" s="139" t="str">
        <f t="shared" si="10"/>
        <v>Compressed Air-Retro-Xlarge Ret-Equipment Upgrade</v>
      </c>
      <c r="E50" s="139" t="str">
        <f t="shared" si="5"/>
        <v>Compressed Air-Retro-Retail/Service-Equipment Upgrade</v>
      </c>
      <c r="F50" s="146" t="s">
        <v>394</v>
      </c>
      <c r="G50" s="148" t="s">
        <v>571</v>
      </c>
      <c r="H50" s="141" t="s">
        <v>512</v>
      </c>
      <c r="I50" s="148" t="s">
        <v>574</v>
      </c>
      <c r="J50" s="141"/>
      <c r="K50" s="141"/>
      <c r="L50" s="164">
        <f t="shared" si="9"/>
        <v>10</v>
      </c>
      <c r="M50" s="262">
        <f t="shared" si="6"/>
        <v>3478538.7862499999</v>
      </c>
      <c r="N50" s="262">
        <f t="shared" si="7"/>
        <v>639426.73934373935</v>
      </c>
      <c r="O50" s="142">
        <f>IFERROR(INDEX(CommercialSummary!$A$3:$O$42,MATCH($E50,CommercialSummary!$A$3:$A$412,0),14),0)</f>
        <v>10</v>
      </c>
      <c r="P50" s="142">
        <f>IFERROR(INDEX(CommercialSummary!$A$3:$O$42,MATCH(E50,CommercialSummary!$A$3:$A$412,0),5),0)</f>
        <v>32.091321428571426</v>
      </c>
      <c r="Q50" s="142">
        <f>IFERROR(INDEX(CommercialSummary!$A$3:$O$42,MATCH($E50,CommercialSummary!$A$3:$A$412,0),9),0)</f>
        <v>5.8990427542205763</v>
      </c>
      <c r="R50" s="261">
        <f>IFERROR(INDEX(CommercialSummary!$A$3:$O$42,MATCH($E50,CommercialSummary!$A$3:$A$412,0),7),0)</f>
        <v>108395</v>
      </c>
      <c r="S50" s="261">
        <f>IFERROR(INDEX(CommercialSummary!$A$3:$O$42,MATCH($E50,CommercialSummary!$A$3:$A$412,0),10),0)</f>
        <v>0</v>
      </c>
      <c r="T50" s="143">
        <f>MATCH(F50,[1]!BLDGTYPE,0)</f>
        <v>5</v>
      </c>
      <c r="U50" s="263">
        <f t="shared" si="8"/>
        <v>0</v>
      </c>
    </row>
    <row r="51" spans="1:21">
      <c r="A51" s="139" t="str">
        <f t="shared" si="11"/>
        <v>Compressed Air-Retro-Large Ret</v>
      </c>
      <c r="B51" s="140" t="str">
        <f t="shared" si="3"/>
        <v>Compressed Air</v>
      </c>
      <c r="C51" s="139" t="str">
        <f t="shared" si="12"/>
        <v>Compressed Air-Retro</v>
      </c>
      <c r="D51" s="139" t="str">
        <f t="shared" si="10"/>
        <v>Compressed Air-Retro-Large Ret-Equipment Upgrade</v>
      </c>
      <c r="E51" s="139" t="str">
        <f t="shared" si="5"/>
        <v>Compressed Air-Retro--Equipment Upgrade</v>
      </c>
      <c r="F51" s="146" t="s">
        <v>395</v>
      </c>
      <c r="G51" s="148" t="s">
        <v>571</v>
      </c>
      <c r="H51" s="141"/>
      <c r="I51" s="148" t="s">
        <v>574</v>
      </c>
      <c r="J51" s="141"/>
      <c r="K51" s="141"/>
      <c r="L51" s="164">
        <f t="shared" si="9"/>
        <v>10</v>
      </c>
      <c r="M51" s="262">
        <f t="shared" si="6"/>
        <v>0</v>
      </c>
      <c r="N51" s="262">
        <f t="shared" si="7"/>
        <v>0</v>
      </c>
      <c r="O51" s="142">
        <f>IFERROR(INDEX(CommercialSummary!$A$3:$O$42,MATCH($E51,CommercialSummary!$A$3:$A$412,0),14),0)</f>
        <v>0</v>
      </c>
      <c r="P51" s="142">
        <f>IFERROR(INDEX(CommercialSummary!$A$3:$O$42,MATCH(E51,CommercialSummary!$A$3:$A$412,0),5),0)</f>
        <v>0</v>
      </c>
      <c r="Q51" s="142">
        <f>IFERROR(INDEX(CommercialSummary!$A$3:$O$42,MATCH($E51,CommercialSummary!$A$3:$A$412,0),9),0)</f>
        <v>0</v>
      </c>
      <c r="R51" s="261">
        <f>IFERROR(INDEX(CommercialSummary!$A$3:$O$42,MATCH($E51,CommercialSummary!$A$3:$A$412,0),7),0)</f>
        <v>0</v>
      </c>
      <c r="S51" s="261">
        <f>IFERROR(INDEX(CommercialSummary!$A$3:$O$42,MATCH($E51,CommercialSummary!$A$3:$A$412,0),10),0)</f>
        <v>0</v>
      </c>
      <c r="T51" s="143">
        <f>MATCH(F51,[1]!BLDGTYPE,0)</f>
        <v>6</v>
      </c>
      <c r="U51" s="263">
        <f t="shared" si="8"/>
        <v>0</v>
      </c>
    </row>
    <row r="52" spans="1:21">
      <c r="A52" s="139" t="str">
        <f t="shared" si="11"/>
        <v>Compressed Air-Retro-Medium Ret</v>
      </c>
      <c r="B52" s="140" t="str">
        <f t="shared" si="3"/>
        <v>Compressed Air</v>
      </c>
      <c r="C52" s="139" t="str">
        <f t="shared" si="12"/>
        <v>Compressed Air-Retro</v>
      </c>
      <c r="D52" s="139" t="str">
        <f t="shared" si="10"/>
        <v>Compressed Air-Retro-Medium Ret-Equipment Upgrade</v>
      </c>
      <c r="E52" s="139" t="str">
        <f t="shared" si="5"/>
        <v>Compressed Air-Retro--Equipment Upgrade</v>
      </c>
      <c r="F52" s="146" t="s">
        <v>396</v>
      </c>
      <c r="G52" s="148" t="s">
        <v>571</v>
      </c>
      <c r="H52" s="141"/>
      <c r="I52" s="148" t="s">
        <v>574</v>
      </c>
      <c r="J52" s="141"/>
      <c r="K52" s="141"/>
      <c r="L52" s="164">
        <f t="shared" si="9"/>
        <v>10</v>
      </c>
      <c r="M52" s="262">
        <f t="shared" si="6"/>
        <v>0</v>
      </c>
      <c r="N52" s="262">
        <f t="shared" si="7"/>
        <v>0</v>
      </c>
      <c r="O52" s="142">
        <f>IFERROR(INDEX(CommercialSummary!$A$3:$O$42,MATCH($E52,CommercialSummary!$A$3:$A$412,0),14),0)</f>
        <v>0</v>
      </c>
      <c r="P52" s="142">
        <f>IFERROR(INDEX(CommercialSummary!$A$3:$O$42,MATCH(E52,CommercialSummary!$A$3:$A$412,0),5),0)</f>
        <v>0</v>
      </c>
      <c r="Q52" s="142">
        <f>IFERROR(INDEX(CommercialSummary!$A$3:$O$42,MATCH($E52,CommercialSummary!$A$3:$A$412,0),9),0)</f>
        <v>0</v>
      </c>
      <c r="R52" s="261">
        <f>IFERROR(INDEX(CommercialSummary!$A$3:$O$42,MATCH($E52,CommercialSummary!$A$3:$A$412,0),7),0)</f>
        <v>0</v>
      </c>
      <c r="S52" s="261">
        <f>IFERROR(INDEX(CommercialSummary!$A$3:$O$42,MATCH($E52,CommercialSummary!$A$3:$A$412,0),10),0)</f>
        <v>0</v>
      </c>
      <c r="T52" s="143">
        <f>MATCH(F52,[1]!BLDGTYPE,0)</f>
        <v>7</v>
      </c>
      <c r="U52" s="263">
        <f t="shared" si="8"/>
        <v>0</v>
      </c>
    </row>
    <row r="53" spans="1:21">
      <c r="A53" s="139" t="str">
        <f t="shared" si="11"/>
        <v>Compressed Air-Retro-Small Ret</v>
      </c>
      <c r="B53" s="140" t="str">
        <f t="shared" si="3"/>
        <v>Compressed Air</v>
      </c>
      <c r="C53" s="139" t="str">
        <f t="shared" si="12"/>
        <v>Compressed Air-Retro</v>
      </c>
      <c r="D53" s="139" t="str">
        <f t="shared" si="10"/>
        <v>Compressed Air-Retro-Small Ret-Equipment Upgrade</v>
      </c>
      <c r="E53" s="139" t="str">
        <f t="shared" si="5"/>
        <v>Compressed Air-Retro--Equipment Upgrade</v>
      </c>
      <c r="F53" s="146" t="s">
        <v>397</v>
      </c>
      <c r="G53" s="148" t="s">
        <v>571</v>
      </c>
      <c r="H53" s="141"/>
      <c r="I53" s="148" t="s">
        <v>574</v>
      </c>
      <c r="J53" s="141"/>
      <c r="K53" s="141"/>
      <c r="L53" s="164">
        <f t="shared" si="9"/>
        <v>10</v>
      </c>
      <c r="M53" s="262">
        <f t="shared" si="6"/>
        <v>0</v>
      </c>
      <c r="N53" s="262">
        <f t="shared" si="7"/>
        <v>0</v>
      </c>
      <c r="O53" s="142">
        <f>IFERROR(INDEX(CommercialSummary!$A$3:$O$42,MATCH($E53,CommercialSummary!$A$3:$A$412,0),14),0)</f>
        <v>0</v>
      </c>
      <c r="P53" s="142">
        <f>IFERROR(INDEX(CommercialSummary!$A$3:$O$42,MATCH(E53,CommercialSummary!$A$3:$A$412,0),5),0)</f>
        <v>0</v>
      </c>
      <c r="Q53" s="142">
        <f>IFERROR(INDEX(CommercialSummary!$A$3:$O$42,MATCH($E53,CommercialSummary!$A$3:$A$412,0),9),0)</f>
        <v>0</v>
      </c>
      <c r="R53" s="261">
        <f>IFERROR(INDEX(CommercialSummary!$A$3:$O$42,MATCH($E53,CommercialSummary!$A$3:$A$412,0),7),0)</f>
        <v>0</v>
      </c>
      <c r="S53" s="261">
        <f>IFERROR(INDEX(CommercialSummary!$A$3:$O$42,MATCH($E53,CommercialSummary!$A$3:$A$412,0),10),0)</f>
        <v>0</v>
      </c>
      <c r="T53" s="143">
        <f>MATCH(F53,[1]!BLDGTYPE,0)</f>
        <v>8</v>
      </c>
      <c r="U53" s="263">
        <f t="shared" si="8"/>
        <v>0</v>
      </c>
    </row>
    <row r="54" spans="1:21">
      <c r="A54" s="139" t="str">
        <f t="shared" si="11"/>
        <v>Compressed Air-Retro-School K-12</v>
      </c>
      <c r="B54" s="140" t="str">
        <f t="shared" si="3"/>
        <v>Compressed Air</v>
      </c>
      <c r="C54" s="139" t="str">
        <f t="shared" si="12"/>
        <v>Compressed Air-Retro</v>
      </c>
      <c r="D54" s="139" t="str">
        <f t="shared" si="10"/>
        <v>Compressed Air-Retro-School K-12-Equipment Upgrade</v>
      </c>
      <c r="E54" s="139" t="str">
        <f t="shared" si="5"/>
        <v>Compressed Air-Retro-School K-12-Equipment Upgrade</v>
      </c>
      <c r="F54" s="146" t="s">
        <v>398</v>
      </c>
      <c r="G54" s="148" t="s">
        <v>571</v>
      </c>
      <c r="H54" s="141" t="str">
        <f>F54</f>
        <v>School K-12</v>
      </c>
      <c r="I54" s="148" t="s">
        <v>574</v>
      </c>
      <c r="J54" s="141"/>
      <c r="K54" s="141"/>
      <c r="L54" s="164">
        <f t="shared" si="9"/>
        <v>10</v>
      </c>
      <c r="M54" s="262">
        <f t="shared" si="6"/>
        <v>25929.787714285711</v>
      </c>
      <c r="N54" s="262">
        <f t="shared" si="7"/>
        <v>4766.4265454102251</v>
      </c>
      <c r="O54" s="142">
        <f>IFERROR(INDEX(CommercialSummary!$A$3:$O$42,MATCH($E54,CommercialSummary!$A$3:$A$412,0),14),0)</f>
        <v>10</v>
      </c>
      <c r="P54" s="142">
        <f>IFERROR(INDEX(CommercialSummary!$A$3:$O$42,MATCH(E54,CommercialSummary!$A$3:$A$412,0),5),0)</f>
        <v>32.091321428571426</v>
      </c>
      <c r="Q54" s="142">
        <f>IFERROR(INDEX(CommercialSummary!$A$3:$O$42,MATCH($E54,CommercialSummary!$A$3:$A$412,0),9),0)</f>
        <v>5.8990427542205754</v>
      </c>
      <c r="R54" s="261">
        <f>IFERROR(INDEX(CommercialSummary!$A$3:$O$42,MATCH($E54,CommercialSummary!$A$3:$A$412,0),7),0)</f>
        <v>808</v>
      </c>
      <c r="S54" s="261">
        <f>IFERROR(INDEX(CommercialSummary!$A$3:$O$42,MATCH($E54,CommercialSummary!$A$3:$A$412,0),10),0)</f>
        <v>0</v>
      </c>
      <c r="T54" s="143">
        <f>MATCH(F54,[1]!BLDGTYPE,0)</f>
        <v>9</v>
      </c>
      <c r="U54" s="263">
        <f t="shared" si="8"/>
        <v>0</v>
      </c>
    </row>
    <row r="55" spans="1:21">
      <c r="A55" s="139" t="str">
        <f t="shared" si="11"/>
        <v>Compressed Air-Retro-University</v>
      </c>
      <c r="B55" s="140" t="str">
        <f t="shared" si="3"/>
        <v>Compressed Air</v>
      </c>
      <c r="C55" s="139" t="str">
        <f t="shared" si="12"/>
        <v>Compressed Air-Retro</v>
      </c>
      <c r="D55" s="139" t="str">
        <f t="shared" si="10"/>
        <v>Compressed Air-Retro-University-Equipment Upgrade</v>
      </c>
      <c r="E55" s="139" t="str">
        <f t="shared" si="5"/>
        <v>Compressed Air-Retro-School K-12-Equipment Upgrade</v>
      </c>
      <c r="F55" s="146" t="s">
        <v>376</v>
      </c>
      <c r="G55" s="148" t="s">
        <v>571</v>
      </c>
      <c r="H55" s="141" t="str">
        <f>H54</f>
        <v>School K-12</v>
      </c>
      <c r="I55" s="148" t="s">
        <v>574</v>
      </c>
      <c r="J55" s="141"/>
      <c r="K55" s="141"/>
      <c r="L55" s="164">
        <f t="shared" si="9"/>
        <v>10</v>
      </c>
      <c r="M55" s="262">
        <f t="shared" si="6"/>
        <v>25929.787714285711</v>
      </c>
      <c r="N55" s="262">
        <f t="shared" si="7"/>
        <v>4766.4265454102251</v>
      </c>
      <c r="O55" s="142">
        <f>IFERROR(INDEX(CommercialSummary!$A$3:$O$42,MATCH($E55,CommercialSummary!$A$3:$A$412,0),14),0)</f>
        <v>10</v>
      </c>
      <c r="P55" s="142">
        <f>IFERROR(INDEX(CommercialSummary!$A$3:$O$42,MATCH(E55,CommercialSummary!$A$3:$A$412,0),5),0)</f>
        <v>32.091321428571426</v>
      </c>
      <c r="Q55" s="142">
        <f>IFERROR(INDEX(CommercialSummary!$A$3:$O$42,MATCH($E55,CommercialSummary!$A$3:$A$412,0),9),0)</f>
        <v>5.8990427542205754</v>
      </c>
      <c r="R55" s="261">
        <f>IFERROR(INDEX(CommercialSummary!$A$3:$O$42,MATCH($E55,CommercialSummary!$A$3:$A$412,0),7),0)</f>
        <v>808</v>
      </c>
      <c r="S55" s="261">
        <f>IFERROR(INDEX(CommercialSummary!$A$3:$O$42,MATCH($E55,CommercialSummary!$A$3:$A$412,0),10),0)</f>
        <v>0</v>
      </c>
      <c r="T55" s="143">
        <f>MATCH(F55,[1]!BLDGTYPE,0)</f>
        <v>10</v>
      </c>
      <c r="U55" s="263">
        <f t="shared" si="8"/>
        <v>0</v>
      </c>
    </row>
    <row r="56" spans="1:21">
      <c r="A56" s="139" t="str">
        <f t="shared" si="11"/>
        <v>Compressed Air-Retro-Warehouse</v>
      </c>
      <c r="B56" s="140" t="str">
        <f t="shared" si="3"/>
        <v>Compressed Air</v>
      </c>
      <c r="C56" s="139" t="str">
        <f t="shared" si="12"/>
        <v>Compressed Air-Retro</v>
      </c>
      <c r="D56" s="139" t="str">
        <f t="shared" ref="D56:D75" si="13">CONCATENATE(C56,"-",F56,"-",I56)</f>
        <v>Compressed Air-Retro-Warehouse-Equipment Upgrade</v>
      </c>
      <c r="E56" s="139" t="str">
        <f t="shared" si="5"/>
        <v>Compressed Air-Retro-Warehouse-Equipment Upgrade</v>
      </c>
      <c r="F56" s="146" t="s">
        <v>377</v>
      </c>
      <c r="G56" s="148" t="s">
        <v>571</v>
      </c>
      <c r="H56" s="141" t="str">
        <f>F56</f>
        <v>Warehouse</v>
      </c>
      <c r="I56" s="148" t="s">
        <v>574</v>
      </c>
      <c r="J56" s="141"/>
      <c r="K56" s="141"/>
      <c r="L56" s="164">
        <f t="shared" si="9"/>
        <v>10</v>
      </c>
      <c r="M56" s="262">
        <f t="shared" si="6"/>
        <v>3619419.6873214287</v>
      </c>
      <c r="N56" s="262">
        <f t="shared" si="7"/>
        <v>665323.5370347678</v>
      </c>
      <c r="O56" s="142">
        <f>IFERROR(INDEX(CommercialSummary!$A$3:$O$42,MATCH($E56,CommercialSummary!$A$3:$A$412,0),14),0)</f>
        <v>10</v>
      </c>
      <c r="P56" s="142">
        <f>IFERROR(INDEX(CommercialSummary!$A$3:$O$42,MATCH(E56,CommercialSummary!$A$3:$A$412,0),5),0)</f>
        <v>40.114151785714284</v>
      </c>
      <c r="Q56" s="142">
        <f>IFERROR(INDEX(CommercialSummary!$A$3:$O$42,MATCH($E56,CommercialSummary!$A$3:$A$412,0),9),0)</f>
        <v>7.3738034427757215</v>
      </c>
      <c r="R56" s="261">
        <f>IFERROR(INDEX(CommercialSummary!$A$3:$O$42,MATCH($E56,CommercialSummary!$A$3:$A$412,0),7),0)</f>
        <v>90228</v>
      </c>
      <c r="S56" s="261">
        <f>IFERROR(INDEX(CommercialSummary!$A$3:$O$42,MATCH($E56,CommercialSummary!$A$3:$A$412,0),10),0)</f>
        <v>0</v>
      </c>
      <c r="T56" s="143">
        <f>MATCH(F56,[1]!BLDGTYPE,0)</f>
        <v>11</v>
      </c>
      <c r="U56" s="263">
        <f t="shared" si="8"/>
        <v>0</v>
      </c>
    </row>
    <row r="57" spans="1:21">
      <c r="A57" s="139" t="str">
        <f t="shared" si="11"/>
        <v>Compressed Air-Retro-Supermarket</v>
      </c>
      <c r="B57" s="140" t="str">
        <f t="shared" si="3"/>
        <v>Compressed Air</v>
      </c>
      <c r="C57" s="139" t="str">
        <f t="shared" si="12"/>
        <v>Compressed Air-Retro</v>
      </c>
      <c r="D57" s="139" t="str">
        <f t="shared" si="13"/>
        <v>Compressed Air-Retro-Supermarket-Equipment Upgrade</v>
      </c>
      <c r="E57" s="139" t="str">
        <f t="shared" si="5"/>
        <v>Compressed Air-Retro-Grocery-Equipment Upgrade</v>
      </c>
      <c r="F57" s="146" t="s">
        <v>378</v>
      </c>
      <c r="G57" s="148" t="s">
        <v>571</v>
      </c>
      <c r="H57" s="141" t="s">
        <v>511</v>
      </c>
      <c r="I57" s="148" t="s">
        <v>574</v>
      </c>
      <c r="J57" s="141"/>
      <c r="K57" s="141"/>
      <c r="L57" s="164">
        <f t="shared" si="9"/>
        <v>10</v>
      </c>
      <c r="M57" s="262">
        <f t="shared" si="6"/>
        <v>113496.30678571427</v>
      </c>
      <c r="N57" s="262">
        <f t="shared" si="7"/>
        <v>20862.947874093436</v>
      </c>
      <c r="O57" s="142">
        <f>IFERROR(INDEX(CommercialSummary!$A$3:$O$42,MATCH($E57,CommercialSummary!$A$3:$A$412,0),14),0)</f>
        <v>10</v>
      </c>
      <c r="P57" s="142">
        <f>IFERROR(INDEX(CommercialSummary!$A$3:$O$42,MATCH(E57,CommercialSummary!$A$3:$A$412,0),5),0)</f>
        <v>53.48553571428571</v>
      </c>
      <c r="Q57" s="142">
        <f>IFERROR(INDEX(CommercialSummary!$A$3:$O$42,MATCH($E57,CommercialSummary!$A$3:$A$412,0),9),0)</f>
        <v>9.8317379237009597</v>
      </c>
      <c r="R57" s="261">
        <f>IFERROR(INDEX(CommercialSummary!$A$3:$O$42,MATCH($E57,CommercialSummary!$A$3:$A$412,0),7),0)</f>
        <v>2122</v>
      </c>
      <c r="S57" s="261">
        <f>IFERROR(INDEX(CommercialSummary!$A$3:$O$42,MATCH($E57,CommercialSummary!$A$3:$A$412,0),10),0)</f>
        <v>0</v>
      </c>
      <c r="T57" s="143">
        <f>MATCH(F57,[1]!BLDGTYPE,0)</f>
        <v>12</v>
      </c>
      <c r="U57" s="263">
        <f t="shared" si="8"/>
        <v>0</v>
      </c>
    </row>
    <row r="58" spans="1:21">
      <c r="A58" s="139" t="str">
        <f t="shared" si="11"/>
        <v>Compressed Air-Retro-MiniMart</v>
      </c>
      <c r="B58" s="140" t="str">
        <f t="shared" si="3"/>
        <v>Compressed Air</v>
      </c>
      <c r="C58" s="139" t="str">
        <f t="shared" si="12"/>
        <v>Compressed Air-Retro</v>
      </c>
      <c r="D58" s="139" t="str">
        <f t="shared" si="13"/>
        <v>Compressed Air-Retro-MiniMart-Equipment Upgrade</v>
      </c>
      <c r="E58" s="139" t="str">
        <f t="shared" si="5"/>
        <v>Compressed Air-Retro--Equipment Upgrade</v>
      </c>
      <c r="F58" s="146" t="s">
        <v>399</v>
      </c>
      <c r="G58" s="148" t="s">
        <v>571</v>
      </c>
      <c r="H58" s="141"/>
      <c r="I58" s="148" t="s">
        <v>574</v>
      </c>
      <c r="J58" s="141"/>
      <c r="K58" s="141"/>
      <c r="L58" s="164">
        <f t="shared" si="9"/>
        <v>10</v>
      </c>
      <c r="M58" s="262">
        <f t="shared" si="6"/>
        <v>0</v>
      </c>
      <c r="N58" s="262">
        <f t="shared" si="7"/>
        <v>0</v>
      </c>
      <c r="O58" s="142">
        <f>IFERROR(INDEX(CommercialSummary!$A$3:$O$42,MATCH($E58,CommercialSummary!$A$3:$A$412,0),14),0)</f>
        <v>0</v>
      </c>
      <c r="P58" s="142">
        <f>IFERROR(INDEX(CommercialSummary!$A$3:$O$42,MATCH(E58,CommercialSummary!$A$3:$A$412,0),5),0)</f>
        <v>0</v>
      </c>
      <c r="Q58" s="142">
        <f>IFERROR(INDEX(CommercialSummary!$A$3:$O$42,MATCH($E58,CommercialSummary!$A$3:$A$412,0),9),0)</f>
        <v>0</v>
      </c>
      <c r="R58" s="261">
        <f>IFERROR(INDEX(CommercialSummary!$A$3:$O$42,MATCH($E58,CommercialSummary!$A$3:$A$412,0),7),0)</f>
        <v>0</v>
      </c>
      <c r="S58" s="261">
        <f>IFERROR(INDEX(CommercialSummary!$A$3:$O$42,MATCH($E58,CommercialSummary!$A$3:$A$412,0),10),0)</f>
        <v>0</v>
      </c>
      <c r="T58" s="143">
        <f>MATCH(F58,[1]!BLDGTYPE,0)</f>
        <v>13</v>
      </c>
      <c r="U58" s="263">
        <f t="shared" si="8"/>
        <v>0</v>
      </c>
    </row>
    <row r="59" spans="1:21">
      <c r="A59" s="139" t="str">
        <f t="shared" si="11"/>
        <v>Compressed Air-Retro-Restaurant</v>
      </c>
      <c r="B59" s="140" t="str">
        <f t="shared" si="3"/>
        <v>Compressed Air</v>
      </c>
      <c r="C59" s="139" t="str">
        <f t="shared" si="12"/>
        <v>Compressed Air-Retro</v>
      </c>
      <c r="D59" s="139" t="str">
        <f t="shared" si="13"/>
        <v>Compressed Air-Retro-Restaurant-Equipment Upgrade</v>
      </c>
      <c r="E59" s="139" t="str">
        <f t="shared" si="5"/>
        <v>Compressed Air-Retro-Restaurant-Equipment Upgrade</v>
      </c>
      <c r="F59" s="146" t="s">
        <v>379</v>
      </c>
      <c r="G59" s="148" t="s">
        <v>571</v>
      </c>
      <c r="H59" s="141" t="str">
        <f>F59</f>
        <v>Restaurant</v>
      </c>
      <c r="I59" s="148" t="s">
        <v>574</v>
      </c>
      <c r="J59" s="141"/>
      <c r="K59" s="141"/>
      <c r="L59" s="164">
        <f t="shared" si="9"/>
        <v>10</v>
      </c>
      <c r="M59" s="262">
        <f t="shared" si="6"/>
        <v>16414.710910714282</v>
      </c>
      <c r="N59" s="262">
        <f t="shared" si="7"/>
        <v>3017.3603687838245</v>
      </c>
      <c r="O59" s="142">
        <f>IFERROR(INDEX(CommercialSummary!$A$3:$O$42,MATCH($E59,CommercialSummary!$A$3:$A$412,0),14),0)</f>
        <v>10</v>
      </c>
      <c r="P59" s="142">
        <f>IFERROR(INDEX(CommercialSummary!$A$3:$O$42,MATCH(E59,CommercialSummary!$A$3:$A$412,0),5),0)</f>
        <v>48.136982142857136</v>
      </c>
      <c r="Q59" s="142">
        <f>IFERROR(INDEX(CommercialSummary!$A$3:$O$42,MATCH($E59,CommercialSummary!$A$3:$A$412,0),9),0)</f>
        <v>8.8485641313308641</v>
      </c>
      <c r="R59" s="261">
        <f>IFERROR(INDEX(CommercialSummary!$A$3:$O$42,MATCH($E59,CommercialSummary!$A$3:$A$412,0),7),0)</f>
        <v>341</v>
      </c>
      <c r="S59" s="261">
        <f>IFERROR(INDEX(CommercialSummary!$A$3:$O$42,MATCH($E59,CommercialSummary!$A$3:$A$412,0),10),0)</f>
        <v>0</v>
      </c>
      <c r="T59" s="143">
        <f>MATCH(F59,[1]!BLDGTYPE,0)</f>
        <v>14</v>
      </c>
      <c r="U59" s="263">
        <f t="shared" si="8"/>
        <v>0</v>
      </c>
    </row>
    <row r="60" spans="1:21">
      <c r="A60" s="139" t="str">
        <f t="shared" si="11"/>
        <v>Compressed Air-Retro-Lodging</v>
      </c>
      <c r="B60" s="140" t="str">
        <f t="shared" si="3"/>
        <v>Compressed Air</v>
      </c>
      <c r="C60" s="139" t="str">
        <f t="shared" si="12"/>
        <v>Compressed Air-Retro</v>
      </c>
      <c r="D60" s="139" t="str">
        <f t="shared" si="13"/>
        <v>Compressed Air-Retro-Lodging-Equipment Upgrade</v>
      </c>
      <c r="E60" s="139" t="str">
        <f t="shared" si="5"/>
        <v>Compressed Air-Retro-Lodging-Equipment Upgrade</v>
      </c>
      <c r="F60" s="146" t="s">
        <v>380</v>
      </c>
      <c r="G60" s="148" t="s">
        <v>571</v>
      </c>
      <c r="H60" s="141" t="str">
        <f>F60</f>
        <v>Lodging</v>
      </c>
      <c r="I60" s="148" t="s">
        <v>574</v>
      </c>
      <c r="J60" s="141"/>
      <c r="K60" s="141"/>
      <c r="L60" s="164">
        <f t="shared" si="9"/>
        <v>10</v>
      </c>
      <c r="M60" s="262">
        <f t="shared" si="6"/>
        <v>41718.717857142852</v>
      </c>
      <c r="N60" s="262">
        <f t="shared" si="7"/>
        <v>7668.7555804867497</v>
      </c>
      <c r="O60" s="142">
        <f>IFERROR(INDEX(CommercialSummary!$A$3:$O$42,MATCH($E60,CommercialSummary!$A$3:$A$412,0),14),0)</f>
        <v>10</v>
      </c>
      <c r="P60" s="142">
        <f>IFERROR(INDEX(CommercialSummary!$A$3:$O$42,MATCH(E60,CommercialSummary!$A$3:$A$412,0),5),0)</f>
        <v>80.228303571428569</v>
      </c>
      <c r="Q60" s="142">
        <f>IFERROR(INDEX(CommercialSummary!$A$3:$O$42,MATCH($E60,CommercialSummary!$A$3:$A$412,0),9),0)</f>
        <v>14.747606885551441</v>
      </c>
      <c r="R60" s="261">
        <f>IFERROR(INDEX(CommercialSummary!$A$3:$O$42,MATCH($E60,CommercialSummary!$A$3:$A$412,0),7),0)</f>
        <v>520</v>
      </c>
      <c r="S60" s="261">
        <f>IFERROR(INDEX(CommercialSummary!$A$3:$O$42,MATCH($E60,CommercialSummary!$A$3:$A$412,0),10),0)</f>
        <v>0</v>
      </c>
      <c r="T60" s="143">
        <f>MATCH(F60,[1]!BLDGTYPE,0)</f>
        <v>15</v>
      </c>
      <c r="U60" s="263">
        <f t="shared" si="8"/>
        <v>0</v>
      </c>
    </row>
    <row r="61" spans="1:21">
      <c r="A61" s="139" t="str">
        <f t="shared" si="11"/>
        <v>Compressed Air-Retro-Hospital</v>
      </c>
      <c r="B61" s="140" t="str">
        <f t="shared" si="3"/>
        <v>Compressed Air</v>
      </c>
      <c r="C61" s="139" t="str">
        <f t="shared" si="12"/>
        <v>Compressed Air-Retro</v>
      </c>
      <c r="D61" s="139" t="str">
        <f t="shared" si="13"/>
        <v>Compressed Air-Retro-Hospital-Equipment Upgrade</v>
      </c>
      <c r="E61" s="139" t="str">
        <f t="shared" si="5"/>
        <v>Compressed Air-Retro-Residential Care-Equipment Upgrade</v>
      </c>
      <c r="F61" s="146" t="s">
        <v>381</v>
      </c>
      <c r="G61" s="148" t="s">
        <v>571</v>
      </c>
      <c r="H61" s="141" t="str">
        <f>H62</f>
        <v>Residential Care</v>
      </c>
      <c r="I61" s="148" t="s">
        <v>574</v>
      </c>
      <c r="J61" s="141"/>
      <c r="K61" s="141"/>
      <c r="L61" s="164">
        <f t="shared" si="9"/>
        <v>10</v>
      </c>
      <c r="M61" s="262">
        <f t="shared" si="6"/>
        <v>7637.7344999999996</v>
      </c>
      <c r="N61" s="262">
        <f t="shared" si="7"/>
        <v>1403.972175504497</v>
      </c>
      <c r="O61" s="142">
        <f>IFERROR(INDEX(CommercialSummary!$A$3:$O$42,MATCH($E61,CommercialSummary!$A$3:$A$412,0),14),0)</f>
        <v>10</v>
      </c>
      <c r="P61" s="142">
        <f>IFERROR(INDEX(CommercialSummary!$A$3:$O$42,MATCH(E61,CommercialSummary!$A$3:$A$412,0),5),0)</f>
        <v>112.31962499999999</v>
      </c>
      <c r="Q61" s="142">
        <f>IFERROR(INDEX(CommercialSummary!$A$3:$O$42,MATCH($E61,CommercialSummary!$A$3:$A$412,0),9),0)</f>
        <v>20.646649639772015</v>
      </c>
      <c r="R61" s="261">
        <f>IFERROR(INDEX(CommercialSummary!$A$3:$O$42,MATCH($E61,CommercialSummary!$A$3:$A$412,0),7),0)</f>
        <v>68</v>
      </c>
      <c r="S61" s="261">
        <f>IFERROR(INDEX(CommercialSummary!$A$3:$O$42,MATCH($E61,CommercialSummary!$A$3:$A$412,0),10),0)</f>
        <v>0</v>
      </c>
      <c r="T61" s="143">
        <f>MATCH(F61,[1]!BLDGTYPE,0)</f>
        <v>16</v>
      </c>
      <c r="U61" s="263">
        <f t="shared" si="8"/>
        <v>0</v>
      </c>
    </row>
    <row r="62" spans="1:21">
      <c r="A62" s="139" t="str">
        <f t="shared" si="11"/>
        <v>Compressed Air-Retro-Residential Care</v>
      </c>
      <c r="B62" s="140" t="str">
        <f t="shared" si="3"/>
        <v>Compressed Air</v>
      </c>
      <c r="C62" s="139" t="str">
        <f t="shared" si="12"/>
        <v>Compressed Air-Retro</v>
      </c>
      <c r="D62" s="139" t="str">
        <f t="shared" si="13"/>
        <v>Compressed Air-Retro-Residential Care-Equipment Upgrade</v>
      </c>
      <c r="E62" s="139" t="str">
        <f t="shared" si="5"/>
        <v>Compressed Air-Retro-Residential Care-Equipment Upgrade</v>
      </c>
      <c r="F62" s="146" t="s">
        <v>400</v>
      </c>
      <c r="G62" s="148" t="s">
        <v>571</v>
      </c>
      <c r="H62" s="141" t="str">
        <f>F62</f>
        <v>Residential Care</v>
      </c>
      <c r="I62" s="148" t="s">
        <v>574</v>
      </c>
      <c r="J62" s="141"/>
      <c r="K62" s="141"/>
      <c r="L62" s="164">
        <f t="shared" si="9"/>
        <v>10</v>
      </c>
      <c r="M62" s="262">
        <f t="shared" si="6"/>
        <v>7637.7344999999996</v>
      </c>
      <c r="N62" s="262">
        <f t="shared" si="7"/>
        <v>1403.972175504497</v>
      </c>
      <c r="O62" s="142">
        <f>IFERROR(INDEX(CommercialSummary!$A$3:$O$42,MATCH($E62,CommercialSummary!$A$3:$A$412,0),14),0)</f>
        <v>10</v>
      </c>
      <c r="P62" s="142">
        <f>IFERROR(INDEX(CommercialSummary!$A$3:$O$42,MATCH(E62,CommercialSummary!$A$3:$A$412,0),5),0)</f>
        <v>112.31962499999999</v>
      </c>
      <c r="Q62" s="142">
        <f>IFERROR(INDEX(CommercialSummary!$A$3:$O$42,MATCH($E62,CommercialSummary!$A$3:$A$412,0),9),0)</f>
        <v>20.646649639772015</v>
      </c>
      <c r="R62" s="261">
        <f>IFERROR(INDEX(CommercialSummary!$A$3:$O$42,MATCH($E62,CommercialSummary!$A$3:$A$412,0),7),0)</f>
        <v>68</v>
      </c>
      <c r="S62" s="261">
        <f>IFERROR(INDEX(CommercialSummary!$A$3:$O$42,MATCH($E62,CommercialSummary!$A$3:$A$412,0),10),0)</f>
        <v>0</v>
      </c>
      <c r="T62" s="143">
        <f>MATCH(F62,[1]!BLDGTYPE,0)</f>
        <v>17</v>
      </c>
      <c r="U62" s="263">
        <f t="shared" si="8"/>
        <v>0</v>
      </c>
    </row>
    <row r="63" spans="1:21">
      <c r="A63" s="139" t="str">
        <f t="shared" si="11"/>
        <v>Compressed Air-Retro-Assembly</v>
      </c>
      <c r="B63" s="140" t="str">
        <f t="shared" si="3"/>
        <v>Compressed Air</v>
      </c>
      <c r="C63" s="139" t="str">
        <f t="shared" si="12"/>
        <v>Compressed Air-Retro</v>
      </c>
      <c r="D63" s="139" t="str">
        <f t="shared" si="13"/>
        <v>Compressed Air-Retro-Assembly-Equipment Upgrade</v>
      </c>
      <c r="E63" s="139" t="str">
        <f t="shared" si="5"/>
        <v>Compressed Air-Retro-Assembly-Equipment Upgrade</v>
      </c>
      <c r="F63" s="146" t="s">
        <v>382</v>
      </c>
      <c r="G63" s="148" t="s">
        <v>571</v>
      </c>
      <c r="H63" s="141" t="str">
        <f>F63</f>
        <v>Assembly</v>
      </c>
      <c r="I63" s="148" t="s">
        <v>574</v>
      </c>
      <c r="J63" s="141"/>
      <c r="K63" s="141"/>
      <c r="L63" s="164">
        <f t="shared" si="9"/>
        <v>10</v>
      </c>
      <c r="M63" s="262">
        <f t="shared" si="6"/>
        <v>126259.2927455357</v>
      </c>
      <c r="N63" s="262">
        <f t="shared" si="7"/>
        <v>23209.04633613658</v>
      </c>
      <c r="O63" s="142">
        <f>IFERROR(INDEX(CommercialSummary!$A$3:$O$42,MATCH($E63,CommercialSummary!$A$3:$A$412,0),14),0)</f>
        <v>10</v>
      </c>
      <c r="P63" s="142">
        <f>IFERROR(INDEX(CommercialSummary!$A$3:$O$42,MATCH(E63,CommercialSummary!$A$3:$A$412,0),5),0)</f>
        <v>33.428459821428568</v>
      </c>
      <c r="Q63" s="142">
        <f>IFERROR(INDEX(CommercialSummary!$A$3:$O$42,MATCH($E63,CommercialSummary!$A$3:$A$412,0),9),0)</f>
        <v>6.1448362023131002</v>
      </c>
      <c r="R63" s="261">
        <f>IFERROR(INDEX(CommercialSummary!$A$3:$O$42,MATCH($E63,CommercialSummary!$A$3:$A$412,0),7),0)</f>
        <v>3777</v>
      </c>
      <c r="S63" s="261">
        <f>IFERROR(INDEX(CommercialSummary!$A$3:$O$42,MATCH($E63,CommercialSummary!$A$3:$A$412,0),10),0)</f>
        <v>0</v>
      </c>
      <c r="T63" s="143">
        <f>MATCH(F63,[1]!BLDGTYPE,0)</f>
        <v>18</v>
      </c>
      <c r="U63" s="263">
        <f t="shared" si="8"/>
        <v>0</v>
      </c>
    </row>
    <row r="64" spans="1:21">
      <c r="A64" s="139" t="str">
        <f t="shared" si="11"/>
        <v>Compressed Air-Retro-Other</v>
      </c>
      <c r="B64" s="140" t="str">
        <f t="shared" si="3"/>
        <v>Compressed Air</v>
      </c>
      <c r="C64" s="139" t="str">
        <f t="shared" si="12"/>
        <v>Compressed Air-Retro</v>
      </c>
      <c r="D64" s="139" t="str">
        <f t="shared" si="13"/>
        <v>Compressed Air-Retro-Other-Equipment Upgrade</v>
      </c>
      <c r="E64" s="139" t="str">
        <f t="shared" si="5"/>
        <v>Compressed Air-Retro-Other-Equipment Upgrade</v>
      </c>
      <c r="F64" s="146" t="s">
        <v>383</v>
      </c>
      <c r="G64" s="148" t="s">
        <v>571</v>
      </c>
      <c r="H64" s="141" t="str">
        <f>F64</f>
        <v>Other</v>
      </c>
      <c r="I64" s="148" t="s">
        <v>574</v>
      </c>
      <c r="J64" s="141"/>
      <c r="K64" s="141"/>
      <c r="L64" s="164">
        <f t="shared" si="9"/>
        <v>10</v>
      </c>
      <c r="M64" s="262">
        <f t="shared" si="6"/>
        <v>684283.24682142853</v>
      </c>
      <c r="N64" s="262">
        <f t="shared" si="7"/>
        <v>125785.28864824535</v>
      </c>
      <c r="O64" s="142">
        <f>IFERROR(INDEX(CommercialSummary!$A$3:$O$42,MATCH($E64,CommercialSummary!$A$3:$A$412,0),14),0)</f>
        <v>10</v>
      </c>
      <c r="P64" s="142">
        <f>IFERROR(INDEX(CommercialSummary!$A$3:$O$42,MATCH(E64,CommercialSummary!$A$3:$A$412,0),5),0)</f>
        <v>32.091321428571426</v>
      </c>
      <c r="Q64" s="142">
        <f>IFERROR(INDEX(CommercialSummary!$A$3:$O$42,MATCH($E64,CommercialSummary!$A$3:$A$412,0),9),0)</f>
        <v>5.8990427542205763</v>
      </c>
      <c r="R64" s="261">
        <f>IFERROR(INDEX(CommercialSummary!$A$3:$O$42,MATCH($E64,CommercialSummary!$A$3:$A$412,0),7),0)</f>
        <v>21323</v>
      </c>
      <c r="S64" s="261">
        <f>IFERROR(INDEX(CommercialSummary!$A$3:$O$42,MATCH($E64,CommercialSummary!$A$3:$A$412,0),10),0)</f>
        <v>0</v>
      </c>
      <c r="T64" s="143">
        <f>MATCH(F64,[1]!BLDGTYPE,0)</f>
        <v>19</v>
      </c>
      <c r="U64" s="263">
        <f t="shared" si="8"/>
        <v>0</v>
      </c>
    </row>
    <row r="65" spans="1:21">
      <c r="A65" s="139" t="str">
        <f t="shared" si="11"/>
        <v>Compressed Air-NR-Large Off</v>
      </c>
      <c r="B65" s="140" t="str">
        <f t="shared" si="3"/>
        <v>Compressed Air</v>
      </c>
      <c r="C65" s="139" t="str">
        <f t="shared" si="12"/>
        <v>Compressed Air-NR</v>
      </c>
      <c r="D65" s="139" t="str">
        <f t="shared" si="13"/>
        <v>Compressed Air-NR-Large Off-Equipment Upgrade</v>
      </c>
      <c r="E65" s="139" t="str">
        <f t="shared" si="5"/>
        <v>Compressed Air-NR-Office-Equipment Upgrade</v>
      </c>
      <c r="F65" s="146" t="s">
        <v>373</v>
      </c>
      <c r="G65" s="148" t="s">
        <v>384</v>
      </c>
      <c r="H65" s="141" t="s">
        <v>407</v>
      </c>
      <c r="I65" s="148" t="s">
        <v>574</v>
      </c>
      <c r="J65" s="141"/>
      <c r="K65" s="141"/>
      <c r="L65" s="164">
        <f t="shared" si="9"/>
        <v>10</v>
      </c>
      <c r="M65" s="262">
        <f t="shared" si="6"/>
        <v>1630768.6353749998</v>
      </c>
      <c r="N65" s="262">
        <f t="shared" si="7"/>
        <v>231146.95411651075</v>
      </c>
      <c r="O65" s="142">
        <f>IFERROR(INDEX(CommercialSummary!$A$3:$O$42,MATCH($E65,CommercialSummary!$A$3:$A$412,0),14),0)</f>
        <v>10</v>
      </c>
      <c r="P65" s="142">
        <f>IFERROR(INDEX(CommercialSummary!$A$3:$O$42,MATCH(E65,CommercialSummary!$A$3:$A$412,0),5),0)</f>
        <v>112.31962499999999</v>
      </c>
      <c r="Q65" s="142">
        <f>IFERROR(INDEX(CommercialSummary!$A$3:$O$42,MATCH($E65,CommercialSummary!$A$3:$A$412,0),9),0)</f>
        <v>15.920308155968783</v>
      </c>
      <c r="R65" s="261">
        <f>IFERROR(INDEX(CommercialSummary!$A$3:$O$42,MATCH($E65,CommercialSummary!$A$3:$A$412,0),7),0)</f>
        <v>14519</v>
      </c>
      <c r="S65" s="261">
        <f>IFERROR(INDEX(CommercialSummary!$A$3:$O$42,MATCH($E65,CommercialSummary!$A$3:$A$412,0),10),0)</f>
        <v>0</v>
      </c>
      <c r="T65" s="143">
        <f>MATCH(F65,[1]!BLDGTYPE,0)</f>
        <v>2</v>
      </c>
      <c r="U65" s="263">
        <f t="shared" si="8"/>
        <v>0</v>
      </c>
    </row>
    <row r="66" spans="1:21">
      <c r="A66" s="139" t="str">
        <f t="shared" si="11"/>
        <v>Compressed Air-NR-Medium Off</v>
      </c>
      <c r="B66" s="140" t="str">
        <f t="shared" si="3"/>
        <v>Compressed Air</v>
      </c>
      <c r="C66" s="139" t="str">
        <f t="shared" si="12"/>
        <v>Compressed Air-NR</v>
      </c>
      <c r="D66" s="139" t="str">
        <f t="shared" si="13"/>
        <v>Compressed Air-NR-Medium Off-Equipment Upgrade</v>
      </c>
      <c r="E66" s="139" t="str">
        <f t="shared" si="5"/>
        <v>Compressed Air-NR--Equipment Upgrade</v>
      </c>
      <c r="F66" s="146" t="s">
        <v>374</v>
      </c>
      <c r="G66" s="148" t="s">
        <v>384</v>
      </c>
      <c r="H66" s="141"/>
      <c r="I66" s="148" t="s">
        <v>574</v>
      </c>
      <c r="J66" s="141"/>
      <c r="K66" s="141"/>
      <c r="L66" s="164">
        <f t="shared" si="9"/>
        <v>10</v>
      </c>
      <c r="M66" s="262">
        <f t="shared" si="6"/>
        <v>0</v>
      </c>
      <c r="N66" s="262">
        <f t="shared" si="7"/>
        <v>0</v>
      </c>
      <c r="O66" s="142">
        <f>IFERROR(INDEX(CommercialSummary!$A$3:$O$42,MATCH($E66,CommercialSummary!$A$3:$A$412,0),14),0)</f>
        <v>0</v>
      </c>
      <c r="P66" s="142">
        <f>IFERROR(INDEX(CommercialSummary!$A$3:$O$42,MATCH(E66,CommercialSummary!$A$3:$A$412,0),5),0)</f>
        <v>0</v>
      </c>
      <c r="Q66" s="142">
        <f>IFERROR(INDEX(CommercialSummary!$A$3:$O$42,MATCH($E66,CommercialSummary!$A$3:$A$412,0),9),0)</f>
        <v>0</v>
      </c>
      <c r="R66" s="261">
        <f>IFERROR(INDEX(CommercialSummary!$A$3:$O$42,MATCH($E66,CommercialSummary!$A$3:$A$412,0),7),0)</f>
        <v>0</v>
      </c>
      <c r="S66" s="261">
        <f>IFERROR(INDEX(CommercialSummary!$A$3:$O$42,MATCH($E66,CommercialSummary!$A$3:$A$412,0),10),0)</f>
        <v>0</v>
      </c>
      <c r="T66" s="143">
        <f>MATCH(F66,[1]!BLDGTYPE,0)</f>
        <v>3</v>
      </c>
      <c r="U66" s="263">
        <f t="shared" si="8"/>
        <v>0</v>
      </c>
    </row>
    <row r="67" spans="1:21">
      <c r="A67" s="139" t="str">
        <f t="shared" si="11"/>
        <v>Compressed Air-NR-Small Off</v>
      </c>
      <c r="B67" s="140" t="str">
        <f t="shared" si="3"/>
        <v>Compressed Air</v>
      </c>
      <c r="C67" s="139" t="str">
        <f t="shared" si="12"/>
        <v>Compressed Air-NR</v>
      </c>
      <c r="D67" s="139" t="str">
        <f t="shared" si="13"/>
        <v>Compressed Air-NR-Small Off-Equipment Upgrade</v>
      </c>
      <c r="E67" s="139" t="str">
        <f t="shared" si="5"/>
        <v>Compressed Air-NR--Equipment Upgrade</v>
      </c>
      <c r="F67" s="146" t="s">
        <v>375</v>
      </c>
      <c r="G67" s="148" t="s">
        <v>384</v>
      </c>
      <c r="H67" s="141"/>
      <c r="I67" s="148" t="s">
        <v>574</v>
      </c>
      <c r="J67" s="141"/>
      <c r="K67" s="141"/>
      <c r="L67" s="164">
        <f t="shared" si="9"/>
        <v>10</v>
      </c>
      <c r="M67" s="262">
        <f t="shared" si="6"/>
        <v>0</v>
      </c>
      <c r="N67" s="262">
        <f t="shared" si="7"/>
        <v>0</v>
      </c>
      <c r="O67" s="142">
        <f>IFERROR(INDEX(CommercialSummary!$A$3:$O$42,MATCH($E67,CommercialSummary!$A$3:$A$412,0),14),0)</f>
        <v>0</v>
      </c>
      <c r="P67" s="142">
        <f>IFERROR(INDEX(CommercialSummary!$A$3:$O$42,MATCH(E67,CommercialSummary!$A$3:$A$412,0),5),0)</f>
        <v>0</v>
      </c>
      <c r="Q67" s="142">
        <f>IFERROR(INDEX(CommercialSummary!$A$3:$O$42,MATCH($E67,CommercialSummary!$A$3:$A$412,0),9),0)</f>
        <v>0</v>
      </c>
      <c r="R67" s="261">
        <f>IFERROR(INDEX(CommercialSummary!$A$3:$O$42,MATCH($E67,CommercialSummary!$A$3:$A$412,0),7),0)</f>
        <v>0</v>
      </c>
      <c r="S67" s="261">
        <f>IFERROR(INDEX(CommercialSummary!$A$3:$O$42,MATCH($E67,CommercialSummary!$A$3:$A$412,0),10),0)</f>
        <v>0</v>
      </c>
      <c r="T67" s="143">
        <f>MATCH(F67,[1]!BLDGTYPE,0)</f>
        <v>4</v>
      </c>
      <c r="U67" s="263">
        <f t="shared" si="8"/>
        <v>0</v>
      </c>
    </row>
    <row r="68" spans="1:21">
      <c r="A68" s="139" t="str">
        <f t="shared" si="11"/>
        <v>Compressed Air-NR-Xlarge Ret</v>
      </c>
      <c r="B68" s="140" t="str">
        <f t="shared" si="3"/>
        <v>Compressed Air</v>
      </c>
      <c r="C68" s="139" t="str">
        <f t="shared" si="12"/>
        <v>Compressed Air-NR</v>
      </c>
      <c r="D68" s="139" t="str">
        <f t="shared" si="13"/>
        <v>Compressed Air-NR-Xlarge Ret-Equipment Upgrade</v>
      </c>
      <c r="E68" s="139" t="str">
        <f t="shared" si="5"/>
        <v>Compressed Air-NR-Retail/Service-Equipment Upgrade</v>
      </c>
      <c r="F68" s="146" t="s">
        <v>394</v>
      </c>
      <c r="G68" s="148" t="s">
        <v>384</v>
      </c>
      <c r="H68" s="141" t="s">
        <v>512</v>
      </c>
      <c r="I68" s="148" t="s">
        <v>574</v>
      </c>
      <c r="J68" s="141"/>
      <c r="K68" s="141"/>
      <c r="L68" s="164">
        <f t="shared" si="9"/>
        <v>10</v>
      </c>
      <c r="M68" s="262">
        <f t="shared" si="6"/>
        <v>3478538.7862499999</v>
      </c>
      <c r="N68" s="262">
        <f t="shared" si="7"/>
        <v>493051.94359035318</v>
      </c>
      <c r="O68" s="142">
        <f>IFERROR(INDEX(CommercialSummary!$A$3:$O$42,MATCH($E68,CommercialSummary!$A$3:$A$412,0),14),0)</f>
        <v>10</v>
      </c>
      <c r="P68" s="142">
        <f>IFERROR(INDEX(CommercialSummary!$A$3:$O$42,MATCH(E68,CommercialSummary!$A$3:$A$412,0),5),0)</f>
        <v>32.091321428571426</v>
      </c>
      <c r="Q68" s="142">
        <f>IFERROR(INDEX(CommercialSummary!$A$3:$O$42,MATCH($E68,CommercialSummary!$A$3:$A$412,0),9),0)</f>
        <v>4.548659473133938</v>
      </c>
      <c r="R68" s="261">
        <f>IFERROR(INDEX(CommercialSummary!$A$3:$O$42,MATCH($E68,CommercialSummary!$A$3:$A$412,0),7),0)</f>
        <v>108395</v>
      </c>
      <c r="S68" s="261">
        <f>IFERROR(INDEX(CommercialSummary!$A$3:$O$42,MATCH($E68,CommercialSummary!$A$3:$A$412,0),10),0)</f>
        <v>0</v>
      </c>
      <c r="T68" s="143">
        <f>MATCH(F68,[1]!BLDGTYPE,0)</f>
        <v>5</v>
      </c>
      <c r="U68" s="263">
        <f t="shared" si="8"/>
        <v>0</v>
      </c>
    </row>
    <row r="69" spans="1:21">
      <c r="A69" s="139" t="str">
        <f t="shared" si="11"/>
        <v>Compressed Air-NR-Large Ret</v>
      </c>
      <c r="B69" s="140" t="str">
        <f t="shared" si="3"/>
        <v>Compressed Air</v>
      </c>
      <c r="C69" s="139" t="str">
        <f t="shared" si="12"/>
        <v>Compressed Air-NR</v>
      </c>
      <c r="D69" s="139" t="str">
        <f t="shared" si="13"/>
        <v>Compressed Air-NR-Large Ret-Equipment Upgrade</v>
      </c>
      <c r="E69" s="139" t="str">
        <f t="shared" si="5"/>
        <v>Compressed Air-NR--Equipment Upgrade</v>
      </c>
      <c r="F69" s="146" t="s">
        <v>395</v>
      </c>
      <c r="G69" s="148" t="s">
        <v>384</v>
      </c>
      <c r="H69" s="141"/>
      <c r="I69" s="148" t="s">
        <v>574</v>
      </c>
      <c r="J69" s="141"/>
      <c r="K69" s="141"/>
      <c r="L69" s="164">
        <f t="shared" si="9"/>
        <v>10</v>
      </c>
      <c r="M69" s="262">
        <f t="shared" si="6"/>
        <v>0</v>
      </c>
      <c r="N69" s="262">
        <f t="shared" si="7"/>
        <v>0</v>
      </c>
      <c r="O69" s="142">
        <f>IFERROR(INDEX(CommercialSummary!$A$3:$O$42,MATCH($E69,CommercialSummary!$A$3:$A$412,0),14),0)</f>
        <v>0</v>
      </c>
      <c r="P69" s="142">
        <f>IFERROR(INDEX(CommercialSummary!$A$3:$O$42,MATCH(E69,CommercialSummary!$A$3:$A$412,0),5),0)</f>
        <v>0</v>
      </c>
      <c r="Q69" s="142">
        <f>IFERROR(INDEX(CommercialSummary!$A$3:$O$42,MATCH($E69,CommercialSummary!$A$3:$A$412,0),9),0)</f>
        <v>0</v>
      </c>
      <c r="R69" s="261">
        <f>IFERROR(INDEX(CommercialSummary!$A$3:$O$42,MATCH($E69,CommercialSummary!$A$3:$A$412,0),7),0)</f>
        <v>0</v>
      </c>
      <c r="S69" s="261">
        <f>IFERROR(INDEX(CommercialSummary!$A$3:$O$42,MATCH($E69,CommercialSummary!$A$3:$A$412,0),10),0)</f>
        <v>0</v>
      </c>
      <c r="T69" s="143">
        <f>MATCH(F69,[1]!BLDGTYPE,0)</f>
        <v>6</v>
      </c>
      <c r="U69" s="263">
        <f t="shared" si="8"/>
        <v>0</v>
      </c>
    </row>
    <row r="70" spans="1:21">
      <c r="A70" s="139" t="str">
        <f t="shared" si="11"/>
        <v>Compressed Air-NR-Medium Ret</v>
      </c>
      <c r="B70" s="140" t="str">
        <f t="shared" si="3"/>
        <v>Compressed Air</v>
      </c>
      <c r="C70" s="139" t="str">
        <f t="shared" si="12"/>
        <v>Compressed Air-NR</v>
      </c>
      <c r="D70" s="139" t="str">
        <f t="shared" si="13"/>
        <v>Compressed Air-NR-Medium Ret-Equipment Upgrade</v>
      </c>
      <c r="E70" s="139" t="str">
        <f t="shared" si="5"/>
        <v>Compressed Air-NR--Equipment Upgrade</v>
      </c>
      <c r="F70" s="146" t="s">
        <v>396</v>
      </c>
      <c r="G70" s="148" t="s">
        <v>384</v>
      </c>
      <c r="H70" s="141"/>
      <c r="I70" s="148" t="s">
        <v>574</v>
      </c>
      <c r="J70" s="141"/>
      <c r="K70" s="141"/>
      <c r="L70" s="164">
        <f t="shared" si="9"/>
        <v>10</v>
      </c>
      <c r="M70" s="262">
        <f t="shared" si="6"/>
        <v>0</v>
      </c>
      <c r="N70" s="262">
        <f t="shared" si="7"/>
        <v>0</v>
      </c>
      <c r="O70" s="142">
        <f>IFERROR(INDEX(CommercialSummary!$A$3:$O$42,MATCH($E70,CommercialSummary!$A$3:$A$412,0),14),0)</f>
        <v>0</v>
      </c>
      <c r="P70" s="142">
        <f>IFERROR(INDEX(CommercialSummary!$A$3:$O$42,MATCH(E70,CommercialSummary!$A$3:$A$412,0),5),0)</f>
        <v>0</v>
      </c>
      <c r="Q70" s="142">
        <f>IFERROR(INDEX(CommercialSummary!$A$3:$O$42,MATCH($E70,CommercialSummary!$A$3:$A$412,0),9),0)</f>
        <v>0</v>
      </c>
      <c r="R70" s="261">
        <f>IFERROR(INDEX(CommercialSummary!$A$3:$O$42,MATCH($E70,CommercialSummary!$A$3:$A$412,0),7),0)</f>
        <v>0</v>
      </c>
      <c r="S70" s="261">
        <f>IFERROR(INDEX(CommercialSummary!$A$3:$O$42,MATCH($E70,CommercialSummary!$A$3:$A$412,0),10),0)</f>
        <v>0</v>
      </c>
      <c r="T70" s="143">
        <f>MATCH(F70,[1]!BLDGTYPE,0)</f>
        <v>7</v>
      </c>
      <c r="U70" s="263">
        <f t="shared" si="8"/>
        <v>0</v>
      </c>
    </row>
    <row r="71" spans="1:21">
      <c r="A71" s="139" t="str">
        <f t="shared" si="11"/>
        <v>Compressed Air-NR-Small Ret</v>
      </c>
      <c r="B71" s="140" t="str">
        <f t="shared" si="3"/>
        <v>Compressed Air</v>
      </c>
      <c r="C71" s="139" t="str">
        <f t="shared" si="12"/>
        <v>Compressed Air-NR</v>
      </c>
      <c r="D71" s="139" t="str">
        <f t="shared" si="13"/>
        <v>Compressed Air-NR-Small Ret-Equipment Upgrade</v>
      </c>
      <c r="E71" s="139" t="str">
        <f t="shared" si="5"/>
        <v>Compressed Air-NR--Equipment Upgrade</v>
      </c>
      <c r="F71" s="146" t="s">
        <v>397</v>
      </c>
      <c r="G71" s="148" t="s">
        <v>384</v>
      </c>
      <c r="H71" s="141"/>
      <c r="I71" s="148" t="s">
        <v>574</v>
      </c>
      <c r="J71" s="141"/>
      <c r="K71" s="141"/>
      <c r="L71" s="164">
        <f t="shared" si="9"/>
        <v>10</v>
      </c>
      <c r="M71" s="262">
        <f t="shared" si="6"/>
        <v>0</v>
      </c>
      <c r="N71" s="262">
        <f t="shared" si="7"/>
        <v>0</v>
      </c>
      <c r="O71" s="142">
        <f>IFERROR(INDEX(CommercialSummary!$A$3:$O$42,MATCH($E71,CommercialSummary!$A$3:$A$412,0),14),0)</f>
        <v>0</v>
      </c>
      <c r="P71" s="142">
        <f>IFERROR(INDEX(CommercialSummary!$A$3:$O$42,MATCH(E71,CommercialSummary!$A$3:$A$412,0),5),0)</f>
        <v>0</v>
      </c>
      <c r="Q71" s="142">
        <f>IFERROR(INDEX(CommercialSummary!$A$3:$O$42,MATCH($E71,CommercialSummary!$A$3:$A$412,0),9),0)</f>
        <v>0</v>
      </c>
      <c r="R71" s="261">
        <f>IFERROR(INDEX(CommercialSummary!$A$3:$O$42,MATCH($E71,CommercialSummary!$A$3:$A$412,0),7),0)</f>
        <v>0</v>
      </c>
      <c r="S71" s="261">
        <f>IFERROR(INDEX(CommercialSummary!$A$3:$O$42,MATCH($E71,CommercialSummary!$A$3:$A$412,0),10),0)</f>
        <v>0</v>
      </c>
      <c r="T71" s="143">
        <f>MATCH(F71,[1]!BLDGTYPE,0)</f>
        <v>8</v>
      </c>
      <c r="U71" s="263">
        <f t="shared" si="8"/>
        <v>0</v>
      </c>
    </row>
    <row r="72" spans="1:21">
      <c r="A72" s="139" t="str">
        <f t="shared" si="11"/>
        <v>Compressed Air-NR-School K-12</v>
      </c>
      <c r="B72" s="140" t="str">
        <f t="shared" si="3"/>
        <v>Compressed Air</v>
      </c>
      <c r="C72" s="139" t="str">
        <f t="shared" si="12"/>
        <v>Compressed Air-NR</v>
      </c>
      <c r="D72" s="139" t="str">
        <f t="shared" si="13"/>
        <v>Compressed Air-NR-School K-12-Equipment Upgrade</v>
      </c>
      <c r="E72" s="139" t="str">
        <f t="shared" si="5"/>
        <v>Compressed Air-NR-School K-12-Equipment Upgrade</v>
      </c>
      <c r="F72" s="146" t="s">
        <v>398</v>
      </c>
      <c r="G72" s="148" t="s">
        <v>384</v>
      </c>
      <c r="H72" s="141" t="str">
        <f>F72</f>
        <v>School K-12</v>
      </c>
      <c r="I72" s="148" t="s">
        <v>574</v>
      </c>
      <c r="J72" s="141"/>
      <c r="K72" s="141"/>
      <c r="L72" s="164">
        <f t="shared" si="9"/>
        <v>10</v>
      </c>
      <c r="M72" s="262">
        <f t="shared" si="6"/>
        <v>25929.787714285711</v>
      </c>
      <c r="N72" s="262">
        <f t="shared" si="7"/>
        <v>3675.3168542922222</v>
      </c>
      <c r="O72" s="142">
        <f>IFERROR(INDEX(CommercialSummary!$A$3:$O$42,MATCH($E72,CommercialSummary!$A$3:$A$412,0),14),0)</f>
        <v>10</v>
      </c>
      <c r="P72" s="142">
        <f>IFERROR(INDEX(CommercialSummary!$A$3:$O$42,MATCH(E72,CommercialSummary!$A$3:$A$412,0),5),0)</f>
        <v>32.091321428571426</v>
      </c>
      <c r="Q72" s="142">
        <f>IFERROR(INDEX(CommercialSummary!$A$3:$O$42,MATCH($E72,CommercialSummary!$A$3:$A$412,0),9),0)</f>
        <v>4.548659473133938</v>
      </c>
      <c r="R72" s="261">
        <f>IFERROR(INDEX(CommercialSummary!$A$3:$O$42,MATCH($E72,CommercialSummary!$A$3:$A$412,0),7),0)</f>
        <v>808</v>
      </c>
      <c r="S72" s="261">
        <f>IFERROR(INDEX(CommercialSummary!$A$3:$O$42,MATCH($E72,CommercialSummary!$A$3:$A$412,0),10),0)</f>
        <v>0</v>
      </c>
      <c r="T72" s="143">
        <f>MATCH(F72,[1]!BLDGTYPE,0)</f>
        <v>9</v>
      </c>
      <c r="U72" s="263">
        <f t="shared" si="8"/>
        <v>0</v>
      </c>
    </row>
    <row r="73" spans="1:21">
      <c r="A73" s="139" t="str">
        <f t="shared" si="11"/>
        <v>Compressed Air-NR-University</v>
      </c>
      <c r="B73" s="140" t="str">
        <f t="shared" si="3"/>
        <v>Compressed Air</v>
      </c>
      <c r="C73" s="139" t="str">
        <f t="shared" si="12"/>
        <v>Compressed Air-NR</v>
      </c>
      <c r="D73" s="139" t="str">
        <f t="shared" si="13"/>
        <v>Compressed Air-NR-University-Equipment Upgrade</v>
      </c>
      <c r="E73" s="139" t="str">
        <f t="shared" si="5"/>
        <v>Compressed Air-NR-School K-12-Equipment Upgrade</v>
      </c>
      <c r="F73" s="146" t="s">
        <v>376</v>
      </c>
      <c r="G73" s="148" t="s">
        <v>384</v>
      </c>
      <c r="H73" s="141" t="str">
        <f>H72</f>
        <v>School K-12</v>
      </c>
      <c r="I73" s="148" t="s">
        <v>574</v>
      </c>
      <c r="J73" s="141"/>
      <c r="K73" s="141"/>
      <c r="L73" s="164">
        <f t="shared" si="9"/>
        <v>10</v>
      </c>
      <c r="M73" s="262">
        <f t="shared" si="6"/>
        <v>25929.787714285711</v>
      </c>
      <c r="N73" s="262">
        <f t="shared" si="7"/>
        <v>3675.3168542922222</v>
      </c>
      <c r="O73" s="142">
        <f>IFERROR(INDEX(CommercialSummary!$A$3:$O$42,MATCH($E73,CommercialSummary!$A$3:$A$412,0),14),0)</f>
        <v>10</v>
      </c>
      <c r="P73" s="142">
        <f>IFERROR(INDEX(CommercialSummary!$A$3:$O$42,MATCH(E73,CommercialSummary!$A$3:$A$412,0),5),0)</f>
        <v>32.091321428571426</v>
      </c>
      <c r="Q73" s="142">
        <f>IFERROR(INDEX(CommercialSummary!$A$3:$O$42,MATCH($E73,CommercialSummary!$A$3:$A$412,0),9),0)</f>
        <v>4.548659473133938</v>
      </c>
      <c r="R73" s="261">
        <f>IFERROR(INDEX(CommercialSummary!$A$3:$O$42,MATCH($E73,CommercialSummary!$A$3:$A$412,0),7),0)</f>
        <v>808</v>
      </c>
      <c r="S73" s="261">
        <f>IFERROR(INDEX(CommercialSummary!$A$3:$O$42,MATCH($E73,CommercialSummary!$A$3:$A$412,0),10),0)</f>
        <v>0</v>
      </c>
      <c r="T73" s="143">
        <f>MATCH(F73,[1]!BLDGTYPE,0)</f>
        <v>10</v>
      </c>
      <c r="U73" s="263">
        <f t="shared" si="8"/>
        <v>0</v>
      </c>
    </row>
    <row r="74" spans="1:21">
      <c r="A74" s="139" t="str">
        <f t="shared" si="11"/>
        <v>Compressed Air-NR-Warehouse</v>
      </c>
      <c r="B74" s="140" t="str">
        <f t="shared" si="3"/>
        <v>Compressed Air</v>
      </c>
      <c r="C74" s="139" t="str">
        <f t="shared" si="12"/>
        <v>Compressed Air-NR</v>
      </c>
      <c r="D74" s="139" t="str">
        <f t="shared" si="13"/>
        <v>Compressed Air-NR-Warehouse-Equipment Upgrade</v>
      </c>
      <c r="E74" s="139" t="str">
        <f t="shared" si="5"/>
        <v>Compressed Air-NR-Warehouse-Equipment Upgrade</v>
      </c>
      <c r="F74" s="146" t="s">
        <v>377</v>
      </c>
      <c r="G74" s="148" t="s">
        <v>384</v>
      </c>
      <c r="H74" s="141" t="str">
        <f>F74</f>
        <v>Warehouse</v>
      </c>
      <c r="I74" s="148" t="s">
        <v>574</v>
      </c>
      <c r="J74" s="141"/>
      <c r="K74" s="141"/>
      <c r="L74" s="164">
        <f t="shared" si="9"/>
        <v>10</v>
      </c>
      <c r="M74" s="262">
        <f t="shared" si="6"/>
        <v>3619419.6873214287</v>
      </c>
      <c r="N74" s="262">
        <f t="shared" si="7"/>
        <v>513020.55867741129</v>
      </c>
      <c r="O74" s="142">
        <f>IFERROR(INDEX(CommercialSummary!$A$3:$O$42,MATCH($E74,CommercialSummary!$A$3:$A$412,0),14),0)</f>
        <v>10</v>
      </c>
      <c r="P74" s="142">
        <f>IFERROR(INDEX(CommercialSummary!$A$3:$O$42,MATCH(E74,CommercialSummary!$A$3:$A$412,0),5),0)</f>
        <v>40.114151785714284</v>
      </c>
      <c r="Q74" s="142">
        <f>IFERROR(INDEX(CommercialSummary!$A$3:$O$42,MATCH($E74,CommercialSummary!$A$3:$A$412,0),9),0)</f>
        <v>5.6858243414174234</v>
      </c>
      <c r="R74" s="261">
        <f>IFERROR(INDEX(CommercialSummary!$A$3:$O$42,MATCH($E74,CommercialSummary!$A$3:$A$412,0),7),0)</f>
        <v>90228</v>
      </c>
      <c r="S74" s="261">
        <f>IFERROR(INDEX(CommercialSummary!$A$3:$O$42,MATCH($E74,CommercialSummary!$A$3:$A$412,0),10),0)</f>
        <v>0</v>
      </c>
      <c r="T74" s="143">
        <f>MATCH(F74,[1]!BLDGTYPE,0)</f>
        <v>11</v>
      </c>
      <c r="U74" s="263">
        <f t="shared" si="8"/>
        <v>0</v>
      </c>
    </row>
    <row r="75" spans="1:21">
      <c r="A75" s="139" t="str">
        <f t="shared" ref="A75:A82" si="14">CONCATENATE(C75,"-",F75)</f>
        <v>Compressed Air-NR-Supermarket</v>
      </c>
      <c r="B75" s="140" t="str">
        <f t="shared" si="3"/>
        <v>Compressed Air</v>
      </c>
      <c r="C75" s="139" t="str">
        <f t="shared" ref="C75:C82" si="15">CONCATENATE(B75,"-",G75)</f>
        <v>Compressed Air-NR</v>
      </c>
      <c r="D75" s="139" t="str">
        <f t="shared" si="13"/>
        <v>Compressed Air-NR-Supermarket-Equipment Upgrade</v>
      </c>
      <c r="E75" s="139" t="str">
        <f t="shared" si="5"/>
        <v>Compressed Air-NR-Grocery-Equipment Upgrade</v>
      </c>
      <c r="F75" s="146" t="s">
        <v>378</v>
      </c>
      <c r="G75" s="148" t="s">
        <v>384</v>
      </c>
      <c r="H75" s="141" t="s">
        <v>511</v>
      </c>
      <c r="I75" s="148" t="s">
        <v>574</v>
      </c>
      <c r="J75" s="141"/>
      <c r="K75" s="141"/>
      <c r="L75" s="164">
        <f t="shared" si="9"/>
        <v>10</v>
      </c>
      <c r="M75" s="262">
        <f t="shared" si="6"/>
        <v>113496.30678571427</v>
      </c>
      <c r="N75" s="262">
        <f t="shared" si="7"/>
        <v>16087.092336650363</v>
      </c>
      <c r="O75" s="142">
        <f>IFERROR(INDEX(CommercialSummary!$A$3:$O$42,MATCH($E75,CommercialSummary!$A$3:$A$412,0),14),0)</f>
        <v>10</v>
      </c>
      <c r="P75" s="142">
        <f>IFERROR(INDEX(CommercialSummary!$A$3:$O$42,MATCH(E75,CommercialSummary!$A$3:$A$412,0),5),0)</f>
        <v>53.48553571428571</v>
      </c>
      <c r="Q75" s="142">
        <f>IFERROR(INDEX(CommercialSummary!$A$3:$O$42,MATCH($E75,CommercialSummary!$A$3:$A$412,0),9),0)</f>
        <v>7.5810991218898973</v>
      </c>
      <c r="R75" s="261">
        <f>IFERROR(INDEX(CommercialSummary!$A$3:$O$42,MATCH($E75,CommercialSummary!$A$3:$A$412,0),7),0)</f>
        <v>2122</v>
      </c>
      <c r="S75" s="261">
        <f>IFERROR(INDEX(CommercialSummary!$A$3:$O$42,MATCH($E75,CommercialSummary!$A$3:$A$412,0),10),0)</f>
        <v>0</v>
      </c>
      <c r="T75" s="143">
        <f>MATCH(F75,[1]!BLDGTYPE,0)</f>
        <v>12</v>
      </c>
      <c r="U75" s="263">
        <f t="shared" si="8"/>
        <v>0</v>
      </c>
    </row>
    <row r="76" spans="1:21">
      <c r="A76" s="139" t="str">
        <f t="shared" si="14"/>
        <v>Compressed Air-NR-MiniMart</v>
      </c>
      <c r="B76" s="140" t="str">
        <f t="shared" ref="B76:B82" si="16">$B$7</f>
        <v>Compressed Air</v>
      </c>
      <c r="C76" s="139" t="str">
        <f t="shared" si="15"/>
        <v>Compressed Air-NR</v>
      </c>
      <c r="D76" s="139" t="str">
        <f t="shared" ref="D76:D82" si="17">CONCATENATE(C76,"-",F76,"-",I76)</f>
        <v>Compressed Air-NR-MiniMart-Equipment Upgrade</v>
      </c>
      <c r="E76" s="139" t="str">
        <f t="shared" ref="E76:E82" si="18">CONCATENATE($C76,"-",$H76,"-",$I76)</f>
        <v>Compressed Air-NR--Equipment Upgrade</v>
      </c>
      <c r="F76" s="146" t="s">
        <v>399</v>
      </c>
      <c r="G76" s="148" t="s">
        <v>384</v>
      </c>
      <c r="H76" s="141"/>
      <c r="I76" s="148" t="s">
        <v>574</v>
      </c>
      <c r="J76" s="141"/>
      <c r="K76" s="141"/>
      <c r="L76" s="164">
        <f t="shared" si="9"/>
        <v>10</v>
      </c>
      <c r="M76" s="262">
        <f t="shared" ref="M76:M82" si="19">P76*$R76</f>
        <v>0</v>
      </c>
      <c r="N76" s="262">
        <f t="shared" ref="N76:N82" si="20">Q76*$R76</f>
        <v>0</v>
      </c>
      <c r="O76" s="142">
        <f>IFERROR(INDEX(CommercialSummary!$A$3:$O$42,MATCH($E76,CommercialSummary!$A$3:$A$412,0),14),0)</f>
        <v>0</v>
      </c>
      <c r="P76" s="142">
        <f>IFERROR(INDEX(CommercialSummary!$A$3:$O$42,MATCH(E76,CommercialSummary!$A$3:$A$412,0),5),0)</f>
        <v>0</v>
      </c>
      <c r="Q76" s="142">
        <f>IFERROR(INDEX(CommercialSummary!$A$3:$O$42,MATCH($E76,CommercialSummary!$A$3:$A$412,0),9),0)</f>
        <v>0</v>
      </c>
      <c r="R76" s="261">
        <f>IFERROR(INDEX(CommercialSummary!$A$3:$O$42,MATCH($E76,CommercialSummary!$A$3:$A$412,0),7),0)</f>
        <v>0</v>
      </c>
      <c r="S76" s="261">
        <f>IFERROR(INDEX(CommercialSummary!$A$3:$O$42,MATCH($E76,CommercialSummary!$A$3:$A$412,0),10),0)</f>
        <v>0</v>
      </c>
      <c r="T76" s="143">
        <f>MATCH(F76,[1]!BLDGTYPE,0)</f>
        <v>13</v>
      </c>
      <c r="U76" s="263">
        <f t="shared" ref="U76:U82" si="21">S76*R76</f>
        <v>0</v>
      </c>
    </row>
    <row r="77" spans="1:21">
      <c r="A77" s="139" t="str">
        <f t="shared" si="14"/>
        <v>Compressed Air-NR-Restaurant</v>
      </c>
      <c r="B77" s="140" t="str">
        <f t="shared" si="16"/>
        <v>Compressed Air</v>
      </c>
      <c r="C77" s="139" t="str">
        <f t="shared" si="15"/>
        <v>Compressed Air-NR</v>
      </c>
      <c r="D77" s="139" t="str">
        <f t="shared" si="17"/>
        <v>Compressed Air-NR-Restaurant-Equipment Upgrade</v>
      </c>
      <c r="E77" s="139" t="str">
        <f t="shared" si="18"/>
        <v>Compressed Air-NR-Restaurant-Equipment Upgrade</v>
      </c>
      <c r="F77" s="146" t="s">
        <v>379</v>
      </c>
      <c r="G77" s="148" t="s">
        <v>384</v>
      </c>
      <c r="H77" s="141" t="str">
        <f>F77</f>
        <v>Restaurant</v>
      </c>
      <c r="I77" s="148" t="s">
        <v>574</v>
      </c>
      <c r="J77" s="141"/>
      <c r="K77" s="141"/>
      <c r="L77" s="164">
        <f t="shared" ref="L77:L82" si="22">L76</f>
        <v>10</v>
      </c>
      <c r="M77" s="262">
        <f t="shared" si="19"/>
        <v>16414.710910714282</v>
      </c>
      <c r="N77" s="262">
        <f t="shared" si="20"/>
        <v>2326.639320508009</v>
      </c>
      <c r="O77" s="142">
        <f>IFERROR(INDEX(CommercialSummary!$A$3:$O$42,MATCH($E77,CommercialSummary!$A$3:$A$412,0),14),0)</f>
        <v>10</v>
      </c>
      <c r="P77" s="142">
        <f>IFERROR(INDEX(CommercialSummary!$A$3:$O$42,MATCH(E77,CommercialSummary!$A$3:$A$412,0),5),0)</f>
        <v>48.136982142857136</v>
      </c>
      <c r="Q77" s="142">
        <f>IFERROR(INDEX(CommercialSummary!$A$3:$O$42,MATCH($E77,CommercialSummary!$A$3:$A$412,0),9),0)</f>
        <v>6.8229892097009062</v>
      </c>
      <c r="R77" s="261">
        <f>IFERROR(INDEX(CommercialSummary!$A$3:$O$42,MATCH($E77,CommercialSummary!$A$3:$A$412,0),7),0)</f>
        <v>341</v>
      </c>
      <c r="S77" s="261">
        <f>IFERROR(INDEX(CommercialSummary!$A$3:$O$42,MATCH($E77,CommercialSummary!$A$3:$A$412,0),10),0)</f>
        <v>0</v>
      </c>
      <c r="T77" s="143">
        <f>MATCH(F77,[1]!BLDGTYPE,0)</f>
        <v>14</v>
      </c>
      <c r="U77" s="263">
        <f t="shared" si="21"/>
        <v>0</v>
      </c>
    </row>
    <row r="78" spans="1:21">
      <c r="A78" s="139" t="str">
        <f t="shared" si="14"/>
        <v>Compressed Air-NR-Lodging</v>
      </c>
      <c r="B78" s="140" t="str">
        <f t="shared" si="16"/>
        <v>Compressed Air</v>
      </c>
      <c r="C78" s="139" t="str">
        <f t="shared" si="15"/>
        <v>Compressed Air-NR</v>
      </c>
      <c r="D78" s="139" t="str">
        <f t="shared" si="17"/>
        <v>Compressed Air-NR-Lodging-Equipment Upgrade</v>
      </c>
      <c r="E78" s="139" t="str">
        <f t="shared" si="18"/>
        <v>Compressed Air-NR-Lodging-Equipment Upgrade</v>
      </c>
      <c r="F78" s="146" t="s">
        <v>380</v>
      </c>
      <c r="G78" s="148" t="s">
        <v>384</v>
      </c>
      <c r="H78" s="141" t="str">
        <f>F78</f>
        <v>Lodging</v>
      </c>
      <c r="I78" s="148" t="s">
        <v>574</v>
      </c>
      <c r="J78" s="141"/>
      <c r="K78" s="141"/>
      <c r="L78" s="164">
        <f t="shared" si="22"/>
        <v>10</v>
      </c>
      <c r="M78" s="262">
        <f t="shared" si="19"/>
        <v>41718.717857142852</v>
      </c>
      <c r="N78" s="262">
        <f t="shared" si="20"/>
        <v>5913.2573150741209</v>
      </c>
      <c r="O78" s="142">
        <f>IFERROR(INDEX(CommercialSummary!$A$3:$O$42,MATCH($E78,CommercialSummary!$A$3:$A$412,0),14),0)</f>
        <v>10</v>
      </c>
      <c r="P78" s="142">
        <f>IFERROR(INDEX(CommercialSummary!$A$3:$O$42,MATCH(E78,CommercialSummary!$A$3:$A$412,0),5),0)</f>
        <v>80.228303571428569</v>
      </c>
      <c r="Q78" s="142">
        <f>IFERROR(INDEX(CommercialSummary!$A$3:$O$42,MATCH($E78,CommercialSummary!$A$3:$A$412,0),9),0)</f>
        <v>11.371648682834849</v>
      </c>
      <c r="R78" s="261">
        <f>IFERROR(INDEX(CommercialSummary!$A$3:$O$42,MATCH($E78,CommercialSummary!$A$3:$A$412,0),7),0)</f>
        <v>520</v>
      </c>
      <c r="S78" s="261">
        <f>IFERROR(INDEX(CommercialSummary!$A$3:$O$42,MATCH($E78,CommercialSummary!$A$3:$A$412,0),10),0)</f>
        <v>0</v>
      </c>
      <c r="T78" s="143">
        <f>MATCH(F78,[1]!BLDGTYPE,0)</f>
        <v>15</v>
      </c>
      <c r="U78" s="263">
        <f t="shared" si="21"/>
        <v>0</v>
      </c>
    </row>
    <row r="79" spans="1:21">
      <c r="A79" s="139" t="str">
        <f t="shared" si="14"/>
        <v>Compressed Air-NR-Hospital</v>
      </c>
      <c r="B79" s="140" t="str">
        <f t="shared" si="16"/>
        <v>Compressed Air</v>
      </c>
      <c r="C79" s="139" t="str">
        <f t="shared" si="15"/>
        <v>Compressed Air-NR</v>
      </c>
      <c r="D79" s="139" t="str">
        <f t="shared" si="17"/>
        <v>Compressed Air-NR-Hospital-Equipment Upgrade</v>
      </c>
      <c r="E79" s="139" t="str">
        <f t="shared" si="18"/>
        <v>Compressed Air-NR-Residential Care-Equipment Upgrade</v>
      </c>
      <c r="F79" s="146" t="s">
        <v>381</v>
      </c>
      <c r="G79" s="148" t="s">
        <v>384</v>
      </c>
      <c r="H79" s="141" t="str">
        <f>H80</f>
        <v>Residential Care</v>
      </c>
      <c r="I79" s="148" t="s">
        <v>574</v>
      </c>
      <c r="J79" s="141"/>
      <c r="K79" s="141"/>
      <c r="L79" s="164">
        <f t="shared" si="22"/>
        <v>10</v>
      </c>
      <c r="M79" s="262">
        <f t="shared" si="19"/>
        <v>7637.7344999999996</v>
      </c>
      <c r="N79" s="262">
        <f t="shared" si="20"/>
        <v>1082.5809546058772</v>
      </c>
      <c r="O79" s="142">
        <f>IFERROR(INDEX(CommercialSummary!$A$3:$O$42,MATCH($E79,CommercialSummary!$A$3:$A$412,0),14),0)</f>
        <v>10</v>
      </c>
      <c r="P79" s="142">
        <f>IFERROR(INDEX(CommercialSummary!$A$3:$O$42,MATCH(E79,CommercialSummary!$A$3:$A$412,0),5),0)</f>
        <v>112.31962499999999</v>
      </c>
      <c r="Q79" s="142">
        <f>IFERROR(INDEX(CommercialSummary!$A$3:$O$42,MATCH($E79,CommercialSummary!$A$3:$A$412,0),9),0)</f>
        <v>15.920308155968783</v>
      </c>
      <c r="R79" s="261">
        <f>IFERROR(INDEX(CommercialSummary!$A$3:$O$42,MATCH($E79,CommercialSummary!$A$3:$A$412,0),7),0)</f>
        <v>68</v>
      </c>
      <c r="S79" s="261">
        <f>IFERROR(INDEX(CommercialSummary!$A$3:$O$42,MATCH($E79,CommercialSummary!$A$3:$A$412,0),10),0)</f>
        <v>0</v>
      </c>
      <c r="T79" s="143">
        <f>MATCH(F79,[1]!BLDGTYPE,0)</f>
        <v>16</v>
      </c>
      <c r="U79" s="263">
        <f t="shared" si="21"/>
        <v>0</v>
      </c>
    </row>
    <row r="80" spans="1:21">
      <c r="A80" s="139" t="str">
        <f t="shared" si="14"/>
        <v>Compressed Air-NR-Residential Care</v>
      </c>
      <c r="B80" s="140" t="str">
        <f t="shared" si="16"/>
        <v>Compressed Air</v>
      </c>
      <c r="C80" s="139" t="str">
        <f t="shared" si="15"/>
        <v>Compressed Air-NR</v>
      </c>
      <c r="D80" s="139" t="str">
        <f t="shared" si="17"/>
        <v>Compressed Air-NR-Residential Care-Equipment Upgrade</v>
      </c>
      <c r="E80" s="139" t="str">
        <f t="shared" si="18"/>
        <v>Compressed Air-NR-Residential Care-Equipment Upgrade</v>
      </c>
      <c r="F80" s="146" t="s">
        <v>400</v>
      </c>
      <c r="G80" s="148" t="s">
        <v>384</v>
      </c>
      <c r="H80" s="141" t="str">
        <f>F80</f>
        <v>Residential Care</v>
      </c>
      <c r="I80" s="148" t="s">
        <v>574</v>
      </c>
      <c r="J80" s="141"/>
      <c r="K80" s="141"/>
      <c r="L80" s="164">
        <f t="shared" si="22"/>
        <v>10</v>
      </c>
      <c r="M80" s="262">
        <f t="shared" si="19"/>
        <v>7637.7344999999996</v>
      </c>
      <c r="N80" s="262">
        <f t="shared" si="20"/>
        <v>1082.5809546058772</v>
      </c>
      <c r="O80" s="142">
        <f>IFERROR(INDEX(CommercialSummary!$A$3:$O$42,MATCH($E80,CommercialSummary!$A$3:$A$412,0),14),0)</f>
        <v>10</v>
      </c>
      <c r="P80" s="142">
        <f>IFERROR(INDEX(CommercialSummary!$A$3:$O$42,MATCH(E80,CommercialSummary!$A$3:$A$412,0),5),0)</f>
        <v>112.31962499999999</v>
      </c>
      <c r="Q80" s="142">
        <f>IFERROR(INDEX(CommercialSummary!$A$3:$O$42,MATCH($E80,CommercialSummary!$A$3:$A$412,0),9),0)</f>
        <v>15.920308155968783</v>
      </c>
      <c r="R80" s="261">
        <f>IFERROR(INDEX(CommercialSummary!$A$3:$O$42,MATCH($E80,CommercialSummary!$A$3:$A$412,0),7),0)</f>
        <v>68</v>
      </c>
      <c r="S80" s="261">
        <f>IFERROR(INDEX(CommercialSummary!$A$3:$O$42,MATCH($E80,CommercialSummary!$A$3:$A$412,0),10),0)</f>
        <v>0</v>
      </c>
      <c r="T80" s="143">
        <f>MATCH(F80,[1]!BLDGTYPE,0)</f>
        <v>17</v>
      </c>
      <c r="U80" s="263">
        <f t="shared" si="21"/>
        <v>0</v>
      </c>
    </row>
    <row r="81" spans="1:21">
      <c r="A81" s="139" t="str">
        <f t="shared" si="14"/>
        <v>Compressed Air-NR-Assembly</v>
      </c>
      <c r="B81" s="140" t="str">
        <f t="shared" si="16"/>
        <v>Compressed Air</v>
      </c>
      <c r="C81" s="139" t="str">
        <f t="shared" si="15"/>
        <v>Compressed Air-NR</v>
      </c>
      <c r="D81" s="139" t="str">
        <f t="shared" si="17"/>
        <v>Compressed Air-NR-Assembly-Equipment Upgrade</v>
      </c>
      <c r="E81" s="139" t="str">
        <f t="shared" si="18"/>
        <v>Compressed Air-NR-Assembly-Equipment Upgrade</v>
      </c>
      <c r="F81" s="146" t="s">
        <v>382</v>
      </c>
      <c r="G81" s="148" t="s">
        <v>384</v>
      </c>
      <c r="H81" s="141" t="str">
        <f>F81</f>
        <v>Assembly</v>
      </c>
      <c r="I81" s="148" t="s">
        <v>574</v>
      </c>
      <c r="J81" s="141"/>
      <c r="K81" s="141"/>
      <c r="L81" s="164">
        <f t="shared" si="22"/>
        <v>10</v>
      </c>
      <c r="M81" s="262">
        <f t="shared" si="19"/>
        <v>126259.2927455357</v>
      </c>
      <c r="N81" s="262">
        <f t="shared" si="20"/>
        <v>17896.132114611341</v>
      </c>
      <c r="O81" s="142">
        <f>IFERROR(INDEX(CommercialSummary!$A$3:$O$42,MATCH($E81,CommercialSummary!$A$3:$A$412,0),14),0)</f>
        <v>10</v>
      </c>
      <c r="P81" s="142">
        <f>IFERROR(INDEX(CommercialSummary!$A$3:$O$42,MATCH(E81,CommercialSummary!$A$3:$A$412,0),5),0)</f>
        <v>33.428459821428568</v>
      </c>
      <c r="Q81" s="142">
        <f>IFERROR(INDEX(CommercialSummary!$A$3:$O$42,MATCH($E81,CommercialSummary!$A$3:$A$412,0),9),0)</f>
        <v>4.738186951181186</v>
      </c>
      <c r="R81" s="261">
        <f>IFERROR(INDEX(CommercialSummary!$A$3:$O$42,MATCH($E81,CommercialSummary!$A$3:$A$412,0),7),0)</f>
        <v>3777</v>
      </c>
      <c r="S81" s="261">
        <f>IFERROR(INDEX(CommercialSummary!$A$3:$O$42,MATCH($E81,CommercialSummary!$A$3:$A$412,0),10),0)</f>
        <v>0</v>
      </c>
      <c r="T81" s="143">
        <f>MATCH(F81,[1]!BLDGTYPE,0)</f>
        <v>18</v>
      </c>
      <c r="U81" s="263">
        <f t="shared" si="21"/>
        <v>0</v>
      </c>
    </row>
    <row r="82" spans="1:21">
      <c r="A82" s="139" t="str">
        <f t="shared" si="14"/>
        <v>Compressed Air-NR-Other</v>
      </c>
      <c r="B82" s="140" t="str">
        <f t="shared" si="16"/>
        <v>Compressed Air</v>
      </c>
      <c r="C82" s="139" t="str">
        <f t="shared" si="15"/>
        <v>Compressed Air-NR</v>
      </c>
      <c r="D82" s="139" t="str">
        <f t="shared" si="17"/>
        <v>Compressed Air-NR-Other-Equipment Upgrade</v>
      </c>
      <c r="E82" s="139" t="str">
        <f t="shared" si="18"/>
        <v>Compressed Air-NR-Other-Equipment Upgrade</v>
      </c>
      <c r="F82" s="146" t="s">
        <v>383</v>
      </c>
      <c r="G82" s="148" t="s">
        <v>384</v>
      </c>
      <c r="H82" s="141" t="str">
        <f>F82</f>
        <v>Other</v>
      </c>
      <c r="I82" s="148" t="s">
        <v>574</v>
      </c>
      <c r="J82" s="141"/>
      <c r="K82" s="141"/>
      <c r="L82" s="164">
        <f t="shared" si="22"/>
        <v>10</v>
      </c>
      <c r="M82" s="262">
        <f t="shared" si="19"/>
        <v>684283.24682142853</v>
      </c>
      <c r="N82" s="262">
        <f t="shared" si="20"/>
        <v>96991.065945634982</v>
      </c>
      <c r="O82" s="142">
        <f>IFERROR(INDEX(CommercialSummary!$A$3:$O$42,MATCH($E82,CommercialSummary!$A$3:$A$412,0),14),0)</f>
        <v>10</v>
      </c>
      <c r="P82" s="142">
        <f>IFERROR(INDEX(CommercialSummary!$A$3:$O$42,MATCH(E82,CommercialSummary!$A$3:$A$412,0),5),0)</f>
        <v>32.091321428571426</v>
      </c>
      <c r="Q82" s="142">
        <f>IFERROR(INDEX(CommercialSummary!$A$3:$O$42,MATCH($E82,CommercialSummary!$A$3:$A$412,0),9),0)</f>
        <v>4.5486594731339389</v>
      </c>
      <c r="R82" s="261">
        <f>IFERROR(INDEX(CommercialSummary!$A$3:$O$42,MATCH($E82,CommercialSummary!$A$3:$A$412,0),7),0)</f>
        <v>21323</v>
      </c>
      <c r="S82" s="261">
        <f>IFERROR(INDEX(CommercialSummary!$A$3:$O$42,MATCH($E82,CommercialSummary!$A$3:$A$412,0),10),0)</f>
        <v>0</v>
      </c>
      <c r="T82" s="143">
        <f>MATCH(F82,[1]!BLDGTYPE,0)</f>
        <v>19</v>
      </c>
      <c r="U82" s="263">
        <f t="shared" si="21"/>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Sheet2"/>
  <dimension ref="B2:I6"/>
  <sheetViews>
    <sheetView workbookViewId="0">
      <selection activeCell="C8" sqref="C8"/>
    </sheetView>
  </sheetViews>
  <sheetFormatPr defaultRowHeight="12.75"/>
  <cols>
    <col min="3" max="3" width="61.5703125" customWidth="1"/>
    <col min="4" max="4" width="16.140625" customWidth="1"/>
    <col min="6" max="6" width="40.28515625" customWidth="1"/>
    <col min="7" max="7" width="5.42578125" customWidth="1"/>
    <col min="8" max="8" width="3.7109375" customWidth="1"/>
    <col min="9" max="9" width="9.140625" hidden="1" customWidth="1"/>
  </cols>
  <sheetData>
    <row r="2" spans="2:6">
      <c r="B2" s="45" t="s">
        <v>0</v>
      </c>
      <c r="C2" s="45" t="s">
        <v>40</v>
      </c>
      <c r="D2" s="45" t="s">
        <v>41</v>
      </c>
      <c r="E2" s="45" t="s">
        <v>42</v>
      </c>
      <c r="F2" s="45" t="s">
        <v>43</v>
      </c>
    </row>
    <row r="3" spans="2:6" s="1" customFormat="1" ht="12.75" customHeight="1">
      <c r="B3" s="46">
        <f>ROW()-2</f>
        <v>1</v>
      </c>
      <c r="C3" s="43" t="s">
        <v>726</v>
      </c>
      <c r="D3" s="44"/>
      <c r="E3" s="44"/>
      <c r="F3" s="42"/>
    </row>
    <row r="4" spans="2:6">
      <c r="B4" s="46">
        <f>ROW()-2</f>
        <v>2</v>
      </c>
      <c r="C4" t="s">
        <v>725</v>
      </c>
    </row>
    <row r="5" spans="2:6">
      <c r="B5" s="46">
        <f>ROW()-2</f>
        <v>3</v>
      </c>
      <c r="C5" t="s">
        <v>722</v>
      </c>
    </row>
    <row r="6" spans="2:6">
      <c r="B6" s="46">
        <f>ROW()-2</f>
        <v>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9"/>
  <dimension ref="A1:R269"/>
  <sheetViews>
    <sheetView zoomScale="90" zoomScaleNormal="90" workbookViewId="0">
      <selection activeCell="F46" sqref="F46"/>
    </sheetView>
  </sheetViews>
  <sheetFormatPr defaultRowHeight="12.75"/>
  <cols>
    <col min="1" max="1" width="57.85546875" style="259" customWidth="1"/>
    <col min="2" max="2" width="34.5703125" style="169" bestFit="1" customWidth="1"/>
    <col min="3" max="3" width="11.7109375" style="169" customWidth="1"/>
    <col min="4" max="4" width="18.42578125" style="169" customWidth="1"/>
    <col min="5" max="5" width="10.5703125" style="169" customWidth="1"/>
    <col min="6" max="6" width="25" style="169" bestFit="1" customWidth="1"/>
    <col min="7" max="7" width="16.5703125" style="169" customWidth="1"/>
    <col min="8" max="8" width="21.5703125" style="169" bestFit="1" customWidth="1"/>
    <col min="9" max="9" width="16.42578125" style="169" bestFit="1" customWidth="1"/>
    <col min="10" max="10" width="19.28515625" style="169" bestFit="1" customWidth="1"/>
    <col min="11" max="11" width="11.5703125" style="169" bestFit="1" customWidth="1"/>
    <col min="12" max="12" width="27.7109375" style="169" bestFit="1" customWidth="1"/>
    <col min="13" max="14" width="9.140625" style="169"/>
    <col min="15" max="15" width="23.140625" style="169" customWidth="1"/>
    <col min="16" max="16" width="69.28515625" style="169" customWidth="1"/>
    <col min="17" max="16384" width="9.140625" style="169"/>
  </cols>
  <sheetData>
    <row r="1" spans="1:18">
      <c r="A1" s="260">
        <v>1</v>
      </c>
      <c r="B1" s="169">
        <f>A1+1</f>
        <v>2</v>
      </c>
      <c r="C1" s="169">
        <f t="shared" ref="C1:R1" si="0">B1+1</f>
        <v>3</v>
      </c>
      <c r="D1" s="169">
        <f t="shared" si="0"/>
        <v>4</v>
      </c>
      <c r="E1" s="169">
        <f t="shared" si="0"/>
        <v>5</v>
      </c>
      <c r="F1" s="169">
        <f t="shared" si="0"/>
        <v>6</v>
      </c>
      <c r="G1" s="169">
        <f t="shared" si="0"/>
        <v>7</v>
      </c>
      <c r="H1" s="169">
        <f t="shared" si="0"/>
        <v>8</v>
      </c>
      <c r="I1" s="169">
        <f t="shared" si="0"/>
        <v>9</v>
      </c>
      <c r="J1" s="169">
        <f t="shared" si="0"/>
        <v>10</v>
      </c>
      <c r="K1" s="169">
        <f t="shared" si="0"/>
        <v>11</v>
      </c>
      <c r="L1" s="169">
        <f t="shared" si="0"/>
        <v>12</v>
      </c>
      <c r="M1" s="169">
        <f t="shared" si="0"/>
        <v>13</v>
      </c>
      <c r="N1" s="169">
        <f t="shared" si="0"/>
        <v>14</v>
      </c>
      <c r="O1" s="169">
        <f t="shared" si="0"/>
        <v>15</v>
      </c>
      <c r="P1" s="169">
        <f t="shared" si="0"/>
        <v>16</v>
      </c>
      <c r="Q1" s="169">
        <f t="shared" si="0"/>
        <v>17</v>
      </c>
      <c r="R1" s="169">
        <f t="shared" si="0"/>
        <v>18</v>
      </c>
    </row>
    <row r="2" spans="1:18">
      <c r="A2" s="260"/>
      <c r="B2" s="168" t="s">
        <v>152</v>
      </c>
      <c r="C2" s="168" t="str">
        <f>MeasureSavingsPercentage!B2</f>
        <v>Basis</v>
      </c>
      <c r="D2" s="168" t="s">
        <v>406</v>
      </c>
      <c r="E2" s="168" t="s">
        <v>135</v>
      </c>
      <c r="F2" s="168" t="s">
        <v>410</v>
      </c>
      <c r="G2" s="168" t="s">
        <v>411</v>
      </c>
      <c r="H2" s="168" t="s">
        <v>412</v>
      </c>
      <c r="I2" s="168" t="s">
        <v>413</v>
      </c>
      <c r="J2" s="168" t="s">
        <v>414</v>
      </c>
      <c r="K2" s="168" t="s">
        <v>415</v>
      </c>
      <c r="L2" s="168" t="s">
        <v>416</v>
      </c>
      <c r="M2" s="168" t="s">
        <v>417</v>
      </c>
      <c r="N2" s="168" t="s">
        <v>418</v>
      </c>
      <c r="O2" s="168" t="s">
        <v>419</v>
      </c>
      <c r="P2" s="168" t="s">
        <v>420</v>
      </c>
    </row>
    <row r="3" spans="1:18">
      <c r="A3" s="259" t="str">
        <f>CONCATENATE("Compressed Air","-",C3,"-",D3,"-",(RIGHT(B3,(LEN(B3)-16))))</f>
        <v>Compressed Air-Retro-Assembly-Demand Reduction</v>
      </c>
      <c r="B3" s="169" t="str">
        <f>MeasureSavingsPercentage!$A$3</f>
        <v>Air Compressor- Demand Reduction</v>
      </c>
      <c r="C3" s="169" t="str">
        <f>MeasureSavingsPercentage!$B$3</f>
        <v>Retro</v>
      </c>
      <c r="D3" s="169" t="str">
        <f>CommercialMarket!$B$4</f>
        <v>Assembly</v>
      </c>
      <c r="E3" s="169">
        <f>MeasureSavingsPercentage!$E$3*VLOOKUP(CommercialSummary!D3,CommercialMarket!$B$4:$G$13,6,FALSE)/VLOOKUP(CommercialSummary!D3,CommercialMarket!$B$4:$G$13,4,FALSE)</f>
        <v>410.25837053571428</v>
      </c>
      <c r="F3" s="169" t="s">
        <v>421</v>
      </c>
      <c r="G3" s="169">
        <f>VLOOKUP(D3,CommercialMarket!$B$4:$E$13,4,FALSE)</f>
        <v>3777</v>
      </c>
      <c r="H3" s="169" t="s">
        <v>422</v>
      </c>
      <c r="I3" s="170">
        <f>MeasureCost!$F$4*VLOOKUP(D3,CommercialMarket!$B$4:$G$13,6,FALSE)*MeasureSavingsPercentage!$E$3/G3</f>
        <v>14.156954413231496</v>
      </c>
      <c r="J3" s="170">
        <f>MeasureCost!$C$12*MeasureCost!$H$4*VLOOKUP(D3,CommercialMarket!$B$4:$G$13,6,FALSE)*MeasureSavingsPercentage!$E$3/G3</f>
        <v>3.6571197934631772</v>
      </c>
      <c r="K3" s="169" t="s">
        <v>423</v>
      </c>
      <c r="L3" s="169">
        <v>0</v>
      </c>
      <c r="M3" s="169" t="s">
        <v>424</v>
      </c>
      <c r="N3" s="169">
        <f>EUL!$D$3</f>
        <v>10</v>
      </c>
      <c r="O3" s="171">
        <f>-PMT(0.04,10,I3)/E3*1000</f>
        <v>4.2544513501743619</v>
      </c>
      <c r="P3" s="172" t="s">
        <v>425</v>
      </c>
    </row>
    <row r="4" spans="1:18">
      <c r="A4" s="259" t="str">
        <f t="shared" ref="A4:A42" si="1">CONCATENATE("Compressed Air","-",C4,"-",D4,"-",(RIGHT(B4,(LEN(B4)-16))))</f>
        <v>Compressed Air-Retro-Assembly-VFD and Controls</v>
      </c>
      <c r="B4" s="169" t="str">
        <f>MeasureSavingsPercentage!$A$4</f>
        <v>Air Compressor- VFD and Controls</v>
      </c>
      <c r="C4" s="169" t="str">
        <f>MeasureSavingsPercentage!$B$4</f>
        <v>Retro</v>
      </c>
      <c r="D4" s="169" t="str">
        <f>CommercialMarket!$B$4</f>
        <v>Assembly</v>
      </c>
      <c r="E4" s="169">
        <f>MeasureSavingsPercentage!$E$4*VLOOKUP(CommercialSummary!D4,CommercialMarket!$B$4:$G$13,6,FALSE)/VLOOKUP(CommercialSummary!D4,CommercialMarket!$B$4:$G$13,4,FALSE)</f>
        <v>75.973772321428569</v>
      </c>
      <c r="F4" s="169" t="s">
        <v>421</v>
      </c>
      <c r="G4" s="169">
        <f>VLOOKUP(D4,CommercialMarket!$B$4:$E$13,4,FALSE)</f>
        <v>3777</v>
      </c>
      <c r="H4" s="169" t="s">
        <v>422</v>
      </c>
      <c r="I4" s="170">
        <f>MeasureCost!$F$5*VLOOKUP(D4,CommercialMarket!$B$4:$G$13,6,FALSE)*MeasureSavingsPercentage!$E$4/G4</f>
        <v>1.986372893331489</v>
      </c>
      <c r="J4" s="170">
        <v>0</v>
      </c>
      <c r="K4" s="169" t="s">
        <v>423</v>
      </c>
      <c r="L4" s="169">
        <v>0</v>
      </c>
      <c r="M4" s="169" t="s">
        <v>424</v>
      </c>
      <c r="N4" s="169">
        <f>EUL!$D$4</f>
        <v>10</v>
      </c>
      <c r="O4" s="171">
        <f t="shared" ref="O4:O42" si="2">-PMT(0.04,10,I4)/E4*1000</f>
        <v>3.2235044058954738</v>
      </c>
      <c r="P4" s="172" t="s">
        <v>426</v>
      </c>
    </row>
    <row r="5" spans="1:18">
      <c r="A5" s="259" t="str">
        <f t="shared" si="1"/>
        <v>Compressed Air-Retro-Assembly-Equipment Upgrade</v>
      </c>
      <c r="B5" s="169" t="str">
        <f>MeasureSavingsPercentage!$A$5</f>
        <v>Air Compressor- Equipment Upgrade</v>
      </c>
      <c r="C5" s="169" t="str">
        <f>MeasureSavingsPercentage!$B$5</f>
        <v>Retro</v>
      </c>
      <c r="D5" s="169" t="str">
        <f>CommercialMarket!$B$4</f>
        <v>Assembly</v>
      </c>
      <c r="E5" s="169">
        <f>MeasureSavingsPercentage!$E$5*VLOOKUP(CommercialSummary!D5,CommercialMarket!$B$4:$G$13,6,FALSE)/VLOOKUP(CommercialSummary!D5,CommercialMarket!$B$4:$G$13,4,FALSE)</f>
        <v>33.428459821428568</v>
      </c>
      <c r="F5" s="169" t="s">
        <v>421</v>
      </c>
      <c r="G5" s="169">
        <f>VLOOKUP(D5,CommercialMarket!$B$4:$E$13,4,FALSE)</f>
        <v>3777</v>
      </c>
      <c r="H5" s="169" t="s">
        <v>422</v>
      </c>
      <c r="I5" s="170">
        <f>MeasureCost!$C$12*MeasureCost!$D$6*VLOOKUP(D5,CommercialMarket!$B$4:$G$13,6,FALSE)*MeasureSavingsPercentage!$E$5/G5</f>
        <v>6.1448362023131002</v>
      </c>
      <c r="J5" s="170">
        <v>0</v>
      </c>
      <c r="K5" s="169" t="s">
        <v>423</v>
      </c>
      <c r="L5" s="169">
        <v>0</v>
      </c>
      <c r="M5" s="169" t="s">
        <v>424</v>
      </c>
      <c r="N5" s="169">
        <f>EUL!$D$5</f>
        <v>10</v>
      </c>
      <c r="O5" s="171">
        <f t="shared" si="2"/>
        <v>22.663403045914396</v>
      </c>
      <c r="P5" s="172" t="s">
        <v>426</v>
      </c>
    </row>
    <row r="6" spans="1:18">
      <c r="A6" s="259" t="str">
        <f t="shared" si="1"/>
        <v>Compressed Air-NR-Assembly-Equipment Upgrade</v>
      </c>
      <c r="B6" s="169" t="str">
        <f>MeasureSavingsPercentage!$A$6</f>
        <v>Air Compressor- Equipment Upgrade</v>
      </c>
      <c r="C6" s="169" t="str">
        <f>MeasureSavingsPercentage!$B$6</f>
        <v>NR</v>
      </c>
      <c r="D6" s="169" t="str">
        <f>CommercialMarket!$B$4</f>
        <v>Assembly</v>
      </c>
      <c r="E6" s="169">
        <f>MeasureSavingsPercentage!$E$6*VLOOKUP(CommercialSummary!D6,CommercialMarket!$B$4:$G$13,6,FALSE)/VLOOKUP(CommercialSummary!D6,CommercialMarket!$B$4:$G$13,4,FALSE)</f>
        <v>33.428459821428568</v>
      </c>
      <c r="F6" s="169" t="s">
        <v>421</v>
      </c>
      <c r="G6" s="169">
        <f>VLOOKUP(D6,CommercialMarket!$B$4:$E$13,4,FALSE)</f>
        <v>3777</v>
      </c>
      <c r="H6" s="169" t="s">
        <v>422</v>
      </c>
      <c r="I6" s="170">
        <f>MeasureCost!$C$12*MeasureCost!$D$7*VLOOKUP(D6,CommercialMarket!$B$4:$G$13,6,FALSE)*MeasureSavingsPercentage!$E$6/G6</f>
        <v>4.738186951181186</v>
      </c>
      <c r="J6" s="170">
        <v>0</v>
      </c>
      <c r="K6" s="169" t="s">
        <v>423</v>
      </c>
      <c r="L6" s="169">
        <v>0</v>
      </c>
      <c r="M6" s="169" t="s">
        <v>424</v>
      </c>
      <c r="N6" s="169">
        <f>EUL!$D$6</f>
        <v>10</v>
      </c>
      <c r="O6" s="171">
        <f t="shared" si="2"/>
        <v>17.475395119741222</v>
      </c>
      <c r="P6" s="172" t="s">
        <v>426</v>
      </c>
    </row>
    <row r="7" spans="1:18">
      <c r="A7" s="259" t="str">
        <f t="shared" si="1"/>
        <v>Compressed Air-Retro-Grocery-Demand Reduction</v>
      </c>
      <c r="B7" s="169" t="str">
        <f>MeasureSavingsPercentage!$A$3</f>
        <v>Air Compressor- Demand Reduction</v>
      </c>
      <c r="C7" s="169" t="str">
        <f>MeasureSavingsPercentage!$B$3</f>
        <v>Retro</v>
      </c>
      <c r="D7" s="169" t="str">
        <f>CommercialMarket!$B$5</f>
        <v>Grocery</v>
      </c>
      <c r="E7" s="169">
        <f>MeasureSavingsPercentage!$E$6*VLOOKUP(CommercialSummary!D7,CommercialMarket!$B$4:$G$13,6,FALSE)/VLOOKUP(CommercialSummary!D7,CommercialMarket!$B$4:$G$13,4,FALSE)</f>
        <v>53.48553571428571</v>
      </c>
      <c r="F7" s="169" t="s">
        <v>421</v>
      </c>
      <c r="G7" s="169">
        <f>VLOOKUP(D7,CommercialMarket!$B$4:$E$13,4,FALSE)</f>
        <v>2122</v>
      </c>
      <c r="H7" s="169" t="s">
        <v>422</v>
      </c>
      <c r="I7" s="170">
        <f>MeasureCost!$F$4*VLOOKUP(D7,CommercialMarket!$B$4:$G$13,6,FALSE)*MeasureSavingsPercentage!$E$3/G7</f>
        <v>22.651127061170389</v>
      </c>
      <c r="J7" s="170">
        <f>MeasureCost!$C$12*MeasureCost!$H$4*VLOOKUP(D7,CommercialMarket!$B$4:$G$13,6,FALSE)*MeasureSavingsPercentage!$E$3/G7</f>
        <v>5.8513916695410817</v>
      </c>
      <c r="K7" s="169" t="s">
        <v>423</v>
      </c>
      <c r="L7" s="169">
        <v>0</v>
      </c>
      <c r="M7" s="169" t="s">
        <v>424</v>
      </c>
      <c r="N7" s="169">
        <f>EUL!$D$3</f>
        <v>10</v>
      </c>
      <c r="O7" s="171">
        <f t="shared" si="2"/>
        <v>52.213721115776245</v>
      </c>
      <c r="P7" s="172" t="s">
        <v>425</v>
      </c>
    </row>
    <row r="8" spans="1:18">
      <c r="A8" s="259" t="str">
        <f t="shared" si="1"/>
        <v>Compressed Air-Retro-Grocery-VFD and Controls</v>
      </c>
      <c r="B8" s="169" t="str">
        <f>MeasureSavingsPercentage!$A$4</f>
        <v>Air Compressor- VFD and Controls</v>
      </c>
      <c r="C8" s="169" t="str">
        <f>MeasureSavingsPercentage!$B$4</f>
        <v>Retro</v>
      </c>
      <c r="D8" s="169" t="str">
        <f>CommercialMarket!$B$5</f>
        <v>Grocery</v>
      </c>
      <c r="E8" s="169">
        <f>MeasureSavingsPercentage!$E$6*VLOOKUP(CommercialSummary!D8,CommercialMarket!$B$4:$G$13,6,FALSE)/VLOOKUP(CommercialSummary!D8,CommercialMarket!$B$4:$G$13,4,FALSE)</f>
        <v>53.48553571428571</v>
      </c>
      <c r="F8" s="169" t="s">
        <v>421</v>
      </c>
      <c r="G8" s="169">
        <f>VLOOKUP(D8,CommercialMarket!$B$4:$E$13,4,FALSE)</f>
        <v>2122</v>
      </c>
      <c r="H8" s="169" t="s">
        <v>422</v>
      </c>
      <c r="I8" s="170">
        <f>MeasureCost!$F$5*VLOOKUP(D8,CommercialMarket!$B$4:$G$13,6,FALSE)*MeasureSavingsPercentage!$E$4/G8</f>
        <v>3.1781966293303818</v>
      </c>
      <c r="J8" s="170">
        <v>0</v>
      </c>
      <c r="K8" s="169" t="s">
        <v>423</v>
      </c>
      <c r="L8" s="169">
        <v>0</v>
      </c>
      <c r="M8" s="169" t="s">
        <v>424</v>
      </c>
      <c r="N8" s="169">
        <f>EUL!$D$4</f>
        <v>10</v>
      </c>
      <c r="O8" s="171">
        <f t="shared" si="2"/>
        <v>7.3261463770351662</v>
      </c>
      <c r="P8" s="172" t="s">
        <v>426</v>
      </c>
    </row>
    <row r="9" spans="1:18">
      <c r="A9" s="259" t="str">
        <f t="shared" si="1"/>
        <v>Compressed Air-Retro-Grocery-Equipment Upgrade</v>
      </c>
      <c r="B9" s="169" t="str">
        <f>MeasureSavingsPercentage!$A$5</f>
        <v>Air Compressor- Equipment Upgrade</v>
      </c>
      <c r="C9" s="169" t="str">
        <f>MeasureSavingsPercentage!$B$5</f>
        <v>Retro</v>
      </c>
      <c r="D9" s="169" t="str">
        <f>CommercialMarket!$B$5</f>
        <v>Grocery</v>
      </c>
      <c r="E9" s="169">
        <f>MeasureSavingsPercentage!$E$6*VLOOKUP(CommercialSummary!D9,CommercialMarket!$B$4:$G$13,6,FALSE)/VLOOKUP(CommercialSummary!D9,CommercialMarket!$B$4:$G$13,4,FALSE)</f>
        <v>53.48553571428571</v>
      </c>
      <c r="F9" s="169" t="s">
        <v>421</v>
      </c>
      <c r="G9" s="169">
        <f>VLOOKUP(D9,CommercialMarket!$B$4:$E$13,4,FALSE)</f>
        <v>2122</v>
      </c>
      <c r="H9" s="169" t="s">
        <v>422</v>
      </c>
      <c r="I9" s="170">
        <f>MeasureCost!$C$12*MeasureCost!$D$6*VLOOKUP(D9,CommercialMarket!$B$4:$G$13,6,FALSE)*MeasureSavingsPercentage!$E$5/G9</f>
        <v>9.8317379237009597</v>
      </c>
      <c r="J9" s="170">
        <v>0</v>
      </c>
      <c r="K9" s="169" t="s">
        <v>423</v>
      </c>
      <c r="L9" s="169">
        <v>0</v>
      </c>
      <c r="M9" s="169" t="s">
        <v>424</v>
      </c>
      <c r="N9" s="169">
        <f>EUL!$D$5</f>
        <v>10</v>
      </c>
      <c r="O9" s="171">
        <f t="shared" si="2"/>
        <v>22.663403045914393</v>
      </c>
      <c r="P9" s="172" t="s">
        <v>426</v>
      </c>
    </row>
    <row r="10" spans="1:18">
      <c r="A10" s="259" t="str">
        <f t="shared" si="1"/>
        <v>Compressed Air-NR-Grocery-Equipment Upgrade</v>
      </c>
      <c r="B10" s="169" t="str">
        <f>MeasureSavingsPercentage!$A$6</f>
        <v>Air Compressor- Equipment Upgrade</v>
      </c>
      <c r="C10" s="169" t="str">
        <f>MeasureSavingsPercentage!$B$6</f>
        <v>NR</v>
      </c>
      <c r="D10" s="169" t="str">
        <f>CommercialMarket!$B$5</f>
        <v>Grocery</v>
      </c>
      <c r="E10" s="169">
        <f>MeasureSavingsPercentage!$E$6*VLOOKUP(CommercialSummary!D10,CommercialMarket!$B$4:$G$13,6,FALSE)/VLOOKUP(CommercialSummary!D10,CommercialMarket!$B$4:$G$13,4,FALSE)</f>
        <v>53.48553571428571</v>
      </c>
      <c r="F10" s="169" t="s">
        <v>421</v>
      </c>
      <c r="G10" s="169">
        <f>VLOOKUP(D10,CommercialMarket!$B$4:$E$13,4,FALSE)</f>
        <v>2122</v>
      </c>
      <c r="H10" s="169" t="s">
        <v>422</v>
      </c>
      <c r="I10" s="170">
        <f>MeasureCost!$C$12*MeasureCost!$D$7*VLOOKUP(D10,CommercialMarket!$B$4:$G$13,6,FALSE)*MeasureSavingsPercentage!$E$6/G10</f>
        <v>7.5810991218898973</v>
      </c>
      <c r="J10" s="170">
        <v>0</v>
      </c>
      <c r="K10" s="169" t="s">
        <v>423</v>
      </c>
      <c r="L10" s="169">
        <v>0</v>
      </c>
      <c r="M10" s="169" t="s">
        <v>424</v>
      </c>
      <c r="N10" s="169">
        <f>EUL!$D$6</f>
        <v>10</v>
      </c>
      <c r="O10" s="171">
        <f t="shared" si="2"/>
        <v>17.475395119741219</v>
      </c>
      <c r="P10" s="172" t="s">
        <v>426</v>
      </c>
    </row>
    <row r="11" spans="1:18">
      <c r="A11" s="259" t="str">
        <f t="shared" si="1"/>
        <v>Compressed Air-Retro-Lodging-Demand Reduction</v>
      </c>
      <c r="B11" s="169" t="str">
        <f>MeasureSavingsPercentage!$A$3</f>
        <v>Air Compressor- Demand Reduction</v>
      </c>
      <c r="C11" s="169" t="str">
        <f>MeasureSavingsPercentage!$B$3</f>
        <v>Retro</v>
      </c>
      <c r="D11" s="169" t="str">
        <f>CommercialMarket!$B$6</f>
        <v>Lodging</v>
      </c>
      <c r="E11" s="169">
        <f>MeasureSavingsPercentage!$E$6*VLOOKUP(CommercialSummary!D11,CommercialMarket!$B$4:$G$13,6,FALSE)/VLOOKUP(CommercialSummary!D11,CommercialMarket!$B$4:$G$13,4,FALSE)</f>
        <v>80.228303571428569</v>
      </c>
      <c r="F11" s="169" t="s">
        <v>421</v>
      </c>
      <c r="G11" s="169">
        <f>VLOOKUP(D11,CommercialMarket!$B$4:$E$13,4,FALSE)</f>
        <v>520</v>
      </c>
      <c r="H11" s="169" t="s">
        <v>422</v>
      </c>
      <c r="I11" s="170">
        <f>MeasureCost!$F$4*VLOOKUP(D11,CommercialMarket!$B$4:$G$13,6,FALSE)*MeasureSavingsPercentage!$E$3/G11</f>
        <v>33.976690591755592</v>
      </c>
      <c r="J11" s="170">
        <f>MeasureCost!$C$12*MeasureCost!$H$4*VLOOKUP(D11,CommercialMarket!$B$4:$G$13,6,FALSE)*MeasureSavingsPercentage!$E$3/G11</f>
        <v>8.7770875043116252</v>
      </c>
      <c r="K11" s="169" t="s">
        <v>423</v>
      </c>
      <c r="L11" s="169">
        <v>0</v>
      </c>
      <c r="M11" s="169" t="s">
        <v>424</v>
      </c>
      <c r="N11" s="169">
        <f>EUL!$D$3</f>
        <v>10</v>
      </c>
      <c r="O11" s="171">
        <f t="shared" si="2"/>
        <v>52.213721115776252</v>
      </c>
      <c r="P11" s="172" t="s">
        <v>425</v>
      </c>
    </row>
    <row r="12" spans="1:18">
      <c r="A12" s="259" t="str">
        <f t="shared" si="1"/>
        <v>Compressed Air-Retro-Lodging-VFD and Controls</v>
      </c>
      <c r="B12" s="169" t="str">
        <f>MeasureSavingsPercentage!$A$4</f>
        <v>Air Compressor- VFD and Controls</v>
      </c>
      <c r="C12" s="169" t="str">
        <f>MeasureSavingsPercentage!$B$4</f>
        <v>Retro</v>
      </c>
      <c r="D12" s="169" t="str">
        <f>CommercialMarket!$B$6</f>
        <v>Lodging</v>
      </c>
      <c r="E12" s="169">
        <f>MeasureSavingsPercentage!$E$6*VLOOKUP(CommercialSummary!D12,CommercialMarket!$B$4:$G$13,6,FALSE)/VLOOKUP(CommercialSummary!D12,CommercialMarket!$B$4:$G$13,4,FALSE)</f>
        <v>80.228303571428569</v>
      </c>
      <c r="F12" s="169" t="s">
        <v>421</v>
      </c>
      <c r="G12" s="169">
        <f>VLOOKUP(D12,CommercialMarket!$B$4:$E$13,4,FALSE)</f>
        <v>520</v>
      </c>
      <c r="H12" s="169" t="s">
        <v>422</v>
      </c>
      <c r="I12" s="170">
        <f>MeasureCost!$F$5*VLOOKUP(D12,CommercialMarket!$B$4:$G$13,6,FALSE)*MeasureSavingsPercentage!$E$4/G12</f>
        <v>4.7672949439955739</v>
      </c>
      <c r="J12" s="170">
        <v>0</v>
      </c>
      <c r="K12" s="169" t="s">
        <v>423</v>
      </c>
      <c r="L12" s="169">
        <v>0</v>
      </c>
      <c r="M12" s="169" t="s">
        <v>424</v>
      </c>
      <c r="N12" s="169">
        <f>EUL!$D$4</f>
        <v>10</v>
      </c>
      <c r="O12" s="171">
        <f t="shared" si="2"/>
        <v>7.326146377035168</v>
      </c>
      <c r="P12" s="172" t="s">
        <v>426</v>
      </c>
    </row>
    <row r="13" spans="1:18">
      <c r="A13" s="259" t="str">
        <f t="shared" si="1"/>
        <v>Compressed Air-Retro-Lodging-Equipment Upgrade</v>
      </c>
      <c r="B13" s="169" t="str">
        <f>MeasureSavingsPercentage!$A$5</f>
        <v>Air Compressor- Equipment Upgrade</v>
      </c>
      <c r="C13" s="169" t="str">
        <f>MeasureSavingsPercentage!$B$5</f>
        <v>Retro</v>
      </c>
      <c r="D13" s="169" t="str">
        <f>CommercialMarket!$B$6</f>
        <v>Lodging</v>
      </c>
      <c r="E13" s="169">
        <f>MeasureSavingsPercentage!$E$6*VLOOKUP(CommercialSummary!D13,CommercialMarket!$B$4:$G$13,6,FALSE)/VLOOKUP(CommercialSummary!D13,CommercialMarket!$B$4:$G$13,4,FALSE)</f>
        <v>80.228303571428569</v>
      </c>
      <c r="F13" s="169" t="s">
        <v>421</v>
      </c>
      <c r="G13" s="169">
        <f>VLOOKUP(D13,CommercialMarket!$B$4:$E$13,4,FALSE)</f>
        <v>520</v>
      </c>
      <c r="H13" s="169" t="s">
        <v>422</v>
      </c>
      <c r="I13" s="170">
        <f>MeasureCost!$C$12*MeasureCost!$D$6*VLOOKUP(D13,CommercialMarket!$B$4:$G$13,6,FALSE)*MeasureSavingsPercentage!$E$5/G13</f>
        <v>14.747606885551441</v>
      </c>
      <c r="J13" s="170">
        <v>0</v>
      </c>
      <c r="K13" s="169" t="s">
        <v>423</v>
      </c>
      <c r="L13" s="169">
        <v>0</v>
      </c>
      <c r="M13" s="169" t="s">
        <v>424</v>
      </c>
      <c r="N13" s="169">
        <f>EUL!$D$5</f>
        <v>10</v>
      </c>
      <c r="O13" s="171">
        <f t="shared" si="2"/>
        <v>22.663403045914396</v>
      </c>
      <c r="P13" s="172" t="s">
        <v>426</v>
      </c>
    </row>
    <row r="14" spans="1:18">
      <c r="A14" s="259" t="str">
        <f t="shared" si="1"/>
        <v>Compressed Air-NR-Lodging-Equipment Upgrade</v>
      </c>
      <c r="B14" s="169" t="str">
        <f>MeasureSavingsPercentage!$A$6</f>
        <v>Air Compressor- Equipment Upgrade</v>
      </c>
      <c r="C14" s="169" t="str">
        <f>MeasureSavingsPercentage!$B$6</f>
        <v>NR</v>
      </c>
      <c r="D14" s="169" t="str">
        <f>CommercialMarket!$B$6</f>
        <v>Lodging</v>
      </c>
      <c r="E14" s="169">
        <f>MeasureSavingsPercentage!$E$6*VLOOKUP(CommercialSummary!D14,CommercialMarket!$B$4:$G$13,6,FALSE)/VLOOKUP(CommercialSummary!D14,CommercialMarket!$B$4:$G$13,4,FALSE)</f>
        <v>80.228303571428569</v>
      </c>
      <c r="F14" s="169" t="s">
        <v>421</v>
      </c>
      <c r="G14" s="169">
        <f>VLOOKUP(D14,CommercialMarket!$B$4:$E$13,4,FALSE)</f>
        <v>520</v>
      </c>
      <c r="H14" s="169" t="s">
        <v>422</v>
      </c>
      <c r="I14" s="170">
        <f>MeasureCost!$C$12*MeasureCost!$D$7*VLOOKUP(D14,CommercialMarket!$B$4:$G$13,6,FALSE)*MeasureSavingsPercentage!$E$6/G14</f>
        <v>11.371648682834849</v>
      </c>
      <c r="J14" s="170">
        <v>0</v>
      </c>
      <c r="K14" s="169" t="s">
        <v>423</v>
      </c>
      <c r="L14" s="169">
        <v>0</v>
      </c>
      <c r="M14" s="169" t="s">
        <v>424</v>
      </c>
      <c r="N14" s="169">
        <f>EUL!$D$6</f>
        <v>10</v>
      </c>
      <c r="O14" s="171">
        <f t="shared" si="2"/>
        <v>17.475395119741226</v>
      </c>
      <c r="P14" s="172" t="s">
        <v>426</v>
      </c>
    </row>
    <row r="15" spans="1:18">
      <c r="A15" s="259" t="str">
        <f t="shared" si="1"/>
        <v>Compressed Air-Retro-Office-Demand Reduction</v>
      </c>
      <c r="B15" s="169" t="str">
        <f>MeasureSavingsPercentage!$A$3</f>
        <v>Air Compressor- Demand Reduction</v>
      </c>
      <c r="C15" s="169" t="str">
        <f>MeasureSavingsPercentage!$B$3</f>
        <v>Retro</v>
      </c>
      <c r="D15" s="169" t="str">
        <f>CommercialMarket!$B$7</f>
        <v>Office</v>
      </c>
      <c r="E15" s="169">
        <f>MeasureSavingsPercentage!$E$6*VLOOKUP(CommercialSummary!D15,CommercialMarket!$B$4:$G$13,6,FALSE)/VLOOKUP(CommercialSummary!D15,CommercialMarket!$B$4:$G$13,4,FALSE)</f>
        <v>112.31962499999999</v>
      </c>
      <c r="F15" s="169" t="s">
        <v>421</v>
      </c>
      <c r="G15" s="169">
        <f>VLOOKUP(D15,CommercialMarket!$B$4:$E$13,4,FALSE)</f>
        <v>14519</v>
      </c>
      <c r="H15" s="169" t="s">
        <v>422</v>
      </c>
      <c r="I15" s="170">
        <f>MeasureCost!$F$4*VLOOKUP(D15,CommercialMarket!$B$4:$G$13,6,FALSE)*MeasureSavingsPercentage!$E$3/G15</f>
        <v>47.567366828457821</v>
      </c>
      <c r="J15" s="170">
        <f>MeasureCost!$C$12*MeasureCost!$H$4*VLOOKUP(D15,CommercialMarket!$B$4:$G$13,6,FALSE)*MeasureSavingsPercentage!$E$3/G15</f>
        <v>12.287922506036274</v>
      </c>
      <c r="K15" s="169" t="s">
        <v>423</v>
      </c>
      <c r="L15" s="169">
        <v>0</v>
      </c>
      <c r="M15" s="169" t="s">
        <v>424</v>
      </c>
      <c r="N15" s="169">
        <f>EUL!$D$3</f>
        <v>10</v>
      </c>
      <c r="O15" s="171">
        <f t="shared" si="2"/>
        <v>52.213721115776252</v>
      </c>
      <c r="P15" s="172" t="s">
        <v>425</v>
      </c>
    </row>
    <row r="16" spans="1:18">
      <c r="A16" s="259" t="str">
        <f t="shared" si="1"/>
        <v>Compressed Air-Retro-Office-VFD and Controls</v>
      </c>
      <c r="B16" s="169" t="str">
        <f>MeasureSavingsPercentage!$A$4</f>
        <v>Air Compressor- VFD and Controls</v>
      </c>
      <c r="C16" s="169" t="str">
        <f>MeasureSavingsPercentage!$B$4</f>
        <v>Retro</v>
      </c>
      <c r="D16" s="169" t="str">
        <f>CommercialMarket!$B$7</f>
        <v>Office</v>
      </c>
      <c r="E16" s="169">
        <f>MeasureSavingsPercentage!$E$6*VLOOKUP(CommercialSummary!D16,CommercialMarket!$B$4:$G$13,6,FALSE)/VLOOKUP(CommercialSummary!D16,CommercialMarket!$B$4:$G$13,4,FALSE)</f>
        <v>112.31962499999999</v>
      </c>
      <c r="F16" s="169" t="s">
        <v>421</v>
      </c>
      <c r="G16" s="169">
        <f>VLOOKUP(D16,CommercialMarket!$B$4:$E$13,4,FALSE)</f>
        <v>14519</v>
      </c>
      <c r="H16" s="169" t="s">
        <v>422</v>
      </c>
      <c r="I16" s="170">
        <f>MeasureCost!$F$5*VLOOKUP(D16,CommercialMarket!$B$4:$G$13,6,FALSE)*MeasureSavingsPercentage!$E$4/G16</f>
        <v>6.6742129215938029</v>
      </c>
      <c r="J16" s="170">
        <v>0</v>
      </c>
      <c r="K16" s="169" t="s">
        <v>423</v>
      </c>
      <c r="L16" s="169">
        <v>0</v>
      </c>
      <c r="M16" s="169" t="s">
        <v>424</v>
      </c>
      <c r="N16" s="169">
        <f>EUL!$D$4</f>
        <v>10</v>
      </c>
      <c r="O16" s="171">
        <f t="shared" si="2"/>
        <v>7.3261463770351671</v>
      </c>
      <c r="P16" s="172" t="s">
        <v>426</v>
      </c>
    </row>
    <row r="17" spans="1:16">
      <c r="A17" s="259" t="str">
        <f t="shared" si="1"/>
        <v>Compressed Air-Retro-Office-Equipment Upgrade</v>
      </c>
      <c r="B17" s="169" t="str">
        <f>MeasureSavingsPercentage!$A$5</f>
        <v>Air Compressor- Equipment Upgrade</v>
      </c>
      <c r="C17" s="169" t="str">
        <f>MeasureSavingsPercentage!$B$5</f>
        <v>Retro</v>
      </c>
      <c r="D17" s="169" t="str">
        <f>CommercialMarket!$B$7</f>
        <v>Office</v>
      </c>
      <c r="E17" s="169">
        <f>MeasureSavingsPercentage!$E$6*VLOOKUP(CommercialSummary!D17,CommercialMarket!$B$4:$G$13,6,FALSE)/VLOOKUP(CommercialSummary!D17,CommercialMarket!$B$4:$G$13,4,FALSE)</f>
        <v>112.31962499999999</v>
      </c>
      <c r="F17" s="169" t="s">
        <v>421</v>
      </c>
      <c r="G17" s="169">
        <f>VLOOKUP(D17,CommercialMarket!$B$4:$E$13,4,FALSE)</f>
        <v>14519</v>
      </c>
      <c r="H17" s="169" t="s">
        <v>422</v>
      </c>
      <c r="I17" s="170">
        <f>MeasureCost!$C$12*MeasureCost!$D$6*VLOOKUP(D17,CommercialMarket!$B$4:$G$13,6,FALSE)*MeasureSavingsPercentage!$E$5/G17</f>
        <v>20.646649639772019</v>
      </c>
      <c r="J17" s="170">
        <v>0</v>
      </c>
      <c r="K17" s="169" t="s">
        <v>423</v>
      </c>
      <c r="L17" s="169">
        <v>0</v>
      </c>
      <c r="M17" s="169" t="s">
        <v>424</v>
      </c>
      <c r="N17" s="169">
        <f>EUL!$D$5</f>
        <v>10</v>
      </c>
      <c r="O17" s="171">
        <f t="shared" si="2"/>
        <v>22.663403045914396</v>
      </c>
      <c r="P17" s="172" t="s">
        <v>426</v>
      </c>
    </row>
    <row r="18" spans="1:16">
      <c r="A18" s="259" t="str">
        <f t="shared" si="1"/>
        <v>Compressed Air-NR-Office-Equipment Upgrade</v>
      </c>
      <c r="B18" s="169" t="str">
        <f>MeasureSavingsPercentage!$A$6</f>
        <v>Air Compressor- Equipment Upgrade</v>
      </c>
      <c r="C18" s="169" t="str">
        <f>MeasureSavingsPercentage!$B$6</f>
        <v>NR</v>
      </c>
      <c r="D18" s="169" t="str">
        <f>CommercialMarket!$B$7</f>
        <v>Office</v>
      </c>
      <c r="E18" s="169">
        <f>MeasureSavingsPercentage!$E$6*VLOOKUP(CommercialSummary!D18,CommercialMarket!$B$4:$G$13,6,FALSE)/VLOOKUP(CommercialSummary!D18,CommercialMarket!$B$4:$G$13,4,FALSE)</f>
        <v>112.31962499999999</v>
      </c>
      <c r="F18" s="169" t="s">
        <v>421</v>
      </c>
      <c r="G18" s="169">
        <f>VLOOKUP(D18,CommercialMarket!$B$4:$E$13,4,FALSE)</f>
        <v>14519</v>
      </c>
      <c r="H18" s="169" t="s">
        <v>422</v>
      </c>
      <c r="I18" s="170">
        <f>MeasureCost!$C$12*MeasureCost!$D$7*VLOOKUP(D18,CommercialMarket!$B$4:$G$13,6,FALSE)*MeasureSavingsPercentage!$E$6/G18</f>
        <v>15.920308155968783</v>
      </c>
      <c r="J18" s="170">
        <v>0</v>
      </c>
      <c r="K18" s="169" t="s">
        <v>423</v>
      </c>
      <c r="L18" s="169">
        <v>0</v>
      </c>
      <c r="M18" s="169" t="s">
        <v>424</v>
      </c>
      <c r="N18" s="169">
        <f>EUL!$D$6</f>
        <v>10</v>
      </c>
      <c r="O18" s="171">
        <f t="shared" si="2"/>
        <v>17.475395119741219</v>
      </c>
      <c r="P18" s="172" t="s">
        <v>426</v>
      </c>
    </row>
    <row r="19" spans="1:16">
      <c r="A19" s="259" t="str">
        <f t="shared" si="1"/>
        <v>Compressed Air-Retro-Other-Demand Reduction</v>
      </c>
      <c r="B19" s="169" t="str">
        <f>MeasureSavingsPercentage!$A$3</f>
        <v>Air Compressor- Demand Reduction</v>
      </c>
      <c r="C19" s="169" t="str">
        <f>MeasureSavingsPercentage!$B$3</f>
        <v>Retro</v>
      </c>
      <c r="D19" s="169" t="str">
        <f>CommercialMarket!$B$8</f>
        <v>Other</v>
      </c>
      <c r="E19" s="169">
        <f>MeasureSavingsPercentage!$E$6*VLOOKUP(CommercialSummary!D19,CommercialMarket!$B$4:$G$13,6,FALSE)/VLOOKUP(CommercialSummary!D19,CommercialMarket!$B$4:$G$13,4,FALSE)</f>
        <v>32.091321428571426</v>
      </c>
      <c r="F19" s="169" t="s">
        <v>421</v>
      </c>
      <c r="G19" s="169">
        <f>VLOOKUP(D19,CommercialMarket!$B$4:$E$13,4,FALSE)</f>
        <v>21323</v>
      </c>
      <c r="H19" s="169" t="s">
        <v>422</v>
      </c>
      <c r="I19" s="170">
        <f>MeasureCost!$F$4*VLOOKUP(D19,CommercialMarket!$B$4:$G$13,6,FALSE)*MeasureSavingsPercentage!$E$3/G19</f>
        <v>13.590676236702237</v>
      </c>
      <c r="J19" s="170">
        <f>MeasureCost!$C$12*MeasureCost!$H$4*VLOOKUP(D19,CommercialMarket!$B$4:$G$13,6,FALSE)*MeasureSavingsPercentage!$E$3/G19</f>
        <v>3.5108350017246499</v>
      </c>
      <c r="K19" s="169" t="s">
        <v>423</v>
      </c>
      <c r="L19" s="169">
        <v>0</v>
      </c>
      <c r="M19" s="169" t="s">
        <v>424</v>
      </c>
      <c r="N19" s="169">
        <f>EUL!$D$3</f>
        <v>10</v>
      </c>
      <c r="O19" s="171">
        <f t="shared" si="2"/>
        <v>52.213721115776266</v>
      </c>
      <c r="P19" s="172" t="s">
        <v>425</v>
      </c>
    </row>
    <row r="20" spans="1:16">
      <c r="A20" s="259" t="str">
        <f t="shared" si="1"/>
        <v>Compressed Air-Retro-Other-VFD and Controls</v>
      </c>
      <c r="B20" s="169" t="str">
        <f>MeasureSavingsPercentage!$A$4</f>
        <v>Air Compressor- VFD and Controls</v>
      </c>
      <c r="C20" s="169" t="str">
        <f>MeasureSavingsPercentage!$B$4</f>
        <v>Retro</v>
      </c>
      <c r="D20" s="169" t="str">
        <f>CommercialMarket!$B$8</f>
        <v>Other</v>
      </c>
      <c r="E20" s="169">
        <f>MeasureSavingsPercentage!$E$6*VLOOKUP(CommercialSummary!D20,CommercialMarket!$B$4:$G$13,6,FALSE)/VLOOKUP(CommercialSummary!D20,CommercialMarket!$B$4:$G$13,4,FALSE)</f>
        <v>32.091321428571426</v>
      </c>
      <c r="F20" s="169" t="s">
        <v>421</v>
      </c>
      <c r="G20" s="169">
        <f>VLOOKUP(D20,CommercialMarket!$B$4:$E$13,4,FALSE)</f>
        <v>21323</v>
      </c>
      <c r="H20" s="169" t="s">
        <v>422</v>
      </c>
      <c r="I20" s="170">
        <f>MeasureCost!$F$5*VLOOKUP(D20,CommercialMarket!$B$4:$G$13,6,FALSE)*MeasureSavingsPercentage!$E$4/G20</f>
        <v>1.9069179775982297</v>
      </c>
      <c r="J20" s="170">
        <v>0</v>
      </c>
      <c r="K20" s="169" t="s">
        <v>423</v>
      </c>
      <c r="L20" s="169">
        <v>0</v>
      </c>
      <c r="M20" s="169" t="s">
        <v>424</v>
      </c>
      <c r="N20" s="169">
        <f>EUL!$D$4</f>
        <v>10</v>
      </c>
      <c r="O20" s="171">
        <f t="shared" si="2"/>
        <v>7.326146377035168</v>
      </c>
      <c r="P20" s="172" t="s">
        <v>426</v>
      </c>
    </row>
    <row r="21" spans="1:16">
      <c r="A21" s="259" t="str">
        <f t="shared" si="1"/>
        <v>Compressed Air-Retro-Other-Equipment Upgrade</v>
      </c>
      <c r="B21" s="169" t="str">
        <f>MeasureSavingsPercentage!$A$5</f>
        <v>Air Compressor- Equipment Upgrade</v>
      </c>
      <c r="C21" s="169" t="str">
        <f>MeasureSavingsPercentage!$B$5</f>
        <v>Retro</v>
      </c>
      <c r="D21" s="169" t="str">
        <f>CommercialMarket!$B$8</f>
        <v>Other</v>
      </c>
      <c r="E21" s="169">
        <f>MeasureSavingsPercentage!$E$6*VLOOKUP(CommercialSummary!D21,CommercialMarket!$B$4:$G$13,6,FALSE)/VLOOKUP(CommercialSummary!D21,CommercialMarket!$B$4:$G$13,4,FALSE)</f>
        <v>32.091321428571426</v>
      </c>
      <c r="F21" s="169" t="s">
        <v>421</v>
      </c>
      <c r="G21" s="169">
        <f>VLOOKUP(D21,CommercialMarket!$B$4:$E$13,4,FALSE)</f>
        <v>21323</v>
      </c>
      <c r="H21" s="169" t="s">
        <v>422</v>
      </c>
      <c r="I21" s="170">
        <f>MeasureCost!$C$12*MeasureCost!$D$6*VLOOKUP(D21,CommercialMarket!$B$4:$G$13,6,FALSE)*MeasureSavingsPercentage!$E$5/G21</f>
        <v>5.8990427542205763</v>
      </c>
      <c r="J21" s="170">
        <v>0</v>
      </c>
      <c r="K21" s="169" t="s">
        <v>423</v>
      </c>
      <c r="L21" s="169">
        <v>0</v>
      </c>
      <c r="M21" s="169" t="s">
        <v>424</v>
      </c>
      <c r="N21" s="169">
        <f>EUL!$D$5</f>
        <v>10</v>
      </c>
      <c r="O21" s="171">
        <f t="shared" si="2"/>
        <v>22.663403045914396</v>
      </c>
      <c r="P21" s="172" t="s">
        <v>426</v>
      </c>
    </row>
    <row r="22" spans="1:16">
      <c r="A22" s="259" t="str">
        <f t="shared" si="1"/>
        <v>Compressed Air-NR-Other-Equipment Upgrade</v>
      </c>
      <c r="B22" s="169" t="str">
        <f>MeasureSavingsPercentage!$A$6</f>
        <v>Air Compressor- Equipment Upgrade</v>
      </c>
      <c r="C22" s="169" t="str">
        <f>MeasureSavingsPercentage!$B$6</f>
        <v>NR</v>
      </c>
      <c r="D22" s="169" t="str">
        <f>CommercialMarket!$B$8</f>
        <v>Other</v>
      </c>
      <c r="E22" s="169">
        <f>MeasureSavingsPercentage!$E$6*VLOOKUP(CommercialSummary!D22,CommercialMarket!$B$4:$G$13,6,FALSE)/VLOOKUP(CommercialSummary!D22,CommercialMarket!$B$4:$G$13,4,FALSE)</f>
        <v>32.091321428571426</v>
      </c>
      <c r="F22" s="169" t="s">
        <v>421</v>
      </c>
      <c r="G22" s="169">
        <f>VLOOKUP(D22,CommercialMarket!$B$4:$E$13,4,FALSE)</f>
        <v>21323</v>
      </c>
      <c r="H22" s="169" t="s">
        <v>422</v>
      </c>
      <c r="I22" s="170">
        <f>MeasureCost!$C$12*MeasureCost!$D$7*VLOOKUP(D22,CommercialMarket!$B$4:$G$13,6,FALSE)*MeasureSavingsPercentage!$E$6/G22</f>
        <v>4.5486594731339389</v>
      </c>
      <c r="J22" s="170">
        <v>0</v>
      </c>
      <c r="K22" s="169" t="s">
        <v>423</v>
      </c>
      <c r="L22" s="169">
        <v>0</v>
      </c>
      <c r="M22" s="169" t="s">
        <v>424</v>
      </c>
      <c r="N22" s="169">
        <f>EUL!$D$6</f>
        <v>10</v>
      </c>
      <c r="O22" s="171">
        <f t="shared" si="2"/>
        <v>17.475395119741226</v>
      </c>
      <c r="P22" s="172" t="s">
        <v>426</v>
      </c>
    </row>
    <row r="23" spans="1:16">
      <c r="A23" s="259" t="str">
        <f t="shared" si="1"/>
        <v>Compressed Air-Retro-Residential Care-Demand Reduction</v>
      </c>
      <c r="B23" s="169" t="str">
        <f>MeasureSavingsPercentage!$A$3</f>
        <v>Air Compressor- Demand Reduction</v>
      </c>
      <c r="C23" s="169" t="str">
        <f>MeasureSavingsPercentage!$B$3</f>
        <v>Retro</v>
      </c>
      <c r="D23" s="169" t="str">
        <f>CommercialMarket!$B$9</f>
        <v>Residential Care</v>
      </c>
      <c r="E23" s="169">
        <f>MeasureSavingsPercentage!$E$6*VLOOKUP(CommercialSummary!D23,CommercialMarket!$B$4:$G$13,6,FALSE)/VLOOKUP(CommercialSummary!D23,CommercialMarket!$B$4:$G$13,4,FALSE)</f>
        <v>112.31962499999999</v>
      </c>
      <c r="F23" s="169" t="s">
        <v>421</v>
      </c>
      <c r="G23" s="169">
        <f>VLOOKUP(D23,CommercialMarket!$B$4:$E$13,4,FALSE)</f>
        <v>68</v>
      </c>
      <c r="H23" s="169" t="s">
        <v>422</v>
      </c>
      <c r="I23" s="170">
        <f>MeasureCost!$F$4*VLOOKUP(D23,CommercialMarket!$B$4:$G$13,6,FALSE)*MeasureSavingsPercentage!$E$3/G23</f>
        <v>47.567366828457821</v>
      </c>
      <c r="J23" s="170">
        <f>MeasureCost!$C$12*MeasureCost!$H$4*VLOOKUP(D23,CommercialMarket!$B$4:$G$13,6,FALSE)*MeasureSavingsPercentage!$E$3/G23</f>
        <v>12.287922506036276</v>
      </c>
      <c r="K23" s="169" t="s">
        <v>423</v>
      </c>
      <c r="L23" s="169">
        <v>0</v>
      </c>
      <c r="M23" s="169" t="s">
        <v>424</v>
      </c>
      <c r="N23" s="169">
        <f>EUL!$D$3</f>
        <v>10</v>
      </c>
      <c r="O23" s="171">
        <f t="shared" si="2"/>
        <v>52.213721115776252</v>
      </c>
      <c r="P23" s="172" t="s">
        <v>425</v>
      </c>
    </row>
    <row r="24" spans="1:16">
      <c r="A24" s="259" t="str">
        <f t="shared" si="1"/>
        <v>Compressed Air-Retro-Residential Care-VFD and Controls</v>
      </c>
      <c r="B24" s="169" t="str">
        <f>MeasureSavingsPercentage!$A$4</f>
        <v>Air Compressor- VFD and Controls</v>
      </c>
      <c r="C24" s="169" t="str">
        <f>MeasureSavingsPercentage!$B$4</f>
        <v>Retro</v>
      </c>
      <c r="D24" s="169" t="str">
        <f>CommercialMarket!$B$9</f>
        <v>Residential Care</v>
      </c>
      <c r="E24" s="169">
        <f>MeasureSavingsPercentage!$E$6*VLOOKUP(CommercialSummary!D24,CommercialMarket!$B$4:$G$13,6,FALSE)/VLOOKUP(CommercialSummary!D24,CommercialMarket!$B$4:$G$13,4,FALSE)</f>
        <v>112.31962499999999</v>
      </c>
      <c r="F24" s="169" t="s">
        <v>421</v>
      </c>
      <c r="G24" s="169">
        <f>VLOOKUP(D24,CommercialMarket!$B$4:$E$13,4,FALSE)</f>
        <v>68</v>
      </c>
      <c r="H24" s="169" t="s">
        <v>422</v>
      </c>
      <c r="I24" s="170">
        <f>MeasureCost!$F$5*VLOOKUP(D24,CommercialMarket!$B$4:$G$13,6,FALSE)*MeasureSavingsPercentage!$E$4/G24</f>
        <v>6.6742129215938029</v>
      </c>
      <c r="J24" s="170">
        <v>0</v>
      </c>
      <c r="K24" s="169" t="s">
        <v>423</v>
      </c>
      <c r="L24" s="169">
        <v>0</v>
      </c>
      <c r="M24" s="169" t="s">
        <v>424</v>
      </c>
      <c r="N24" s="169">
        <f>EUL!$D$4</f>
        <v>10</v>
      </c>
      <c r="O24" s="171">
        <f t="shared" si="2"/>
        <v>7.3261463770351671</v>
      </c>
      <c r="P24" s="172" t="s">
        <v>426</v>
      </c>
    </row>
    <row r="25" spans="1:16">
      <c r="A25" s="259" t="str">
        <f t="shared" si="1"/>
        <v>Compressed Air-Retro-Residential Care-Equipment Upgrade</v>
      </c>
      <c r="B25" s="169" t="str">
        <f>MeasureSavingsPercentage!$A$5</f>
        <v>Air Compressor- Equipment Upgrade</v>
      </c>
      <c r="C25" s="169" t="str">
        <f>MeasureSavingsPercentage!$B$5</f>
        <v>Retro</v>
      </c>
      <c r="D25" s="169" t="str">
        <f>CommercialMarket!$B$9</f>
        <v>Residential Care</v>
      </c>
      <c r="E25" s="169">
        <f>MeasureSavingsPercentage!$E$6*VLOOKUP(CommercialSummary!D25,CommercialMarket!$B$4:$G$13,6,FALSE)/VLOOKUP(CommercialSummary!D25,CommercialMarket!$B$4:$G$13,4,FALSE)</f>
        <v>112.31962499999999</v>
      </c>
      <c r="F25" s="169" t="s">
        <v>421</v>
      </c>
      <c r="G25" s="169">
        <f>VLOOKUP(D25,CommercialMarket!$B$4:$E$13,4,FALSE)</f>
        <v>68</v>
      </c>
      <c r="H25" s="169" t="s">
        <v>422</v>
      </c>
      <c r="I25" s="170">
        <f>MeasureCost!$C$12*MeasureCost!$D$6*VLOOKUP(D25,CommercialMarket!$B$4:$G$13,6,FALSE)*MeasureSavingsPercentage!$E$5/G25</f>
        <v>20.646649639772015</v>
      </c>
      <c r="J25" s="170">
        <v>0</v>
      </c>
      <c r="K25" s="169" t="s">
        <v>423</v>
      </c>
      <c r="L25" s="169">
        <v>0</v>
      </c>
      <c r="M25" s="169" t="s">
        <v>424</v>
      </c>
      <c r="N25" s="169">
        <f>EUL!$D$5</f>
        <v>10</v>
      </c>
      <c r="O25" s="171">
        <f t="shared" si="2"/>
        <v>22.663403045914393</v>
      </c>
      <c r="P25" s="172" t="s">
        <v>426</v>
      </c>
    </row>
    <row r="26" spans="1:16">
      <c r="A26" s="259" t="str">
        <f t="shared" si="1"/>
        <v>Compressed Air-NR-Residential Care-Equipment Upgrade</v>
      </c>
      <c r="B26" s="169" t="str">
        <f>MeasureSavingsPercentage!$A$6</f>
        <v>Air Compressor- Equipment Upgrade</v>
      </c>
      <c r="C26" s="169" t="str">
        <f>MeasureSavingsPercentage!$B$6</f>
        <v>NR</v>
      </c>
      <c r="D26" s="169" t="str">
        <f>CommercialMarket!$B$9</f>
        <v>Residential Care</v>
      </c>
      <c r="E26" s="169">
        <f>MeasureSavingsPercentage!$E$6*VLOOKUP(CommercialSummary!D26,CommercialMarket!$B$4:$G$13,6,FALSE)/VLOOKUP(CommercialSummary!D26,CommercialMarket!$B$4:$G$13,4,FALSE)</f>
        <v>112.31962499999999</v>
      </c>
      <c r="F26" s="169" t="s">
        <v>421</v>
      </c>
      <c r="G26" s="169">
        <f>VLOOKUP(D26,CommercialMarket!$B$4:$E$13,4,FALSE)</f>
        <v>68</v>
      </c>
      <c r="H26" s="169" t="s">
        <v>422</v>
      </c>
      <c r="I26" s="170">
        <f>MeasureCost!$C$12*MeasureCost!$D$7*VLOOKUP(D26,CommercialMarket!$B$4:$G$13,6,FALSE)*MeasureSavingsPercentage!$E$6/G26</f>
        <v>15.920308155968783</v>
      </c>
      <c r="J26" s="170">
        <v>0</v>
      </c>
      <c r="K26" s="169" t="s">
        <v>423</v>
      </c>
      <c r="L26" s="169">
        <v>0</v>
      </c>
      <c r="M26" s="169" t="s">
        <v>424</v>
      </c>
      <c r="N26" s="169">
        <f>EUL!$D$6</f>
        <v>10</v>
      </c>
      <c r="O26" s="171">
        <f t="shared" si="2"/>
        <v>17.475395119741219</v>
      </c>
      <c r="P26" s="172" t="s">
        <v>426</v>
      </c>
    </row>
    <row r="27" spans="1:16">
      <c r="A27" s="259" t="str">
        <f t="shared" si="1"/>
        <v>Compressed Air-Retro-Restaurant-Demand Reduction</v>
      </c>
      <c r="B27" s="169" t="str">
        <f>MeasureSavingsPercentage!$A$3</f>
        <v>Air Compressor- Demand Reduction</v>
      </c>
      <c r="C27" s="169" t="str">
        <f>MeasureSavingsPercentage!$B$3</f>
        <v>Retro</v>
      </c>
      <c r="D27" s="169" t="str">
        <f>CommercialMarket!$B$10</f>
        <v>Restaurant</v>
      </c>
      <c r="E27" s="169">
        <f>MeasureSavingsPercentage!$E$6*VLOOKUP(CommercialSummary!D27,CommercialMarket!$B$4:$G$13,6,FALSE)/VLOOKUP(CommercialSummary!D27,CommercialMarket!$B$4:$G$13,4,FALSE)</f>
        <v>48.136982142857136</v>
      </c>
      <c r="F27" s="169" t="s">
        <v>421</v>
      </c>
      <c r="G27" s="169">
        <f>VLOOKUP(D27,CommercialMarket!$B$4:$E$13,4,FALSE)</f>
        <v>341</v>
      </c>
      <c r="H27" s="169" t="s">
        <v>422</v>
      </c>
      <c r="I27" s="170">
        <f>MeasureCost!$F$4*VLOOKUP(D27,CommercialMarket!$B$4:$G$13,6,FALSE)*MeasureSavingsPercentage!$E$3/G27</f>
        <v>20.386014355053348</v>
      </c>
      <c r="J27" s="170">
        <f>MeasureCost!$C$12*MeasureCost!$H$4*VLOOKUP(D27,CommercialMarket!$B$4:$G$13,6,FALSE)*MeasureSavingsPercentage!$E$3/G27</f>
        <v>5.2662525025869735</v>
      </c>
      <c r="K27" s="169" t="s">
        <v>423</v>
      </c>
      <c r="L27" s="169">
        <v>0</v>
      </c>
      <c r="M27" s="169" t="s">
        <v>424</v>
      </c>
      <c r="N27" s="169">
        <f>EUL!$D$3</f>
        <v>10</v>
      </c>
      <c r="O27" s="171">
        <f t="shared" si="2"/>
        <v>52.213721115776245</v>
      </c>
      <c r="P27" s="172" t="s">
        <v>425</v>
      </c>
    </row>
    <row r="28" spans="1:16">
      <c r="A28" s="259" t="str">
        <f t="shared" si="1"/>
        <v>Compressed Air-Retro-Restaurant-VFD and Controls</v>
      </c>
      <c r="B28" s="169" t="str">
        <f>MeasureSavingsPercentage!$A$4</f>
        <v>Air Compressor- VFD and Controls</v>
      </c>
      <c r="C28" s="169" t="str">
        <f>MeasureSavingsPercentage!$B$4</f>
        <v>Retro</v>
      </c>
      <c r="D28" s="169" t="str">
        <f>CommercialMarket!$B$10</f>
        <v>Restaurant</v>
      </c>
      <c r="E28" s="169">
        <f>MeasureSavingsPercentage!$E$6*VLOOKUP(CommercialSummary!D28,CommercialMarket!$B$4:$G$13,6,FALSE)/VLOOKUP(CommercialSummary!D28,CommercialMarket!$B$4:$G$13,4,FALSE)</f>
        <v>48.136982142857136</v>
      </c>
      <c r="F28" s="169" t="s">
        <v>421</v>
      </c>
      <c r="G28" s="169">
        <f>VLOOKUP(D28,CommercialMarket!$B$4:$E$13,4,FALSE)</f>
        <v>341</v>
      </c>
      <c r="H28" s="169" t="s">
        <v>422</v>
      </c>
      <c r="I28" s="170">
        <f>MeasureCost!$F$5*VLOOKUP(D28,CommercialMarket!$B$4:$G$13,6,FALSE)*MeasureSavingsPercentage!$E$4/G28</f>
        <v>2.8603769663973435</v>
      </c>
      <c r="J28" s="170">
        <v>0</v>
      </c>
      <c r="K28" s="169" t="s">
        <v>423</v>
      </c>
      <c r="L28" s="169">
        <v>0</v>
      </c>
      <c r="M28" s="169" t="s">
        <v>424</v>
      </c>
      <c r="N28" s="169">
        <f>EUL!$D$4</f>
        <v>10</v>
      </c>
      <c r="O28" s="171">
        <f t="shared" si="2"/>
        <v>7.3261463770351654</v>
      </c>
      <c r="P28" s="172" t="s">
        <v>426</v>
      </c>
    </row>
    <row r="29" spans="1:16">
      <c r="A29" s="259" t="str">
        <f t="shared" si="1"/>
        <v>Compressed Air-Retro-Restaurant-Equipment Upgrade</v>
      </c>
      <c r="B29" s="169" t="str">
        <f>MeasureSavingsPercentage!$A$5</f>
        <v>Air Compressor- Equipment Upgrade</v>
      </c>
      <c r="C29" s="169" t="str">
        <f>MeasureSavingsPercentage!$B$5</f>
        <v>Retro</v>
      </c>
      <c r="D29" s="169" t="str">
        <f>CommercialMarket!$B$10</f>
        <v>Restaurant</v>
      </c>
      <c r="E29" s="169">
        <f>MeasureSavingsPercentage!$E$6*VLOOKUP(CommercialSummary!D29,CommercialMarket!$B$4:$G$13,6,FALSE)/VLOOKUP(CommercialSummary!D29,CommercialMarket!$B$4:$G$13,4,FALSE)</f>
        <v>48.136982142857136</v>
      </c>
      <c r="F29" s="169" t="s">
        <v>421</v>
      </c>
      <c r="G29" s="169">
        <f>VLOOKUP(D29,CommercialMarket!$B$4:$E$13,4,FALSE)</f>
        <v>341</v>
      </c>
      <c r="H29" s="169" t="s">
        <v>422</v>
      </c>
      <c r="I29" s="170">
        <f>MeasureCost!$C$12*MeasureCost!$D$6*VLOOKUP(D29,CommercialMarket!$B$4:$G$13,6,FALSE)*MeasureSavingsPercentage!$E$5/G29</f>
        <v>8.8485641313308641</v>
      </c>
      <c r="J29" s="170">
        <v>0</v>
      </c>
      <c r="K29" s="169" t="s">
        <v>423</v>
      </c>
      <c r="L29" s="169">
        <v>0</v>
      </c>
      <c r="M29" s="169" t="s">
        <v>424</v>
      </c>
      <c r="N29" s="169">
        <f>EUL!$D$5</f>
        <v>10</v>
      </c>
      <c r="O29" s="171">
        <f t="shared" si="2"/>
        <v>22.663403045914396</v>
      </c>
      <c r="P29" s="172" t="s">
        <v>426</v>
      </c>
    </row>
    <row r="30" spans="1:16">
      <c r="A30" s="259" t="str">
        <f t="shared" si="1"/>
        <v>Compressed Air-NR-Restaurant-Equipment Upgrade</v>
      </c>
      <c r="B30" s="169" t="str">
        <f>MeasureSavingsPercentage!$A$6</f>
        <v>Air Compressor- Equipment Upgrade</v>
      </c>
      <c r="C30" s="169" t="str">
        <f>MeasureSavingsPercentage!$B$6</f>
        <v>NR</v>
      </c>
      <c r="D30" s="169" t="str">
        <f>CommercialMarket!$B$10</f>
        <v>Restaurant</v>
      </c>
      <c r="E30" s="169">
        <f>MeasureSavingsPercentage!$E$6*VLOOKUP(CommercialSummary!D30,CommercialMarket!$B$4:$G$13,6,FALSE)/VLOOKUP(CommercialSummary!D30,CommercialMarket!$B$4:$G$13,4,FALSE)</f>
        <v>48.136982142857136</v>
      </c>
      <c r="F30" s="169" t="s">
        <v>421</v>
      </c>
      <c r="G30" s="169">
        <f>VLOOKUP(D30,CommercialMarket!$B$4:$E$13,4,FALSE)</f>
        <v>341</v>
      </c>
      <c r="H30" s="169" t="s">
        <v>422</v>
      </c>
      <c r="I30" s="170">
        <f>MeasureCost!$C$12*MeasureCost!$D$7*VLOOKUP(D30,CommercialMarket!$B$4:$G$13,6,FALSE)*MeasureSavingsPercentage!$E$6/G30</f>
        <v>6.8229892097009062</v>
      </c>
      <c r="J30" s="170">
        <v>0</v>
      </c>
      <c r="K30" s="169" t="s">
        <v>423</v>
      </c>
      <c r="L30" s="169">
        <v>0</v>
      </c>
      <c r="M30" s="169" t="s">
        <v>424</v>
      </c>
      <c r="N30" s="169">
        <f>EUL!$D$6</f>
        <v>10</v>
      </c>
      <c r="O30" s="171">
        <f t="shared" si="2"/>
        <v>17.475395119741219</v>
      </c>
      <c r="P30" s="172" t="s">
        <v>426</v>
      </c>
    </row>
    <row r="31" spans="1:16">
      <c r="A31" s="259" t="str">
        <f t="shared" si="1"/>
        <v>Compressed Air-Retro-Retail/Service-Demand Reduction</v>
      </c>
      <c r="B31" s="169" t="str">
        <f>MeasureSavingsPercentage!$A$3</f>
        <v>Air Compressor- Demand Reduction</v>
      </c>
      <c r="C31" s="169" t="str">
        <f>MeasureSavingsPercentage!$B$3</f>
        <v>Retro</v>
      </c>
      <c r="D31" s="169" t="str">
        <f>CommercialMarket!$B$11</f>
        <v>Retail/Service</v>
      </c>
      <c r="E31" s="169">
        <f>MeasureSavingsPercentage!$E$6*VLOOKUP(CommercialSummary!D31,CommercialMarket!$B$4:$G$13,6,FALSE)/VLOOKUP(CommercialSummary!D31,CommercialMarket!$B$4:$G$13,4,FALSE)</f>
        <v>32.091321428571426</v>
      </c>
      <c r="F31" s="169" t="s">
        <v>421</v>
      </c>
      <c r="G31" s="169">
        <f>VLOOKUP(D31,CommercialMarket!$B$4:$E$13,4,FALSE)</f>
        <v>108395</v>
      </c>
      <c r="H31" s="169" t="s">
        <v>422</v>
      </c>
      <c r="I31" s="170">
        <f>MeasureCost!$F$4*VLOOKUP(D31,CommercialMarket!$B$4:$G$13,6,FALSE)*MeasureSavingsPercentage!$E$3/G31</f>
        <v>13.590676236702237</v>
      </c>
      <c r="J31" s="170">
        <f>MeasureCost!$C$12*MeasureCost!$H$4*VLOOKUP(D31,CommercialMarket!$B$4:$G$13,6,FALSE)*MeasureSavingsPercentage!$E$3/G31</f>
        <v>3.5108350017246499</v>
      </c>
      <c r="K31" s="169" t="s">
        <v>423</v>
      </c>
      <c r="L31" s="169">
        <v>0</v>
      </c>
      <c r="M31" s="169" t="s">
        <v>424</v>
      </c>
      <c r="N31" s="169">
        <f>EUL!$D$3</f>
        <v>10</v>
      </c>
      <c r="O31" s="171">
        <f t="shared" si="2"/>
        <v>52.213721115776266</v>
      </c>
      <c r="P31" s="172" t="s">
        <v>425</v>
      </c>
    </row>
    <row r="32" spans="1:16">
      <c r="A32" s="259" t="str">
        <f t="shared" si="1"/>
        <v>Compressed Air-Retro-Retail/Service-VFD and Controls</v>
      </c>
      <c r="B32" s="169" t="str">
        <f>MeasureSavingsPercentage!$A$4</f>
        <v>Air Compressor- VFD and Controls</v>
      </c>
      <c r="C32" s="169" t="str">
        <f>MeasureSavingsPercentage!$B$4</f>
        <v>Retro</v>
      </c>
      <c r="D32" s="169" t="str">
        <f>CommercialMarket!$B$11</f>
        <v>Retail/Service</v>
      </c>
      <c r="E32" s="169">
        <f>MeasureSavingsPercentage!$E$6*VLOOKUP(CommercialSummary!D32,CommercialMarket!$B$4:$G$13,6,FALSE)/VLOOKUP(CommercialSummary!D32,CommercialMarket!$B$4:$G$13,4,FALSE)</f>
        <v>32.091321428571426</v>
      </c>
      <c r="F32" s="169" t="s">
        <v>421</v>
      </c>
      <c r="G32" s="169">
        <f>VLOOKUP(D32,CommercialMarket!$B$4:$E$13,4,FALSE)</f>
        <v>108395</v>
      </c>
      <c r="H32" s="169" t="s">
        <v>422</v>
      </c>
      <c r="I32" s="170">
        <f>MeasureCost!$F$5*VLOOKUP(D32,CommercialMarket!$B$4:$G$13,6,FALSE)*MeasureSavingsPercentage!$E$4/G32</f>
        <v>1.9069179775982292</v>
      </c>
      <c r="J32" s="170">
        <v>0</v>
      </c>
      <c r="K32" s="169" t="s">
        <v>423</v>
      </c>
      <c r="L32" s="169">
        <v>0</v>
      </c>
      <c r="M32" s="169" t="s">
        <v>424</v>
      </c>
      <c r="N32" s="169">
        <f>EUL!$D$4</f>
        <v>10</v>
      </c>
      <c r="O32" s="171">
        <f t="shared" si="2"/>
        <v>7.3261463770351671</v>
      </c>
      <c r="P32" s="172" t="s">
        <v>426</v>
      </c>
    </row>
    <row r="33" spans="1:16">
      <c r="A33" s="259" t="str">
        <f t="shared" si="1"/>
        <v>Compressed Air-Retro-Retail/Service-Equipment Upgrade</v>
      </c>
      <c r="B33" s="169" t="str">
        <f>MeasureSavingsPercentage!$A$5</f>
        <v>Air Compressor- Equipment Upgrade</v>
      </c>
      <c r="C33" s="169" t="str">
        <f>MeasureSavingsPercentage!$B$5</f>
        <v>Retro</v>
      </c>
      <c r="D33" s="169" t="str">
        <f>CommercialMarket!$B$11</f>
        <v>Retail/Service</v>
      </c>
      <c r="E33" s="169">
        <f>MeasureSavingsPercentage!$E$6*VLOOKUP(CommercialSummary!D33,CommercialMarket!$B$4:$G$13,6,FALSE)/VLOOKUP(CommercialSummary!D33,CommercialMarket!$B$4:$G$13,4,FALSE)</f>
        <v>32.091321428571426</v>
      </c>
      <c r="F33" s="169" t="s">
        <v>421</v>
      </c>
      <c r="G33" s="169">
        <f>VLOOKUP(D33,CommercialMarket!$B$4:$E$13,4,FALSE)</f>
        <v>108395</v>
      </c>
      <c r="H33" s="169" t="s">
        <v>422</v>
      </c>
      <c r="I33" s="170">
        <f>MeasureCost!$C$12*MeasureCost!$D$6*VLOOKUP(D33,CommercialMarket!$B$4:$G$13,6,FALSE)*MeasureSavingsPercentage!$E$5/G33</f>
        <v>5.8990427542205763</v>
      </c>
      <c r="J33" s="170">
        <v>0</v>
      </c>
      <c r="K33" s="169" t="s">
        <v>423</v>
      </c>
      <c r="L33" s="169">
        <v>0</v>
      </c>
      <c r="M33" s="169" t="s">
        <v>424</v>
      </c>
      <c r="N33" s="169">
        <f>EUL!$D$5</f>
        <v>10</v>
      </c>
      <c r="O33" s="171">
        <f t="shared" si="2"/>
        <v>22.663403045914396</v>
      </c>
      <c r="P33" s="172" t="s">
        <v>426</v>
      </c>
    </row>
    <row r="34" spans="1:16">
      <c r="A34" s="259" t="str">
        <f t="shared" si="1"/>
        <v>Compressed Air-NR-Retail/Service-Equipment Upgrade</v>
      </c>
      <c r="B34" s="169" t="str">
        <f>MeasureSavingsPercentage!$A$6</f>
        <v>Air Compressor- Equipment Upgrade</v>
      </c>
      <c r="C34" s="169" t="str">
        <f>MeasureSavingsPercentage!$B$6</f>
        <v>NR</v>
      </c>
      <c r="D34" s="169" t="str">
        <f>CommercialMarket!$B$11</f>
        <v>Retail/Service</v>
      </c>
      <c r="E34" s="169">
        <f>MeasureSavingsPercentage!$E$6*VLOOKUP(CommercialSummary!D34,CommercialMarket!$B$4:$G$13,6,FALSE)/VLOOKUP(CommercialSummary!D34,CommercialMarket!$B$4:$G$13,4,FALSE)</f>
        <v>32.091321428571426</v>
      </c>
      <c r="F34" s="169" t="s">
        <v>421</v>
      </c>
      <c r="G34" s="169">
        <f>VLOOKUP(D34,CommercialMarket!$B$4:$E$13,4,FALSE)</f>
        <v>108395</v>
      </c>
      <c r="H34" s="169" t="s">
        <v>422</v>
      </c>
      <c r="I34" s="170">
        <f>MeasureCost!$C$12*MeasureCost!$D$7*VLOOKUP(D34,CommercialMarket!$B$4:$G$13,6,FALSE)*MeasureSavingsPercentage!$E$6/G34</f>
        <v>4.548659473133938</v>
      </c>
      <c r="J34" s="170">
        <v>0</v>
      </c>
      <c r="K34" s="169" t="s">
        <v>423</v>
      </c>
      <c r="L34" s="169">
        <v>0</v>
      </c>
      <c r="M34" s="169" t="s">
        <v>424</v>
      </c>
      <c r="N34" s="169">
        <f>EUL!$D$6</f>
        <v>10</v>
      </c>
      <c r="O34" s="171">
        <f t="shared" si="2"/>
        <v>17.475395119741222</v>
      </c>
      <c r="P34" s="172" t="s">
        <v>426</v>
      </c>
    </row>
    <row r="35" spans="1:16">
      <c r="A35" s="259" t="str">
        <f t="shared" si="1"/>
        <v>Compressed Air-Retro-School K-12-Demand Reduction</v>
      </c>
      <c r="B35" s="169" t="str">
        <f>MeasureSavingsPercentage!$A$3</f>
        <v>Air Compressor- Demand Reduction</v>
      </c>
      <c r="C35" s="169" t="str">
        <f>MeasureSavingsPercentage!$B$3</f>
        <v>Retro</v>
      </c>
      <c r="D35" s="169" t="str">
        <f>CommercialMarket!$B$12</f>
        <v>School K-12</v>
      </c>
      <c r="E35" s="169">
        <f>MeasureSavingsPercentage!$E$6*VLOOKUP(CommercialSummary!D35,CommercialMarket!$B$4:$G$13,6,FALSE)/VLOOKUP(CommercialSummary!D35,CommercialMarket!$B$4:$G$13,4,FALSE)</f>
        <v>32.091321428571426</v>
      </c>
      <c r="F35" s="169" t="s">
        <v>421</v>
      </c>
      <c r="G35" s="169">
        <f>VLOOKUP(D35,CommercialMarket!$B$4:$E$13,4,FALSE)</f>
        <v>808</v>
      </c>
      <c r="H35" s="169" t="s">
        <v>422</v>
      </c>
      <c r="I35" s="170">
        <f>MeasureCost!$F$4*VLOOKUP(D35,CommercialMarket!$B$4:$G$13,6,FALSE)*MeasureSavingsPercentage!$E$3/G35</f>
        <v>13.590676236702235</v>
      </c>
      <c r="J35" s="170">
        <f>MeasureCost!$C$12*MeasureCost!$H$4*VLOOKUP(D35,CommercialMarket!$B$4:$G$13,6,FALSE)*MeasureSavingsPercentage!$E$3/G35</f>
        <v>3.5108350017246495</v>
      </c>
      <c r="K35" s="169" t="s">
        <v>423</v>
      </c>
      <c r="L35" s="169">
        <v>0</v>
      </c>
      <c r="M35" s="169" t="s">
        <v>424</v>
      </c>
      <c r="N35" s="169">
        <f>EUL!$D$3</f>
        <v>10</v>
      </c>
      <c r="O35" s="171">
        <f t="shared" si="2"/>
        <v>52.213721115776259</v>
      </c>
      <c r="P35" s="172" t="s">
        <v>425</v>
      </c>
    </row>
    <row r="36" spans="1:16">
      <c r="A36" s="259" t="str">
        <f t="shared" si="1"/>
        <v>Compressed Air-Retro-School K-12-VFD and Controls</v>
      </c>
      <c r="B36" s="169" t="str">
        <f>MeasureSavingsPercentage!$A$4</f>
        <v>Air Compressor- VFD and Controls</v>
      </c>
      <c r="C36" s="169" t="str">
        <f>MeasureSavingsPercentage!$B$4</f>
        <v>Retro</v>
      </c>
      <c r="D36" s="169" t="str">
        <f>CommercialMarket!$B$12</f>
        <v>School K-12</v>
      </c>
      <c r="E36" s="169">
        <f>MeasureSavingsPercentage!$E$6*VLOOKUP(CommercialSummary!D36,CommercialMarket!$B$4:$G$13,6,FALSE)/VLOOKUP(CommercialSummary!D36,CommercialMarket!$B$4:$G$13,4,FALSE)</f>
        <v>32.091321428571426</v>
      </c>
      <c r="F36" s="169" t="s">
        <v>421</v>
      </c>
      <c r="G36" s="169">
        <f>VLOOKUP(D36,CommercialMarket!$B$4:$E$13,4,FALSE)</f>
        <v>808</v>
      </c>
      <c r="H36" s="169" t="s">
        <v>422</v>
      </c>
      <c r="I36" s="170">
        <f>MeasureCost!$F$5*VLOOKUP(D36,CommercialMarket!$B$4:$G$13,6,FALSE)*MeasureSavingsPercentage!$E$4/G36</f>
        <v>1.9069179775982295</v>
      </c>
      <c r="J36" s="170">
        <v>0</v>
      </c>
      <c r="K36" s="169" t="s">
        <v>423</v>
      </c>
      <c r="L36" s="169">
        <v>0</v>
      </c>
      <c r="M36" s="169" t="s">
        <v>424</v>
      </c>
      <c r="N36" s="169">
        <f>EUL!$D$4</f>
        <v>10</v>
      </c>
      <c r="O36" s="171">
        <f t="shared" si="2"/>
        <v>7.3261463770351671</v>
      </c>
      <c r="P36" s="172" t="s">
        <v>426</v>
      </c>
    </row>
    <row r="37" spans="1:16">
      <c r="A37" s="259" t="str">
        <f t="shared" si="1"/>
        <v>Compressed Air-Retro-School K-12-Equipment Upgrade</v>
      </c>
      <c r="B37" s="169" t="str">
        <f>MeasureSavingsPercentage!$A$5</f>
        <v>Air Compressor- Equipment Upgrade</v>
      </c>
      <c r="C37" s="169" t="str">
        <f>MeasureSavingsPercentage!$B$5</f>
        <v>Retro</v>
      </c>
      <c r="D37" s="169" t="str">
        <f>CommercialMarket!$B$12</f>
        <v>School K-12</v>
      </c>
      <c r="E37" s="169">
        <f>MeasureSavingsPercentage!$E$6*VLOOKUP(CommercialSummary!D37,CommercialMarket!$B$4:$G$13,6,FALSE)/VLOOKUP(CommercialSummary!D37,CommercialMarket!$B$4:$G$13,4,FALSE)</f>
        <v>32.091321428571426</v>
      </c>
      <c r="F37" s="169" t="s">
        <v>421</v>
      </c>
      <c r="G37" s="169">
        <f>VLOOKUP(D37,CommercialMarket!$B$4:$E$13,4,FALSE)</f>
        <v>808</v>
      </c>
      <c r="H37" s="169" t="s">
        <v>422</v>
      </c>
      <c r="I37" s="170">
        <f>MeasureCost!$C$12*MeasureCost!$D$6*VLOOKUP(D37,CommercialMarket!$B$4:$G$13,6,FALSE)*MeasureSavingsPercentage!$E$5/G37</f>
        <v>5.8990427542205754</v>
      </c>
      <c r="J37" s="170">
        <v>0</v>
      </c>
      <c r="K37" s="169" t="s">
        <v>423</v>
      </c>
      <c r="L37" s="169">
        <v>0</v>
      </c>
      <c r="M37" s="169" t="s">
        <v>424</v>
      </c>
      <c r="N37" s="169">
        <f>EUL!$D$5</f>
        <v>10</v>
      </c>
      <c r="O37" s="171">
        <f t="shared" si="2"/>
        <v>22.663403045914396</v>
      </c>
      <c r="P37" s="172" t="s">
        <v>426</v>
      </c>
    </row>
    <row r="38" spans="1:16">
      <c r="A38" s="259" t="str">
        <f t="shared" si="1"/>
        <v>Compressed Air-NR-School K-12-Equipment Upgrade</v>
      </c>
      <c r="B38" s="169" t="str">
        <f>MeasureSavingsPercentage!$A$6</f>
        <v>Air Compressor- Equipment Upgrade</v>
      </c>
      <c r="C38" s="169" t="str">
        <f>MeasureSavingsPercentage!$B$6</f>
        <v>NR</v>
      </c>
      <c r="D38" s="169" t="str">
        <f>CommercialMarket!$B$12</f>
        <v>School K-12</v>
      </c>
      <c r="E38" s="169">
        <f>MeasureSavingsPercentage!$E$6*VLOOKUP(CommercialSummary!D38,CommercialMarket!$B$4:$G$13,6,FALSE)/VLOOKUP(CommercialSummary!D38,CommercialMarket!$B$4:$G$13,4,FALSE)</f>
        <v>32.091321428571426</v>
      </c>
      <c r="F38" s="169" t="s">
        <v>421</v>
      </c>
      <c r="G38" s="169">
        <f>VLOOKUP(D38,CommercialMarket!$B$4:$E$13,4,FALSE)</f>
        <v>808</v>
      </c>
      <c r="H38" s="169" t="s">
        <v>422</v>
      </c>
      <c r="I38" s="170">
        <f>MeasureCost!$C$12*MeasureCost!$D$7*VLOOKUP(D38,CommercialMarket!$B$4:$G$13,6,FALSE)*MeasureSavingsPercentage!$E$6/G38</f>
        <v>4.548659473133938</v>
      </c>
      <c r="J38" s="170">
        <v>0</v>
      </c>
      <c r="K38" s="169" t="s">
        <v>423</v>
      </c>
      <c r="L38" s="169">
        <v>0</v>
      </c>
      <c r="M38" s="169" t="s">
        <v>424</v>
      </c>
      <c r="N38" s="169">
        <f>EUL!$D$6</f>
        <v>10</v>
      </c>
      <c r="O38" s="171">
        <f t="shared" si="2"/>
        <v>17.475395119741222</v>
      </c>
      <c r="P38" s="172" t="s">
        <v>426</v>
      </c>
    </row>
    <row r="39" spans="1:16">
      <c r="A39" s="259" t="str">
        <f t="shared" si="1"/>
        <v>Compressed Air-Retro-Warehouse-Demand Reduction</v>
      </c>
      <c r="B39" s="169" t="str">
        <f>MeasureSavingsPercentage!$A$3</f>
        <v>Air Compressor- Demand Reduction</v>
      </c>
      <c r="C39" s="169" t="str">
        <f>MeasureSavingsPercentage!$B$3</f>
        <v>Retro</v>
      </c>
      <c r="D39" s="169" t="str">
        <f>CommercialMarket!$B$13</f>
        <v>Warehouse</v>
      </c>
      <c r="E39" s="169">
        <f>MeasureSavingsPercentage!$E$6*VLOOKUP(CommercialSummary!D39,CommercialMarket!$B$4:$G$13,6,FALSE)/VLOOKUP(CommercialSummary!D39,CommercialMarket!$B$4:$G$13,4,FALSE)</f>
        <v>40.114151785714284</v>
      </c>
      <c r="F39" s="169" t="s">
        <v>421</v>
      </c>
      <c r="G39" s="169">
        <f>VLOOKUP(D39,CommercialMarket!$B$4:$E$13,4,FALSE)</f>
        <v>90228</v>
      </c>
      <c r="H39" s="169" t="s">
        <v>422</v>
      </c>
      <c r="I39" s="170">
        <f>MeasureCost!$F$4*VLOOKUP(D39,CommercialMarket!$B$4:$G$13,6,FALSE)*MeasureSavingsPercentage!$E$3/G39</f>
        <v>16.988345295877796</v>
      </c>
      <c r="J39" s="170">
        <f>MeasureCost!$C$12*MeasureCost!$H$4*VLOOKUP(D39,CommercialMarket!$B$4:$G$13,6,FALSE)*MeasureSavingsPercentage!$E$3/G39</f>
        <v>4.3885437521558126</v>
      </c>
      <c r="K39" s="169" t="s">
        <v>423</v>
      </c>
      <c r="L39" s="169">
        <v>0</v>
      </c>
      <c r="M39" s="169" t="s">
        <v>424</v>
      </c>
      <c r="N39" s="169">
        <f>EUL!$D$3</f>
        <v>10</v>
      </c>
      <c r="O39" s="171">
        <f t="shared" si="2"/>
        <v>52.213721115776252</v>
      </c>
      <c r="P39" s="172" t="s">
        <v>425</v>
      </c>
    </row>
    <row r="40" spans="1:16">
      <c r="A40" s="259" t="str">
        <f t="shared" si="1"/>
        <v>Compressed Air-Retro-Warehouse-VFD and Controls</v>
      </c>
      <c r="B40" s="169" t="str">
        <f>MeasureSavingsPercentage!$A$4</f>
        <v>Air Compressor- VFD and Controls</v>
      </c>
      <c r="C40" s="169" t="str">
        <f>MeasureSavingsPercentage!$B$4</f>
        <v>Retro</v>
      </c>
      <c r="D40" s="169" t="str">
        <f>CommercialMarket!$B$13</f>
        <v>Warehouse</v>
      </c>
      <c r="E40" s="169">
        <f>MeasureSavingsPercentage!$E$6*VLOOKUP(CommercialSummary!D40,CommercialMarket!$B$4:$G$13,6,FALSE)/VLOOKUP(CommercialSummary!D40,CommercialMarket!$B$4:$G$13,4,FALSE)</f>
        <v>40.114151785714284</v>
      </c>
      <c r="F40" s="169" t="s">
        <v>421</v>
      </c>
      <c r="G40" s="169">
        <f>VLOOKUP(D40,CommercialMarket!$B$4:$E$13,4,FALSE)</f>
        <v>90228</v>
      </c>
      <c r="H40" s="169" t="s">
        <v>422</v>
      </c>
      <c r="I40" s="170">
        <f>MeasureCost!$F$5*VLOOKUP(D40,CommercialMarket!$B$4:$G$13,6,FALSE)*MeasureSavingsPercentage!$E$4/G40</f>
        <v>2.3836474719977869</v>
      </c>
      <c r="J40" s="170">
        <v>0</v>
      </c>
      <c r="K40" s="169" t="s">
        <v>423</v>
      </c>
      <c r="L40" s="169">
        <v>0</v>
      </c>
      <c r="M40" s="169" t="s">
        <v>424</v>
      </c>
      <c r="N40" s="169">
        <f>EUL!$D$4</f>
        <v>10</v>
      </c>
      <c r="O40" s="171">
        <f t="shared" si="2"/>
        <v>7.326146377035168</v>
      </c>
      <c r="P40" s="172" t="s">
        <v>426</v>
      </c>
    </row>
    <row r="41" spans="1:16">
      <c r="A41" s="259" t="str">
        <f t="shared" si="1"/>
        <v>Compressed Air-Retro-Warehouse-Equipment Upgrade</v>
      </c>
      <c r="B41" s="169" t="str">
        <f>MeasureSavingsPercentage!$A$5</f>
        <v>Air Compressor- Equipment Upgrade</v>
      </c>
      <c r="C41" s="169" t="str">
        <f>MeasureSavingsPercentage!$B$5</f>
        <v>Retro</v>
      </c>
      <c r="D41" s="169" t="str">
        <f>CommercialMarket!$B$13</f>
        <v>Warehouse</v>
      </c>
      <c r="E41" s="169">
        <f>MeasureSavingsPercentage!$E$6*VLOOKUP(CommercialSummary!D41,CommercialMarket!$B$4:$G$13,6,FALSE)/VLOOKUP(CommercialSummary!D41,CommercialMarket!$B$4:$G$13,4,FALSE)</f>
        <v>40.114151785714284</v>
      </c>
      <c r="F41" s="169" t="s">
        <v>421</v>
      </c>
      <c r="G41" s="169">
        <f>VLOOKUP(D41,CommercialMarket!$B$4:$E$13,4,FALSE)</f>
        <v>90228</v>
      </c>
      <c r="H41" s="169" t="s">
        <v>422</v>
      </c>
      <c r="I41" s="170">
        <f>MeasureCost!$C$12*MeasureCost!$D$6*VLOOKUP(D41,CommercialMarket!$B$4:$G$13,6,FALSE)*MeasureSavingsPercentage!$E$5/G41</f>
        <v>7.3738034427757215</v>
      </c>
      <c r="J41" s="170">
        <v>0</v>
      </c>
      <c r="K41" s="169" t="s">
        <v>423</v>
      </c>
      <c r="L41" s="169">
        <v>0</v>
      </c>
      <c r="M41" s="169" t="s">
        <v>424</v>
      </c>
      <c r="N41" s="169">
        <f>EUL!$D$5</f>
        <v>10</v>
      </c>
      <c r="O41" s="171">
        <f t="shared" si="2"/>
        <v>22.663403045914396</v>
      </c>
      <c r="P41" s="172" t="s">
        <v>426</v>
      </c>
    </row>
    <row r="42" spans="1:16">
      <c r="A42" s="259" t="str">
        <f t="shared" si="1"/>
        <v>Compressed Air-NR-Warehouse-Equipment Upgrade</v>
      </c>
      <c r="B42" s="169" t="str">
        <f>MeasureSavingsPercentage!$A$6</f>
        <v>Air Compressor- Equipment Upgrade</v>
      </c>
      <c r="C42" s="169" t="str">
        <f>MeasureSavingsPercentage!$B$6</f>
        <v>NR</v>
      </c>
      <c r="D42" s="169" t="str">
        <f>CommercialMarket!$B$13</f>
        <v>Warehouse</v>
      </c>
      <c r="E42" s="169">
        <f>MeasureSavingsPercentage!$E$6*VLOOKUP(CommercialSummary!D42,CommercialMarket!$B$4:$G$13,6,FALSE)/VLOOKUP(CommercialSummary!D42,CommercialMarket!$B$4:$G$13,4,FALSE)</f>
        <v>40.114151785714284</v>
      </c>
      <c r="F42" s="169" t="s">
        <v>421</v>
      </c>
      <c r="G42" s="169">
        <f>VLOOKUP(D42,CommercialMarket!$B$4:$E$13,4,FALSE)</f>
        <v>90228</v>
      </c>
      <c r="H42" s="169" t="s">
        <v>422</v>
      </c>
      <c r="I42" s="170">
        <f>MeasureCost!$C$12*MeasureCost!$D$7*VLOOKUP(D42,CommercialMarket!$B$4:$G$13,6,FALSE)*MeasureSavingsPercentage!$E$6/G42</f>
        <v>5.6858243414174234</v>
      </c>
      <c r="J42" s="170">
        <v>0</v>
      </c>
      <c r="K42" s="169" t="s">
        <v>423</v>
      </c>
      <c r="L42" s="169">
        <v>0</v>
      </c>
      <c r="M42" s="169" t="s">
        <v>424</v>
      </c>
      <c r="N42" s="169">
        <f>EUL!$D$6</f>
        <v>10</v>
      </c>
      <c r="O42" s="171">
        <f t="shared" si="2"/>
        <v>17.475395119741222</v>
      </c>
      <c r="P42" s="172" t="s">
        <v>426</v>
      </c>
    </row>
    <row r="43" spans="1:16">
      <c r="J43" s="173"/>
      <c r="P43" s="172"/>
    </row>
    <row r="44" spans="1:16">
      <c r="F44" s="169">
        <f>SUMPRODUCT(E3:E42,G3:G42)</f>
        <v>40561847.843205348</v>
      </c>
      <c r="J44" s="173"/>
      <c r="P44" s="174"/>
    </row>
    <row r="45" spans="1:16">
      <c r="F45" s="169">
        <f>F44/8760000</f>
        <v>4.6303479273065467</v>
      </c>
      <c r="I45" s="170"/>
      <c r="J45" s="170"/>
      <c r="L45" s="169">
        <v>0</v>
      </c>
      <c r="M45" s="169" t="s">
        <v>424</v>
      </c>
      <c r="N45" s="169">
        <f>EUL!$D$3</f>
        <v>10</v>
      </c>
      <c r="O45" s="171" t="e">
        <f>-PMT(0.04,10,I45)/E45*1000</f>
        <v>#DIV/0!</v>
      </c>
      <c r="P45" s="171">
        <f>-PMT(0.04,10,J45)/F45*1000</f>
        <v>0</v>
      </c>
    </row>
    <row r="46" spans="1:16">
      <c r="F46" s="169">
        <f>F45*0.85</f>
        <v>3.9357957382105644</v>
      </c>
      <c r="I46" s="170"/>
      <c r="J46" s="170"/>
      <c r="L46" s="169">
        <v>0</v>
      </c>
      <c r="M46" s="169" t="s">
        <v>424</v>
      </c>
      <c r="N46" s="169">
        <f>EUL!$D$4</f>
        <v>10</v>
      </c>
      <c r="O46" s="171" t="e">
        <f t="shared" ref="O46:O84" si="3">-PMT(0.04,10,I46)/E46*1000</f>
        <v>#DIV/0!</v>
      </c>
    </row>
    <row r="47" spans="1:16">
      <c r="I47" s="170"/>
      <c r="J47" s="170"/>
      <c r="L47" s="169">
        <v>0</v>
      </c>
      <c r="M47" s="169" t="s">
        <v>424</v>
      </c>
      <c r="N47" s="169">
        <f>EUL!$D$5</f>
        <v>10</v>
      </c>
      <c r="O47" s="171" t="e">
        <f t="shared" si="3"/>
        <v>#DIV/0!</v>
      </c>
    </row>
    <row r="48" spans="1:16">
      <c r="I48" s="170"/>
      <c r="J48" s="170"/>
      <c r="L48" s="169">
        <v>0</v>
      </c>
      <c r="M48" s="169" t="s">
        <v>424</v>
      </c>
      <c r="N48" s="169">
        <f>EUL!$D$6</f>
        <v>10</v>
      </c>
      <c r="O48" s="171" t="e">
        <f t="shared" si="3"/>
        <v>#DIV/0!</v>
      </c>
    </row>
    <row r="49" spans="9:15">
      <c r="I49" s="170"/>
      <c r="J49" s="170"/>
      <c r="L49" s="169">
        <v>0</v>
      </c>
      <c r="M49" s="169" t="s">
        <v>424</v>
      </c>
      <c r="N49" s="169">
        <f>EUL!$D$3</f>
        <v>10</v>
      </c>
      <c r="O49" s="171" t="e">
        <f t="shared" si="3"/>
        <v>#DIV/0!</v>
      </c>
    </row>
    <row r="50" spans="9:15">
      <c r="I50" s="170"/>
      <c r="J50" s="170"/>
      <c r="L50" s="169">
        <v>0</v>
      </c>
      <c r="M50" s="169" t="s">
        <v>424</v>
      </c>
      <c r="N50" s="169">
        <f>EUL!$D$4</f>
        <v>10</v>
      </c>
      <c r="O50" s="171" t="e">
        <f t="shared" si="3"/>
        <v>#DIV/0!</v>
      </c>
    </row>
    <row r="51" spans="9:15">
      <c r="I51" s="170"/>
      <c r="J51" s="170"/>
      <c r="L51" s="169">
        <v>0</v>
      </c>
      <c r="M51" s="169" t="s">
        <v>424</v>
      </c>
      <c r="N51" s="169">
        <f>EUL!$D$5</f>
        <v>10</v>
      </c>
      <c r="O51" s="171" t="e">
        <f t="shared" si="3"/>
        <v>#DIV/0!</v>
      </c>
    </row>
    <row r="52" spans="9:15">
      <c r="I52" s="170"/>
      <c r="J52" s="170"/>
      <c r="L52" s="169">
        <v>0</v>
      </c>
      <c r="M52" s="169" t="s">
        <v>424</v>
      </c>
      <c r="N52" s="169">
        <f>EUL!$D$6</f>
        <v>10</v>
      </c>
      <c r="O52" s="171" t="e">
        <f t="shared" si="3"/>
        <v>#DIV/0!</v>
      </c>
    </row>
    <row r="53" spans="9:15">
      <c r="I53" s="170"/>
      <c r="J53" s="170"/>
      <c r="L53" s="169">
        <v>0</v>
      </c>
      <c r="M53" s="169" t="s">
        <v>424</v>
      </c>
      <c r="N53" s="169">
        <f>EUL!$D$3</f>
        <v>10</v>
      </c>
      <c r="O53" s="171" t="e">
        <f t="shared" si="3"/>
        <v>#DIV/0!</v>
      </c>
    </row>
    <row r="54" spans="9:15">
      <c r="I54" s="170"/>
      <c r="J54" s="170"/>
      <c r="L54" s="169">
        <v>0</v>
      </c>
      <c r="M54" s="169" t="s">
        <v>424</v>
      </c>
      <c r="N54" s="169">
        <f>EUL!$D$4</f>
        <v>10</v>
      </c>
      <c r="O54" s="171" t="e">
        <f t="shared" si="3"/>
        <v>#DIV/0!</v>
      </c>
    </row>
    <row r="55" spans="9:15">
      <c r="I55" s="170"/>
      <c r="J55" s="170"/>
      <c r="L55" s="169">
        <v>0</v>
      </c>
      <c r="M55" s="169" t="s">
        <v>424</v>
      </c>
      <c r="N55" s="169">
        <f>EUL!$D$5</f>
        <v>10</v>
      </c>
      <c r="O55" s="171" t="e">
        <f t="shared" si="3"/>
        <v>#DIV/0!</v>
      </c>
    </row>
    <row r="56" spans="9:15">
      <c r="I56" s="170"/>
      <c r="J56" s="170"/>
      <c r="L56" s="169">
        <v>0</v>
      </c>
      <c r="M56" s="169" t="s">
        <v>424</v>
      </c>
      <c r="N56" s="169">
        <f>EUL!$D$6</f>
        <v>10</v>
      </c>
      <c r="O56" s="171" t="e">
        <f t="shared" si="3"/>
        <v>#DIV/0!</v>
      </c>
    </row>
    <row r="57" spans="9:15">
      <c r="I57" s="170"/>
      <c r="J57" s="170"/>
      <c r="L57" s="169">
        <v>0</v>
      </c>
      <c r="M57" s="169" t="s">
        <v>424</v>
      </c>
      <c r="N57" s="169">
        <f>EUL!$D$3</f>
        <v>10</v>
      </c>
      <c r="O57" s="171" t="e">
        <f t="shared" si="3"/>
        <v>#DIV/0!</v>
      </c>
    </row>
    <row r="58" spans="9:15">
      <c r="I58" s="170"/>
      <c r="J58" s="170"/>
      <c r="L58" s="169">
        <v>0</v>
      </c>
      <c r="M58" s="169" t="s">
        <v>424</v>
      </c>
      <c r="N58" s="169">
        <f>EUL!$D$4</f>
        <v>10</v>
      </c>
      <c r="O58" s="171" t="e">
        <f t="shared" si="3"/>
        <v>#DIV/0!</v>
      </c>
    </row>
    <row r="59" spans="9:15">
      <c r="I59" s="170"/>
      <c r="J59" s="170"/>
      <c r="L59" s="169">
        <v>0</v>
      </c>
      <c r="M59" s="169" t="s">
        <v>424</v>
      </c>
      <c r="N59" s="169">
        <f>EUL!$D$5</f>
        <v>10</v>
      </c>
      <c r="O59" s="171" t="e">
        <f t="shared" si="3"/>
        <v>#DIV/0!</v>
      </c>
    </row>
    <row r="60" spans="9:15">
      <c r="I60" s="170"/>
      <c r="J60" s="170"/>
      <c r="L60" s="169">
        <v>0</v>
      </c>
      <c r="M60" s="169" t="s">
        <v>424</v>
      </c>
      <c r="N60" s="169">
        <f>EUL!$D$6</f>
        <v>10</v>
      </c>
      <c r="O60" s="171" t="e">
        <f t="shared" si="3"/>
        <v>#DIV/0!</v>
      </c>
    </row>
    <row r="61" spans="9:15">
      <c r="I61" s="170"/>
      <c r="J61" s="170"/>
      <c r="L61" s="169">
        <v>0</v>
      </c>
      <c r="M61" s="169" t="s">
        <v>424</v>
      </c>
      <c r="N61" s="169">
        <f>EUL!$D$3</f>
        <v>10</v>
      </c>
      <c r="O61" s="171" t="e">
        <f t="shared" si="3"/>
        <v>#DIV/0!</v>
      </c>
    </row>
    <row r="62" spans="9:15">
      <c r="I62" s="170"/>
      <c r="J62" s="170"/>
      <c r="L62" s="169">
        <v>0</v>
      </c>
      <c r="M62" s="169" t="s">
        <v>424</v>
      </c>
      <c r="N62" s="169">
        <f>EUL!$D$4</f>
        <v>10</v>
      </c>
      <c r="O62" s="171" t="e">
        <f t="shared" si="3"/>
        <v>#DIV/0!</v>
      </c>
    </row>
    <row r="63" spans="9:15">
      <c r="I63" s="170"/>
      <c r="J63" s="170"/>
      <c r="L63" s="169">
        <v>0</v>
      </c>
      <c r="M63" s="169" t="s">
        <v>424</v>
      </c>
      <c r="N63" s="169">
        <f>EUL!$D$5</f>
        <v>10</v>
      </c>
      <c r="O63" s="171" t="e">
        <f t="shared" si="3"/>
        <v>#DIV/0!</v>
      </c>
    </row>
    <row r="64" spans="9:15">
      <c r="I64" s="170"/>
      <c r="J64" s="170"/>
      <c r="L64" s="169">
        <v>0</v>
      </c>
      <c r="M64" s="169" t="s">
        <v>424</v>
      </c>
      <c r="N64" s="169">
        <f>EUL!$D$6</f>
        <v>10</v>
      </c>
      <c r="O64" s="171" t="e">
        <f t="shared" si="3"/>
        <v>#DIV/0!</v>
      </c>
    </row>
    <row r="65" spans="9:15">
      <c r="I65" s="170"/>
      <c r="J65" s="170"/>
      <c r="L65" s="169">
        <v>0</v>
      </c>
      <c r="M65" s="169" t="s">
        <v>424</v>
      </c>
      <c r="N65" s="169">
        <f>EUL!$D$3</f>
        <v>10</v>
      </c>
      <c r="O65" s="171" t="e">
        <f t="shared" si="3"/>
        <v>#DIV/0!</v>
      </c>
    </row>
    <row r="66" spans="9:15">
      <c r="I66" s="170"/>
      <c r="J66" s="170"/>
      <c r="L66" s="169">
        <v>0</v>
      </c>
      <c r="M66" s="169" t="s">
        <v>424</v>
      </c>
      <c r="N66" s="169">
        <f>EUL!$D$4</f>
        <v>10</v>
      </c>
      <c r="O66" s="171" t="e">
        <f t="shared" si="3"/>
        <v>#DIV/0!</v>
      </c>
    </row>
    <row r="67" spans="9:15">
      <c r="I67" s="170"/>
      <c r="J67" s="170"/>
      <c r="L67" s="169">
        <v>0</v>
      </c>
      <c r="M67" s="169" t="s">
        <v>424</v>
      </c>
      <c r="N67" s="169">
        <f>EUL!$D$5</f>
        <v>10</v>
      </c>
      <c r="O67" s="171" t="e">
        <f t="shared" si="3"/>
        <v>#DIV/0!</v>
      </c>
    </row>
    <row r="68" spans="9:15">
      <c r="I68" s="170"/>
      <c r="J68" s="170"/>
      <c r="L68" s="169">
        <v>0</v>
      </c>
      <c r="M68" s="169" t="s">
        <v>424</v>
      </c>
      <c r="N68" s="169">
        <f>EUL!$D$6</f>
        <v>10</v>
      </c>
      <c r="O68" s="171" t="e">
        <f t="shared" si="3"/>
        <v>#DIV/0!</v>
      </c>
    </row>
    <row r="69" spans="9:15">
      <c r="I69" s="170"/>
      <c r="J69" s="170"/>
      <c r="L69" s="169">
        <v>0</v>
      </c>
      <c r="M69" s="169" t="s">
        <v>424</v>
      </c>
      <c r="N69" s="169">
        <f>EUL!$D$3</f>
        <v>10</v>
      </c>
      <c r="O69" s="171" t="e">
        <f t="shared" si="3"/>
        <v>#DIV/0!</v>
      </c>
    </row>
    <row r="70" spans="9:15">
      <c r="I70" s="170"/>
      <c r="J70" s="170"/>
      <c r="L70" s="169">
        <v>0</v>
      </c>
      <c r="M70" s="169" t="s">
        <v>424</v>
      </c>
      <c r="N70" s="169">
        <f>EUL!$D$4</f>
        <v>10</v>
      </c>
      <c r="O70" s="171" t="e">
        <f t="shared" si="3"/>
        <v>#DIV/0!</v>
      </c>
    </row>
    <row r="71" spans="9:15">
      <c r="I71" s="170"/>
      <c r="J71" s="170"/>
      <c r="L71" s="169">
        <v>0</v>
      </c>
      <c r="M71" s="169" t="s">
        <v>424</v>
      </c>
      <c r="N71" s="169">
        <f>EUL!$D$5</f>
        <v>10</v>
      </c>
      <c r="O71" s="171" t="e">
        <f t="shared" si="3"/>
        <v>#DIV/0!</v>
      </c>
    </row>
    <row r="72" spans="9:15">
      <c r="I72" s="170"/>
      <c r="J72" s="170"/>
      <c r="L72" s="169">
        <v>0</v>
      </c>
      <c r="M72" s="169" t="s">
        <v>424</v>
      </c>
      <c r="N72" s="169">
        <f>EUL!$D$6</f>
        <v>10</v>
      </c>
      <c r="O72" s="171" t="e">
        <f t="shared" si="3"/>
        <v>#DIV/0!</v>
      </c>
    </row>
    <row r="73" spans="9:15">
      <c r="I73" s="170"/>
      <c r="J73" s="170"/>
      <c r="L73" s="169">
        <v>0</v>
      </c>
      <c r="M73" s="169" t="s">
        <v>424</v>
      </c>
      <c r="N73" s="169">
        <f>EUL!$D$3</f>
        <v>10</v>
      </c>
      <c r="O73" s="171" t="e">
        <f t="shared" si="3"/>
        <v>#DIV/0!</v>
      </c>
    </row>
    <row r="74" spans="9:15">
      <c r="I74" s="170"/>
      <c r="J74" s="170"/>
      <c r="L74" s="169">
        <v>0</v>
      </c>
      <c r="M74" s="169" t="s">
        <v>424</v>
      </c>
      <c r="N74" s="169">
        <f>EUL!$D$4</f>
        <v>10</v>
      </c>
      <c r="O74" s="171" t="e">
        <f t="shared" si="3"/>
        <v>#DIV/0!</v>
      </c>
    </row>
    <row r="75" spans="9:15">
      <c r="I75" s="170"/>
      <c r="J75" s="170"/>
      <c r="L75" s="169">
        <v>0</v>
      </c>
      <c r="M75" s="169" t="s">
        <v>424</v>
      </c>
      <c r="N75" s="169">
        <f>EUL!$D$5</f>
        <v>10</v>
      </c>
      <c r="O75" s="171" t="e">
        <f t="shared" si="3"/>
        <v>#DIV/0!</v>
      </c>
    </row>
    <row r="76" spans="9:15">
      <c r="I76" s="170"/>
      <c r="J76" s="170"/>
      <c r="L76" s="169">
        <v>0</v>
      </c>
      <c r="M76" s="169" t="s">
        <v>424</v>
      </c>
      <c r="N76" s="169">
        <f>EUL!$D$6</f>
        <v>10</v>
      </c>
      <c r="O76" s="171" t="e">
        <f t="shared" si="3"/>
        <v>#DIV/0!</v>
      </c>
    </row>
    <row r="77" spans="9:15">
      <c r="I77" s="170"/>
      <c r="J77" s="170"/>
      <c r="L77" s="169">
        <v>0</v>
      </c>
      <c r="M77" s="169" t="s">
        <v>424</v>
      </c>
      <c r="N77" s="169">
        <f>EUL!$D$3</f>
        <v>10</v>
      </c>
      <c r="O77" s="171" t="e">
        <f t="shared" si="3"/>
        <v>#DIV/0!</v>
      </c>
    </row>
    <row r="78" spans="9:15">
      <c r="I78" s="170"/>
      <c r="J78" s="170"/>
      <c r="L78" s="169">
        <v>0</v>
      </c>
      <c r="M78" s="169" t="s">
        <v>424</v>
      </c>
      <c r="N78" s="169">
        <f>EUL!$D$4</f>
        <v>10</v>
      </c>
      <c r="O78" s="171" t="e">
        <f t="shared" si="3"/>
        <v>#DIV/0!</v>
      </c>
    </row>
    <row r="79" spans="9:15">
      <c r="I79" s="170"/>
      <c r="J79" s="170"/>
      <c r="L79" s="169">
        <v>0</v>
      </c>
      <c r="M79" s="169" t="s">
        <v>424</v>
      </c>
      <c r="N79" s="169">
        <f>EUL!$D$5</f>
        <v>10</v>
      </c>
      <c r="O79" s="171" t="e">
        <f t="shared" si="3"/>
        <v>#DIV/0!</v>
      </c>
    </row>
    <row r="80" spans="9:15">
      <c r="I80" s="170"/>
      <c r="J80" s="170"/>
      <c r="L80" s="169">
        <v>0</v>
      </c>
      <c r="M80" s="169" t="s">
        <v>424</v>
      </c>
      <c r="N80" s="169">
        <f>EUL!$D$6</f>
        <v>10</v>
      </c>
      <c r="O80" s="171" t="e">
        <f t="shared" si="3"/>
        <v>#DIV/0!</v>
      </c>
    </row>
    <row r="81" spans="9:15">
      <c r="I81" s="170"/>
      <c r="J81" s="170"/>
      <c r="L81" s="169">
        <v>0</v>
      </c>
      <c r="M81" s="169" t="s">
        <v>424</v>
      </c>
      <c r="N81" s="169">
        <f>EUL!$D$3</f>
        <v>10</v>
      </c>
      <c r="O81" s="171" t="e">
        <f t="shared" si="3"/>
        <v>#DIV/0!</v>
      </c>
    </row>
    <row r="82" spans="9:15">
      <c r="I82" s="170"/>
      <c r="J82" s="170"/>
      <c r="L82" s="169">
        <v>0</v>
      </c>
      <c r="M82" s="169" t="s">
        <v>424</v>
      </c>
      <c r="N82" s="169">
        <f>EUL!$D$4</f>
        <v>10</v>
      </c>
      <c r="O82" s="171" t="e">
        <f t="shared" si="3"/>
        <v>#DIV/0!</v>
      </c>
    </row>
    <row r="83" spans="9:15">
      <c r="I83" s="170"/>
      <c r="J83" s="170"/>
      <c r="L83" s="169">
        <v>0</v>
      </c>
      <c r="M83" s="169" t="s">
        <v>424</v>
      </c>
      <c r="N83" s="169">
        <f>EUL!$D$5</f>
        <v>10</v>
      </c>
      <c r="O83" s="171" t="e">
        <f t="shared" si="3"/>
        <v>#DIV/0!</v>
      </c>
    </row>
    <row r="84" spans="9:15">
      <c r="I84" s="170"/>
      <c r="J84" s="170"/>
      <c r="L84" s="169">
        <v>0</v>
      </c>
      <c r="M84" s="169" t="s">
        <v>424</v>
      </c>
      <c r="N84" s="169">
        <f>EUL!$D$6</f>
        <v>10</v>
      </c>
      <c r="O84" s="171" t="e">
        <f t="shared" si="3"/>
        <v>#DIV/0!</v>
      </c>
    </row>
    <row r="85" spans="9:15">
      <c r="I85" s="170"/>
      <c r="J85" s="170"/>
      <c r="O85" s="171"/>
    </row>
    <row r="86" spans="9:15">
      <c r="I86" s="170"/>
      <c r="J86" s="170"/>
      <c r="O86" s="171"/>
    </row>
    <row r="87" spans="9:15">
      <c r="I87" s="170"/>
      <c r="J87" s="170"/>
      <c r="O87" s="171"/>
    </row>
    <row r="88" spans="9:15">
      <c r="I88" s="170"/>
      <c r="J88" s="170"/>
      <c r="O88" s="171"/>
    </row>
    <row r="89" spans="9:15">
      <c r="I89" s="170"/>
      <c r="J89" s="170"/>
      <c r="O89" s="171"/>
    </row>
    <row r="90" spans="9:15">
      <c r="I90" s="170"/>
      <c r="J90" s="170"/>
      <c r="O90" s="171"/>
    </row>
    <row r="91" spans="9:15">
      <c r="I91" s="170"/>
      <c r="J91" s="170"/>
      <c r="O91" s="171"/>
    </row>
    <row r="92" spans="9:15">
      <c r="I92" s="170"/>
      <c r="J92" s="170"/>
      <c r="O92" s="171"/>
    </row>
    <row r="93" spans="9:15">
      <c r="I93" s="170"/>
      <c r="J93" s="170"/>
      <c r="O93" s="171"/>
    </row>
    <row r="94" spans="9:15">
      <c r="I94" s="170"/>
      <c r="J94" s="170"/>
      <c r="O94" s="171"/>
    </row>
    <row r="95" spans="9:15">
      <c r="I95" s="170"/>
      <c r="J95" s="170"/>
      <c r="O95" s="171"/>
    </row>
    <row r="96" spans="9:15">
      <c r="I96" s="170"/>
      <c r="J96" s="170"/>
      <c r="O96" s="171"/>
    </row>
    <row r="97" spans="9:15">
      <c r="I97" s="170"/>
      <c r="J97" s="170"/>
      <c r="O97" s="171"/>
    </row>
    <row r="98" spans="9:15">
      <c r="I98" s="170"/>
      <c r="J98" s="170"/>
      <c r="O98" s="171"/>
    </row>
    <row r="99" spans="9:15">
      <c r="I99" s="170"/>
      <c r="J99" s="170"/>
      <c r="O99" s="171"/>
    </row>
    <row r="100" spans="9:15">
      <c r="I100" s="170"/>
      <c r="J100" s="170"/>
      <c r="O100" s="171"/>
    </row>
    <row r="101" spans="9:15">
      <c r="I101" s="170"/>
      <c r="J101" s="170"/>
      <c r="O101" s="171"/>
    </row>
    <row r="102" spans="9:15">
      <c r="I102" s="170"/>
      <c r="J102" s="170"/>
      <c r="O102" s="171"/>
    </row>
    <row r="103" spans="9:15">
      <c r="I103" s="170"/>
      <c r="J103" s="170"/>
      <c r="O103" s="171"/>
    </row>
    <row r="104" spans="9:15">
      <c r="I104" s="170"/>
      <c r="J104" s="170"/>
      <c r="O104" s="171"/>
    </row>
    <row r="105" spans="9:15">
      <c r="I105" s="170"/>
      <c r="J105" s="170"/>
      <c r="O105" s="171"/>
    </row>
    <row r="106" spans="9:15">
      <c r="I106" s="170"/>
      <c r="J106" s="170"/>
      <c r="O106" s="171"/>
    </row>
    <row r="107" spans="9:15">
      <c r="I107" s="170"/>
      <c r="J107" s="170"/>
      <c r="O107" s="171"/>
    </row>
    <row r="108" spans="9:15">
      <c r="I108" s="170"/>
      <c r="J108" s="170"/>
      <c r="O108" s="171"/>
    </row>
    <row r="109" spans="9:15">
      <c r="I109" s="170"/>
      <c r="J109" s="170"/>
      <c r="O109" s="171"/>
    </row>
    <row r="110" spans="9:15">
      <c r="I110" s="170"/>
      <c r="J110" s="170"/>
      <c r="O110" s="171"/>
    </row>
    <row r="111" spans="9:15">
      <c r="I111" s="170"/>
      <c r="J111" s="170"/>
      <c r="O111" s="171"/>
    </row>
    <row r="112" spans="9:15">
      <c r="I112" s="170"/>
      <c r="J112" s="170"/>
      <c r="O112" s="171"/>
    </row>
    <row r="113" spans="9:15">
      <c r="I113" s="170"/>
      <c r="J113" s="170"/>
      <c r="O113" s="171"/>
    </row>
    <row r="114" spans="9:15">
      <c r="I114" s="170"/>
      <c r="J114" s="170"/>
      <c r="O114" s="171"/>
    </row>
    <row r="115" spans="9:15">
      <c r="I115" s="170"/>
      <c r="J115" s="170"/>
      <c r="O115" s="171"/>
    </row>
    <row r="116" spans="9:15">
      <c r="I116" s="170"/>
      <c r="J116" s="170"/>
      <c r="O116" s="171"/>
    </row>
    <row r="117" spans="9:15">
      <c r="I117" s="170"/>
      <c r="J117" s="170"/>
      <c r="O117" s="171"/>
    </row>
    <row r="118" spans="9:15">
      <c r="I118" s="170"/>
      <c r="J118" s="170"/>
      <c r="O118" s="171"/>
    </row>
    <row r="119" spans="9:15">
      <c r="I119" s="170"/>
      <c r="J119" s="170"/>
      <c r="O119" s="171"/>
    </row>
    <row r="120" spans="9:15">
      <c r="I120" s="170"/>
      <c r="J120" s="170"/>
      <c r="O120" s="171"/>
    </row>
    <row r="121" spans="9:15">
      <c r="I121" s="170"/>
      <c r="J121" s="170"/>
      <c r="O121" s="171"/>
    </row>
    <row r="122" spans="9:15">
      <c r="I122" s="170"/>
      <c r="J122" s="170"/>
      <c r="O122" s="171"/>
    </row>
    <row r="123" spans="9:15">
      <c r="I123" s="170"/>
      <c r="J123" s="170"/>
      <c r="O123" s="171"/>
    </row>
    <row r="124" spans="9:15">
      <c r="I124" s="170"/>
      <c r="J124" s="170"/>
      <c r="O124" s="171"/>
    </row>
    <row r="125" spans="9:15">
      <c r="I125" s="170"/>
      <c r="J125" s="170"/>
      <c r="O125" s="171"/>
    </row>
    <row r="126" spans="9:15">
      <c r="I126" s="170"/>
      <c r="J126" s="170"/>
      <c r="O126" s="171"/>
    </row>
    <row r="127" spans="9:15">
      <c r="I127" s="170"/>
      <c r="J127" s="170"/>
      <c r="O127" s="171"/>
    </row>
    <row r="128" spans="9:15">
      <c r="I128" s="170"/>
      <c r="J128" s="170"/>
      <c r="O128" s="171"/>
    </row>
    <row r="129" spans="9:15">
      <c r="I129" s="170"/>
      <c r="J129" s="170"/>
      <c r="O129" s="171"/>
    </row>
    <row r="130" spans="9:15">
      <c r="I130" s="170"/>
      <c r="J130" s="170"/>
      <c r="O130" s="171"/>
    </row>
    <row r="131" spans="9:15">
      <c r="I131" s="170"/>
      <c r="J131" s="170"/>
      <c r="O131" s="171"/>
    </row>
    <row r="132" spans="9:15">
      <c r="I132" s="170"/>
      <c r="J132" s="170"/>
      <c r="O132" s="171"/>
    </row>
    <row r="133" spans="9:15">
      <c r="I133" s="170"/>
      <c r="J133" s="170"/>
      <c r="O133" s="171"/>
    </row>
    <row r="134" spans="9:15">
      <c r="I134" s="170"/>
      <c r="J134" s="170"/>
      <c r="O134" s="171"/>
    </row>
    <row r="135" spans="9:15">
      <c r="I135" s="170"/>
      <c r="J135" s="170"/>
      <c r="O135" s="171"/>
    </row>
    <row r="136" spans="9:15">
      <c r="I136" s="170"/>
      <c r="J136" s="170"/>
      <c r="O136" s="171"/>
    </row>
    <row r="137" spans="9:15">
      <c r="I137" s="170"/>
      <c r="J137" s="170"/>
      <c r="O137" s="171"/>
    </row>
    <row r="138" spans="9:15">
      <c r="I138" s="170"/>
      <c r="J138" s="170"/>
      <c r="O138" s="171"/>
    </row>
    <row r="139" spans="9:15">
      <c r="I139" s="170"/>
      <c r="J139" s="170"/>
      <c r="O139" s="171"/>
    </row>
    <row r="140" spans="9:15">
      <c r="I140" s="170"/>
      <c r="J140" s="170"/>
      <c r="O140" s="171"/>
    </row>
    <row r="141" spans="9:15">
      <c r="I141" s="170"/>
      <c r="J141" s="170"/>
      <c r="O141" s="171"/>
    </row>
    <row r="142" spans="9:15">
      <c r="I142" s="170"/>
      <c r="J142" s="170"/>
      <c r="O142" s="171"/>
    </row>
    <row r="143" spans="9:15">
      <c r="I143" s="170"/>
      <c r="J143" s="170"/>
      <c r="O143" s="171"/>
    </row>
    <row r="144" spans="9:15">
      <c r="I144" s="170"/>
      <c r="J144" s="170"/>
      <c r="O144" s="171"/>
    </row>
    <row r="145" spans="9:15">
      <c r="I145" s="170"/>
      <c r="J145" s="170"/>
      <c r="O145" s="171"/>
    </row>
    <row r="146" spans="9:15">
      <c r="I146" s="170"/>
      <c r="J146" s="170"/>
      <c r="O146" s="171"/>
    </row>
    <row r="147" spans="9:15">
      <c r="I147" s="170"/>
      <c r="J147" s="170"/>
      <c r="O147" s="171"/>
    </row>
    <row r="148" spans="9:15">
      <c r="I148" s="170"/>
      <c r="J148" s="170"/>
      <c r="O148" s="171"/>
    </row>
    <row r="149" spans="9:15">
      <c r="I149" s="170"/>
      <c r="J149" s="170"/>
      <c r="O149" s="171"/>
    </row>
    <row r="150" spans="9:15">
      <c r="I150" s="170"/>
      <c r="J150" s="170"/>
      <c r="O150" s="171"/>
    </row>
    <row r="151" spans="9:15">
      <c r="I151" s="170"/>
      <c r="J151" s="170"/>
      <c r="O151" s="171"/>
    </row>
    <row r="152" spans="9:15">
      <c r="I152" s="170"/>
      <c r="J152" s="170"/>
      <c r="O152" s="171"/>
    </row>
    <row r="153" spans="9:15">
      <c r="I153" s="170"/>
      <c r="J153" s="170"/>
      <c r="O153" s="171"/>
    </row>
    <row r="154" spans="9:15">
      <c r="I154" s="170"/>
      <c r="J154" s="170"/>
      <c r="O154" s="171"/>
    </row>
    <row r="155" spans="9:15">
      <c r="I155" s="170"/>
      <c r="J155" s="170"/>
      <c r="O155" s="171"/>
    </row>
    <row r="156" spans="9:15">
      <c r="I156" s="170"/>
      <c r="J156" s="170"/>
      <c r="O156" s="171"/>
    </row>
    <row r="157" spans="9:15">
      <c r="I157" s="170"/>
      <c r="J157" s="170"/>
      <c r="O157" s="171"/>
    </row>
    <row r="158" spans="9:15">
      <c r="I158" s="170"/>
      <c r="J158" s="170"/>
      <c r="O158" s="171"/>
    </row>
    <row r="159" spans="9:15">
      <c r="I159" s="170"/>
      <c r="J159" s="170"/>
      <c r="O159" s="171"/>
    </row>
    <row r="160" spans="9:15">
      <c r="I160" s="170"/>
      <c r="J160" s="170"/>
      <c r="O160" s="171"/>
    </row>
    <row r="161" spans="9:15">
      <c r="I161" s="170"/>
      <c r="J161" s="170"/>
      <c r="O161" s="171"/>
    </row>
    <row r="162" spans="9:15">
      <c r="I162" s="170"/>
      <c r="J162" s="170"/>
      <c r="O162" s="171"/>
    </row>
    <row r="163" spans="9:15">
      <c r="I163" s="170"/>
      <c r="J163" s="170"/>
      <c r="O163" s="171"/>
    </row>
    <row r="164" spans="9:15">
      <c r="I164" s="170"/>
      <c r="J164" s="170"/>
      <c r="O164" s="171"/>
    </row>
    <row r="165" spans="9:15">
      <c r="I165" s="170"/>
      <c r="J165" s="170"/>
      <c r="O165" s="171"/>
    </row>
    <row r="166" spans="9:15">
      <c r="I166" s="170"/>
      <c r="J166" s="170"/>
      <c r="O166" s="171"/>
    </row>
    <row r="167" spans="9:15">
      <c r="I167" s="170"/>
      <c r="J167" s="170"/>
      <c r="O167" s="171"/>
    </row>
    <row r="168" spans="9:15">
      <c r="I168" s="170"/>
      <c r="J168" s="170"/>
      <c r="O168" s="171"/>
    </row>
    <row r="169" spans="9:15">
      <c r="I169" s="170"/>
      <c r="J169" s="170"/>
      <c r="O169" s="171"/>
    </row>
    <row r="170" spans="9:15">
      <c r="I170" s="170"/>
      <c r="J170" s="170"/>
      <c r="O170" s="171"/>
    </row>
    <row r="171" spans="9:15">
      <c r="I171" s="170"/>
      <c r="J171" s="170"/>
      <c r="O171" s="171"/>
    </row>
    <row r="172" spans="9:15">
      <c r="I172" s="170"/>
      <c r="J172" s="170"/>
      <c r="O172" s="171"/>
    </row>
    <row r="173" spans="9:15">
      <c r="I173" s="170"/>
      <c r="J173" s="170"/>
      <c r="O173" s="171"/>
    </row>
    <row r="174" spans="9:15">
      <c r="I174" s="170"/>
      <c r="J174" s="170"/>
      <c r="O174" s="171"/>
    </row>
    <row r="175" spans="9:15">
      <c r="I175" s="170"/>
      <c r="J175" s="170"/>
      <c r="O175" s="171"/>
    </row>
    <row r="176" spans="9:15">
      <c r="I176" s="170"/>
      <c r="J176" s="170"/>
      <c r="O176" s="171"/>
    </row>
    <row r="177" spans="9:15">
      <c r="I177" s="170"/>
      <c r="J177" s="170"/>
      <c r="O177" s="171"/>
    </row>
    <row r="178" spans="9:15">
      <c r="I178" s="170"/>
      <c r="J178" s="170"/>
      <c r="O178" s="171"/>
    </row>
    <row r="179" spans="9:15">
      <c r="I179" s="170"/>
      <c r="J179" s="170"/>
      <c r="O179" s="171"/>
    </row>
    <row r="180" spans="9:15">
      <c r="I180" s="170"/>
      <c r="J180" s="170"/>
      <c r="O180" s="171"/>
    </row>
    <row r="181" spans="9:15">
      <c r="I181" s="170"/>
      <c r="J181" s="170"/>
      <c r="O181" s="171"/>
    </row>
    <row r="182" spans="9:15">
      <c r="I182" s="170"/>
      <c r="J182" s="170"/>
      <c r="O182" s="171"/>
    </row>
    <row r="183" spans="9:15">
      <c r="I183" s="170"/>
      <c r="J183" s="170"/>
      <c r="O183" s="171"/>
    </row>
    <row r="184" spans="9:15">
      <c r="I184" s="170"/>
      <c r="J184" s="170"/>
      <c r="O184" s="171"/>
    </row>
    <row r="185" spans="9:15">
      <c r="I185" s="170"/>
      <c r="J185" s="170"/>
      <c r="O185" s="171"/>
    </row>
    <row r="186" spans="9:15">
      <c r="I186" s="170"/>
      <c r="J186" s="170"/>
      <c r="O186" s="171"/>
    </row>
    <row r="187" spans="9:15">
      <c r="I187" s="170"/>
      <c r="J187" s="170"/>
      <c r="O187" s="171"/>
    </row>
    <row r="188" spans="9:15">
      <c r="I188" s="170"/>
      <c r="J188" s="170"/>
      <c r="O188" s="171"/>
    </row>
    <row r="189" spans="9:15">
      <c r="I189" s="170"/>
      <c r="J189" s="170"/>
      <c r="O189" s="171"/>
    </row>
    <row r="190" spans="9:15">
      <c r="I190" s="170"/>
      <c r="J190" s="170"/>
      <c r="O190" s="171"/>
    </row>
    <row r="191" spans="9:15">
      <c r="I191" s="170"/>
      <c r="J191" s="170"/>
      <c r="O191" s="171"/>
    </row>
    <row r="192" spans="9:15">
      <c r="I192" s="170"/>
      <c r="J192" s="170"/>
      <c r="O192" s="171"/>
    </row>
    <row r="193" spans="9:15">
      <c r="I193" s="170"/>
      <c r="J193" s="170"/>
      <c r="O193" s="171"/>
    </row>
    <row r="194" spans="9:15">
      <c r="I194" s="170"/>
      <c r="J194" s="170"/>
      <c r="O194" s="171"/>
    </row>
    <row r="195" spans="9:15">
      <c r="I195" s="170"/>
      <c r="J195" s="170"/>
      <c r="O195" s="171"/>
    </row>
    <row r="196" spans="9:15">
      <c r="I196" s="170"/>
      <c r="J196" s="170"/>
      <c r="O196" s="171"/>
    </row>
    <row r="197" spans="9:15">
      <c r="I197" s="170"/>
      <c r="J197" s="170"/>
      <c r="O197" s="171"/>
    </row>
    <row r="198" spans="9:15">
      <c r="I198" s="170"/>
      <c r="J198" s="170"/>
      <c r="O198" s="171"/>
    </row>
    <row r="199" spans="9:15">
      <c r="I199" s="170"/>
      <c r="J199" s="170"/>
      <c r="O199" s="171"/>
    </row>
    <row r="200" spans="9:15">
      <c r="I200" s="170"/>
      <c r="J200" s="170"/>
      <c r="O200" s="171"/>
    </row>
    <row r="201" spans="9:15">
      <c r="I201" s="170"/>
      <c r="J201" s="170"/>
      <c r="O201" s="171"/>
    </row>
    <row r="202" spans="9:15">
      <c r="I202" s="170"/>
      <c r="J202" s="170"/>
      <c r="O202" s="171"/>
    </row>
    <row r="203" spans="9:15">
      <c r="I203" s="170"/>
      <c r="J203" s="170"/>
      <c r="O203" s="171"/>
    </row>
    <row r="204" spans="9:15">
      <c r="I204" s="170"/>
      <c r="J204" s="170"/>
      <c r="O204" s="171"/>
    </row>
    <row r="205" spans="9:15">
      <c r="I205" s="170"/>
      <c r="J205" s="170"/>
      <c r="O205" s="171"/>
    </row>
    <row r="206" spans="9:15">
      <c r="I206" s="170"/>
      <c r="J206" s="170"/>
      <c r="O206" s="171"/>
    </row>
    <row r="207" spans="9:15">
      <c r="I207" s="170"/>
      <c r="J207" s="170"/>
      <c r="O207" s="171"/>
    </row>
    <row r="208" spans="9:15">
      <c r="I208" s="170"/>
      <c r="J208" s="170"/>
      <c r="O208" s="171"/>
    </row>
    <row r="209" spans="9:15">
      <c r="I209" s="170"/>
      <c r="J209" s="170"/>
      <c r="O209" s="171"/>
    </row>
    <row r="210" spans="9:15">
      <c r="I210" s="170"/>
      <c r="J210" s="170"/>
      <c r="O210" s="171"/>
    </row>
    <row r="211" spans="9:15">
      <c r="I211" s="170"/>
      <c r="J211" s="170"/>
      <c r="O211" s="171"/>
    </row>
    <row r="212" spans="9:15">
      <c r="I212" s="170"/>
      <c r="J212" s="170"/>
      <c r="O212" s="171"/>
    </row>
    <row r="213" spans="9:15">
      <c r="I213" s="170"/>
      <c r="J213" s="170"/>
      <c r="O213" s="171"/>
    </row>
    <row r="214" spans="9:15">
      <c r="I214" s="170"/>
      <c r="J214" s="170"/>
      <c r="O214" s="171"/>
    </row>
    <row r="215" spans="9:15">
      <c r="I215" s="170"/>
      <c r="J215" s="170"/>
      <c r="O215" s="171"/>
    </row>
    <row r="216" spans="9:15">
      <c r="I216" s="170"/>
      <c r="J216" s="170"/>
      <c r="O216" s="171"/>
    </row>
    <row r="217" spans="9:15">
      <c r="I217" s="170"/>
      <c r="J217" s="170"/>
      <c r="O217" s="171"/>
    </row>
    <row r="218" spans="9:15">
      <c r="I218" s="170"/>
      <c r="J218" s="170"/>
      <c r="O218" s="171"/>
    </row>
    <row r="219" spans="9:15">
      <c r="I219" s="170"/>
      <c r="J219" s="170"/>
      <c r="O219" s="171"/>
    </row>
    <row r="220" spans="9:15">
      <c r="I220" s="170"/>
      <c r="J220" s="170"/>
      <c r="O220" s="171"/>
    </row>
    <row r="221" spans="9:15">
      <c r="I221" s="170"/>
      <c r="J221" s="170"/>
      <c r="O221" s="171"/>
    </row>
    <row r="222" spans="9:15">
      <c r="I222" s="170"/>
      <c r="J222" s="170"/>
      <c r="O222" s="171"/>
    </row>
    <row r="223" spans="9:15">
      <c r="I223" s="170"/>
      <c r="J223" s="170"/>
      <c r="O223" s="171"/>
    </row>
    <row r="224" spans="9:15">
      <c r="I224" s="170"/>
      <c r="J224" s="170"/>
      <c r="O224" s="171"/>
    </row>
    <row r="225" spans="9:15">
      <c r="I225" s="170"/>
      <c r="J225" s="170"/>
      <c r="O225" s="171"/>
    </row>
    <row r="226" spans="9:15">
      <c r="I226" s="170"/>
      <c r="J226" s="170"/>
      <c r="O226" s="171"/>
    </row>
    <row r="227" spans="9:15">
      <c r="I227" s="170"/>
      <c r="J227" s="170"/>
      <c r="O227" s="171"/>
    </row>
    <row r="228" spans="9:15">
      <c r="I228" s="170"/>
      <c r="J228" s="170"/>
      <c r="O228" s="171"/>
    </row>
    <row r="229" spans="9:15">
      <c r="I229" s="170"/>
      <c r="J229" s="170"/>
      <c r="O229" s="171"/>
    </row>
    <row r="230" spans="9:15">
      <c r="I230" s="170"/>
      <c r="J230" s="170"/>
      <c r="O230" s="171"/>
    </row>
    <row r="231" spans="9:15">
      <c r="I231" s="170"/>
      <c r="J231" s="170"/>
      <c r="O231" s="171"/>
    </row>
    <row r="232" spans="9:15">
      <c r="I232" s="170"/>
      <c r="J232" s="170"/>
      <c r="O232" s="171"/>
    </row>
    <row r="233" spans="9:15">
      <c r="I233" s="170"/>
      <c r="J233" s="170"/>
      <c r="O233" s="171"/>
    </row>
    <row r="234" spans="9:15">
      <c r="I234" s="170"/>
      <c r="J234" s="170"/>
      <c r="O234" s="171"/>
    </row>
    <row r="235" spans="9:15">
      <c r="I235" s="170"/>
      <c r="J235" s="170"/>
      <c r="O235" s="171"/>
    </row>
    <row r="236" spans="9:15">
      <c r="I236" s="170"/>
      <c r="J236" s="170"/>
      <c r="O236" s="171"/>
    </row>
    <row r="237" spans="9:15">
      <c r="I237" s="170"/>
      <c r="J237" s="170"/>
      <c r="O237" s="171"/>
    </row>
    <row r="238" spans="9:15">
      <c r="I238" s="170"/>
      <c r="J238" s="170"/>
      <c r="O238" s="171"/>
    </row>
    <row r="239" spans="9:15">
      <c r="I239" s="170"/>
      <c r="J239" s="170"/>
      <c r="O239" s="171"/>
    </row>
    <row r="240" spans="9:15">
      <c r="I240" s="170"/>
      <c r="J240" s="170"/>
      <c r="O240" s="171"/>
    </row>
    <row r="241" spans="9:15">
      <c r="I241" s="170"/>
      <c r="J241" s="170"/>
      <c r="O241" s="171"/>
    </row>
    <row r="242" spans="9:15">
      <c r="I242" s="170"/>
      <c r="J242" s="170"/>
      <c r="O242" s="171"/>
    </row>
    <row r="243" spans="9:15">
      <c r="I243" s="170"/>
      <c r="J243" s="170"/>
      <c r="O243" s="171"/>
    </row>
    <row r="244" spans="9:15">
      <c r="I244" s="170"/>
      <c r="J244" s="170"/>
      <c r="O244" s="171"/>
    </row>
    <row r="245" spans="9:15">
      <c r="I245" s="170"/>
      <c r="J245" s="170"/>
      <c r="O245" s="171"/>
    </row>
    <row r="246" spans="9:15">
      <c r="I246" s="170"/>
      <c r="J246" s="170"/>
      <c r="O246" s="171"/>
    </row>
    <row r="247" spans="9:15">
      <c r="I247" s="170"/>
      <c r="J247" s="170"/>
      <c r="O247" s="171"/>
    </row>
    <row r="248" spans="9:15">
      <c r="I248" s="170"/>
      <c r="J248" s="170"/>
      <c r="O248" s="171"/>
    </row>
    <row r="249" spans="9:15">
      <c r="I249" s="170"/>
      <c r="J249" s="170"/>
      <c r="O249" s="171"/>
    </row>
    <row r="250" spans="9:15">
      <c r="I250" s="170"/>
      <c r="J250" s="170"/>
      <c r="O250" s="171"/>
    </row>
    <row r="251" spans="9:15">
      <c r="I251" s="170"/>
      <c r="J251" s="170"/>
      <c r="O251" s="171"/>
    </row>
    <row r="252" spans="9:15">
      <c r="I252" s="170"/>
      <c r="J252" s="170"/>
      <c r="O252" s="171"/>
    </row>
    <row r="253" spans="9:15">
      <c r="I253" s="170"/>
      <c r="J253" s="170"/>
      <c r="O253" s="171"/>
    </row>
    <row r="254" spans="9:15">
      <c r="I254" s="170"/>
      <c r="J254" s="170"/>
      <c r="O254" s="171"/>
    </row>
    <row r="255" spans="9:15">
      <c r="I255" s="170"/>
      <c r="J255" s="170"/>
      <c r="O255" s="171"/>
    </row>
    <row r="256" spans="9:15">
      <c r="I256" s="170"/>
      <c r="J256" s="170"/>
      <c r="O256" s="171"/>
    </row>
    <row r="257" spans="9:15">
      <c r="I257" s="170"/>
      <c r="J257" s="170"/>
      <c r="O257" s="171"/>
    </row>
    <row r="258" spans="9:15">
      <c r="I258" s="170"/>
      <c r="J258" s="170"/>
      <c r="O258" s="171"/>
    </row>
    <row r="259" spans="9:15">
      <c r="I259" s="170"/>
      <c r="J259" s="170"/>
      <c r="O259" s="171"/>
    </row>
    <row r="260" spans="9:15">
      <c r="I260" s="170"/>
      <c r="J260" s="170"/>
      <c r="O260" s="171"/>
    </row>
    <row r="261" spans="9:15">
      <c r="I261" s="170"/>
      <c r="J261" s="170"/>
      <c r="O261" s="171"/>
    </row>
    <row r="262" spans="9:15">
      <c r="I262" s="170"/>
      <c r="J262" s="170"/>
      <c r="O262" s="171"/>
    </row>
    <row r="263" spans="9:15">
      <c r="I263" s="170"/>
      <c r="J263" s="170"/>
      <c r="O263" s="171"/>
    </row>
    <row r="264" spans="9:15">
      <c r="I264" s="170"/>
      <c r="J264" s="170"/>
      <c r="O264" s="171"/>
    </row>
    <row r="265" spans="9:15">
      <c r="I265" s="170"/>
      <c r="J265" s="170"/>
      <c r="O265" s="171"/>
    </row>
    <row r="266" spans="9:15">
      <c r="I266" s="170"/>
      <c r="J266" s="170"/>
      <c r="O266" s="171"/>
    </row>
    <row r="267" spans="9:15">
      <c r="I267" s="170"/>
      <c r="J267" s="170"/>
      <c r="O267" s="171"/>
    </row>
    <row r="268" spans="9:15">
      <c r="I268" s="170"/>
      <c r="J268" s="170"/>
      <c r="O268" s="171"/>
    </row>
    <row r="269" spans="9:15">
      <c r="I269" s="170"/>
      <c r="J269" s="170"/>
      <c r="O269" s="171"/>
    </row>
  </sheetData>
  <autoFilter ref="A2:R42"/>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sheetPr codeName="Sheet10"/>
  <dimension ref="B2:K16"/>
  <sheetViews>
    <sheetView workbookViewId="0">
      <selection activeCell="F17" sqref="F17"/>
    </sheetView>
  </sheetViews>
  <sheetFormatPr defaultRowHeight="12.75"/>
  <cols>
    <col min="1" max="1" width="3.42578125" style="169" customWidth="1"/>
    <col min="2" max="2" width="34.5703125" style="169" bestFit="1" customWidth="1"/>
    <col min="3" max="3" width="6.28515625" style="169" bestFit="1" customWidth="1"/>
    <col min="4" max="5" width="9.140625" style="169"/>
    <col min="6" max="7" width="17.28515625" style="169" customWidth="1"/>
    <col min="8" max="9" width="9.140625" style="169"/>
    <col min="10" max="10" width="11.42578125" style="169" bestFit="1" customWidth="1"/>
    <col min="11" max="11" width="12.140625" style="169" bestFit="1" customWidth="1"/>
    <col min="12" max="16384" width="9.140625" style="169"/>
  </cols>
  <sheetData>
    <row r="2" spans="2:11">
      <c r="B2" s="175"/>
      <c r="C2" s="176"/>
      <c r="D2" s="328" t="s">
        <v>427</v>
      </c>
      <c r="E2" s="329"/>
      <c r="F2" s="329"/>
      <c r="G2" s="330"/>
      <c r="H2" s="328" t="s">
        <v>428</v>
      </c>
      <c r="I2" s="329"/>
      <c r="J2" s="329"/>
      <c r="K2" s="330"/>
    </row>
    <row r="3" spans="2:11">
      <c r="B3" s="177" t="s">
        <v>22</v>
      </c>
      <c r="C3" s="178" t="s">
        <v>429</v>
      </c>
      <c r="D3" s="177" t="s">
        <v>430</v>
      </c>
      <c r="E3" s="179" t="s">
        <v>431</v>
      </c>
      <c r="F3" s="179" t="s">
        <v>432</v>
      </c>
      <c r="G3" s="178" t="s">
        <v>433</v>
      </c>
      <c r="H3" s="177" t="s">
        <v>430</v>
      </c>
      <c r="I3" s="179" t="s">
        <v>431</v>
      </c>
      <c r="J3" s="179" t="s">
        <v>432</v>
      </c>
      <c r="K3" s="178" t="s">
        <v>433</v>
      </c>
    </row>
    <row r="4" spans="2:11">
      <c r="B4" s="180" t="s">
        <v>434</v>
      </c>
      <c r="C4" s="181" t="s">
        <v>576</v>
      </c>
      <c r="D4" s="182">
        <f>[4]Detail!$C$28</f>
        <v>8.0500000000000002E-2</v>
      </c>
      <c r="E4" s="183">
        <f>SourcesNotes!I154</f>
        <v>1.3744510342070911E-2</v>
      </c>
      <c r="F4" s="183">
        <f>MeasureDefinitions!J18</f>
        <v>3.4507411499600564E-2</v>
      </c>
      <c r="G4" s="184">
        <f>MeasureDefinitions!L18</f>
        <v>9.6434457413485178E-3</v>
      </c>
      <c r="H4" s="298">
        <f>D4*0.1</f>
        <v>8.0499999999999999E-3</v>
      </c>
      <c r="I4" s="185" t="s">
        <v>424</v>
      </c>
      <c r="J4" s="185" t="s">
        <v>424</v>
      </c>
      <c r="K4" s="181" t="s">
        <v>424</v>
      </c>
    </row>
    <row r="5" spans="2:11">
      <c r="B5" s="180" t="s">
        <v>436</v>
      </c>
      <c r="C5" s="181" t="s">
        <v>576</v>
      </c>
      <c r="D5" s="182">
        <f>[4]Detail!$C$31</f>
        <v>0.20020000000000002</v>
      </c>
      <c r="E5" s="183">
        <f>SourcesNotes!I155</f>
        <v>4.0929754522145187E-2</v>
      </c>
      <c r="F5" s="183">
        <f>MeasureDefinitions!J28</f>
        <v>2.614550828050996E-2</v>
      </c>
      <c r="G5" s="184">
        <f>MeasureDefinitions!L28</f>
        <v>1.3715799623699808E-2</v>
      </c>
      <c r="H5" s="298">
        <v>0</v>
      </c>
      <c r="I5" s="185" t="s">
        <v>424</v>
      </c>
      <c r="J5" s="185" t="s">
        <v>424</v>
      </c>
      <c r="K5" s="181" t="s">
        <v>424</v>
      </c>
    </row>
    <row r="6" spans="2:11">
      <c r="B6" s="180" t="s">
        <v>437</v>
      </c>
      <c r="C6" s="181" t="s">
        <v>576</v>
      </c>
      <c r="D6" s="182">
        <f>[4]Detail!$C$29</f>
        <v>0.16600000000000001</v>
      </c>
      <c r="E6" s="183">
        <f>SourcesNotes!I156</f>
        <v>4.2946335809013428E-2</v>
      </c>
      <c r="F6" s="183" t="str">
        <f>MeasureDefinitions!I35</f>
        <v>NA</v>
      </c>
      <c r="G6" s="184">
        <f>MeasureDefinitions!K35</f>
        <v>1.4458433735316547E-3</v>
      </c>
      <c r="H6" s="298">
        <v>0</v>
      </c>
      <c r="I6" s="185" t="s">
        <v>424</v>
      </c>
      <c r="J6" s="185" t="s">
        <v>424</v>
      </c>
      <c r="K6" s="181" t="s">
        <v>424</v>
      </c>
    </row>
    <row r="7" spans="2:11">
      <c r="B7" s="180" t="s">
        <v>437</v>
      </c>
      <c r="C7" s="181" t="s">
        <v>384</v>
      </c>
      <c r="D7" s="182">
        <f>[4]Detail!$C$30*2</f>
        <v>0.128</v>
      </c>
      <c r="E7" s="183"/>
      <c r="F7" s="183" t="s">
        <v>424</v>
      </c>
      <c r="G7" s="184" t="s">
        <v>424</v>
      </c>
      <c r="H7" s="298">
        <v>0</v>
      </c>
      <c r="I7" s="185" t="s">
        <v>424</v>
      </c>
      <c r="J7" s="185" t="s">
        <v>424</v>
      </c>
      <c r="K7" s="181" t="s">
        <v>424</v>
      </c>
    </row>
    <row r="8" spans="2:11">
      <c r="B8" s="180" t="s">
        <v>439</v>
      </c>
      <c r="C8" s="181" t="s">
        <v>576</v>
      </c>
      <c r="D8" s="182" t="s">
        <v>424</v>
      </c>
      <c r="E8" s="183">
        <f>SourcesNotes!I157</f>
        <v>3.1349837714524223E-2</v>
      </c>
      <c r="F8" s="183">
        <f>MeasureDefinitions!I38</f>
        <v>3.1088534882162545E-2</v>
      </c>
      <c r="G8" s="184">
        <f>MeasureDefinitions!K38</f>
        <v>2.0813067672069495E-2</v>
      </c>
      <c r="H8" s="298" t="s">
        <v>424</v>
      </c>
      <c r="I8" s="185" t="s">
        <v>424</v>
      </c>
      <c r="J8" s="185" t="s">
        <v>424</v>
      </c>
      <c r="K8" s="181" t="s">
        <v>424</v>
      </c>
    </row>
    <row r="9" spans="2:11">
      <c r="B9" s="186" t="s">
        <v>440</v>
      </c>
      <c r="C9" s="187" t="s">
        <v>576</v>
      </c>
      <c r="D9" s="188"/>
      <c r="E9" s="189"/>
      <c r="F9" s="189"/>
      <c r="G9" s="190"/>
      <c r="H9" s="188"/>
      <c r="I9" s="191" t="s">
        <v>424</v>
      </c>
      <c r="J9" s="191" t="s">
        <v>424</v>
      </c>
      <c r="K9" s="187" t="s">
        <v>424</v>
      </c>
    </row>
    <row r="12" spans="2:11">
      <c r="B12" s="169" t="s">
        <v>441</v>
      </c>
      <c r="C12" s="169">
        <f>'[5]GDP Deflator'!$M$89/'[5]GDP Deflator'!$M$83</f>
        <v>1.107352410306802</v>
      </c>
      <c r="H12" s="264">
        <f>[4]Detail!$K$28</f>
        <v>2.5000000000000001E-2</v>
      </c>
    </row>
    <row r="13" spans="2:11">
      <c r="H13" s="182">
        <v>0</v>
      </c>
    </row>
    <row r="14" spans="2:11">
      <c r="H14" s="182">
        <v>0</v>
      </c>
    </row>
    <row r="15" spans="2:11">
      <c r="H15" s="182">
        <v>0</v>
      </c>
    </row>
    <row r="16" spans="2:11">
      <c r="H16" s="182" t="s">
        <v>424</v>
      </c>
    </row>
  </sheetData>
  <mergeCells count="2">
    <mergeCell ref="D2:G2"/>
    <mergeCell ref="H2:K2"/>
  </mergeCells>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sheetPr codeName="Sheet11"/>
  <dimension ref="B2:F8"/>
  <sheetViews>
    <sheetView workbookViewId="0">
      <selection activeCell="J51" sqref="J51"/>
    </sheetView>
  </sheetViews>
  <sheetFormatPr defaultRowHeight="15"/>
  <cols>
    <col min="1" max="1" width="3.42578125" style="194" customWidth="1"/>
    <col min="2" max="2" width="34.140625" style="194" bestFit="1" customWidth="1"/>
    <col min="3" max="4" width="9.140625" style="194"/>
    <col min="5" max="5" width="11.5703125" style="194" bestFit="1" customWidth="1"/>
    <col min="6" max="6" width="54.28515625" style="194" bestFit="1" customWidth="1"/>
    <col min="7" max="16384" width="9.140625" style="194"/>
  </cols>
  <sheetData>
    <row r="2" spans="2:6">
      <c r="B2" s="192" t="s">
        <v>22</v>
      </c>
      <c r="C2" s="193" t="s">
        <v>429</v>
      </c>
      <c r="D2" s="193" t="s">
        <v>418</v>
      </c>
      <c r="E2" s="193" t="s">
        <v>442</v>
      </c>
      <c r="F2" s="193" t="s">
        <v>420</v>
      </c>
    </row>
    <row r="3" spans="2:6">
      <c r="B3" s="180" t="s">
        <v>434</v>
      </c>
      <c r="C3" s="181" t="s">
        <v>435</v>
      </c>
      <c r="D3" s="195">
        <v>10</v>
      </c>
      <c r="E3" s="195" t="s">
        <v>430</v>
      </c>
      <c r="F3" s="196" t="s">
        <v>443</v>
      </c>
    </row>
    <row r="4" spans="2:6">
      <c r="B4" s="180" t="s">
        <v>436</v>
      </c>
      <c r="C4" s="181" t="s">
        <v>435</v>
      </c>
      <c r="D4" s="195">
        <v>10</v>
      </c>
      <c r="E4" s="195" t="s">
        <v>430</v>
      </c>
      <c r="F4" s="196" t="s">
        <v>443</v>
      </c>
    </row>
    <row r="5" spans="2:6">
      <c r="B5" s="180" t="s">
        <v>437</v>
      </c>
      <c r="C5" s="181" t="s">
        <v>435</v>
      </c>
      <c r="D5" s="195">
        <v>10</v>
      </c>
      <c r="E5" s="195" t="s">
        <v>430</v>
      </c>
      <c r="F5" s="196" t="s">
        <v>443</v>
      </c>
    </row>
    <row r="6" spans="2:6">
      <c r="B6" s="180" t="s">
        <v>437</v>
      </c>
      <c r="C6" s="181" t="s">
        <v>438</v>
      </c>
      <c r="D6" s="195">
        <v>10</v>
      </c>
      <c r="E6" s="195" t="s">
        <v>430</v>
      </c>
      <c r="F6" s="196" t="s">
        <v>443</v>
      </c>
    </row>
    <row r="7" spans="2:6">
      <c r="B7" s="180" t="s">
        <v>439</v>
      </c>
      <c r="C7" s="181" t="s">
        <v>435</v>
      </c>
      <c r="D7" s="195">
        <v>5</v>
      </c>
      <c r="E7" s="195" t="s">
        <v>444</v>
      </c>
      <c r="F7" s="196" t="s">
        <v>445</v>
      </c>
    </row>
    <row r="8" spans="2:6">
      <c r="B8" s="186" t="s">
        <v>440</v>
      </c>
      <c r="C8" s="187" t="s">
        <v>435</v>
      </c>
      <c r="D8" s="197"/>
      <c r="E8" s="197"/>
      <c r="F8" s="198"/>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Sheet12"/>
  <dimension ref="A1:J25"/>
  <sheetViews>
    <sheetView workbookViewId="0">
      <selection activeCell="E3" sqref="E3"/>
    </sheetView>
  </sheetViews>
  <sheetFormatPr defaultRowHeight="12.75"/>
  <cols>
    <col min="1" max="1" width="34.5703125" style="169" bestFit="1" customWidth="1"/>
    <col min="2" max="2" width="6.28515625" style="169" bestFit="1" customWidth="1"/>
    <col min="3" max="3" width="15.28515625" style="169" bestFit="1" customWidth="1"/>
    <col min="4" max="4" width="14.140625" style="169" customWidth="1"/>
    <col min="5" max="5" width="11.28515625" style="169" bestFit="1" customWidth="1"/>
    <col min="6" max="6" width="26.85546875" style="169" bestFit="1" customWidth="1"/>
    <col min="7" max="7" width="11.42578125" style="169" bestFit="1" customWidth="1"/>
    <col min="8" max="8" width="11.7109375" style="169" bestFit="1" customWidth="1"/>
    <col min="9" max="9" width="12.140625" style="169" bestFit="1" customWidth="1"/>
    <col min="10" max="10" width="11.7109375" style="169" customWidth="1"/>
    <col min="11" max="16384" width="9.140625" style="169"/>
  </cols>
  <sheetData>
    <row r="1" spans="1:10">
      <c r="C1" s="331" t="s">
        <v>446</v>
      </c>
      <c r="D1" s="331"/>
      <c r="E1" s="331"/>
    </row>
    <row r="2" spans="1:10">
      <c r="A2" s="168" t="s">
        <v>22</v>
      </c>
      <c r="B2" s="168" t="s">
        <v>429</v>
      </c>
      <c r="C2" s="168" t="s">
        <v>405</v>
      </c>
      <c r="D2" s="168" t="s">
        <v>408</v>
      </c>
      <c r="E2" s="168" t="s">
        <v>447</v>
      </c>
      <c r="F2" s="168" t="s">
        <v>448</v>
      </c>
      <c r="G2" s="168" t="s">
        <v>449</v>
      </c>
      <c r="H2" s="168" t="s">
        <v>450</v>
      </c>
      <c r="I2" s="168" t="s">
        <v>451</v>
      </c>
      <c r="J2" s="168" t="s">
        <v>420</v>
      </c>
    </row>
    <row r="3" spans="1:10">
      <c r="A3" s="169" t="s">
        <v>579</v>
      </c>
      <c r="B3" s="169" t="s">
        <v>571</v>
      </c>
      <c r="C3" s="199">
        <v>0.3</v>
      </c>
      <c r="D3" s="199">
        <v>0.45</v>
      </c>
      <c r="E3" s="200">
        <f>D3*C3</f>
        <v>0.13500000000000001</v>
      </c>
      <c r="F3" s="169" t="s">
        <v>452</v>
      </c>
      <c r="G3" s="201">
        <f>SUM(MeasureDefinitions!H18:H22)</f>
        <v>0.11363389270751847</v>
      </c>
      <c r="H3" s="202">
        <f>[4]ECMs!$G$25*[4]ECMs!$H$25</f>
        <v>5.1886220564234087E-2</v>
      </c>
      <c r="I3" s="203">
        <f>'[6]IAC-ETO Measure summary'!$H3</f>
        <v>1.9643645070315831E-2</v>
      </c>
      <c r="J3" s="169" t="s">
        <v>453</v>
      </c>
    </row>
    <row r="4" spans="1:10">
      <c r="A4" s="169" t="s">
        <v>580</v>
      </c>
      <c r="B4" s="169" t="s">
        <v>571</v>
      </c>
      <c r="C4" s="199">
        <v>0.25</v>
      </c>
      <c r="D4" s="204">
        <v>0.1</v>
      </c>
      <c r="E4" s="200">
        <f>D4*C4</f>
        <v>2.5000000000000001E-2</v>
      </c>
      <c r="F4" s="169" t="s">
        <v>452</v>
      </c>
      <c r="G4" s="201">
        <f>SUM(MeasureDefinitions!H38)</f>
        <v>6.1087680120429581E-2</v>
      </c>
      <c r="H4" s="202">
        <f>[4]ECMs!$G$28*[4]ECMs!$H$28</f>
        <v>0.1779358047718971</v>
      </c>
      <c r="I4" s="203">
        <f>'[6]IAC-ETO Measure summary'!$H4</f>
        <v>2.6103393554353781E-2</v>
      </c>
      <c r="J4" s="169" t="s">
        <v>454</v>
      </c>
    </row>
    <row r="5" spans="1:10">
      <c r="A5" s="169" t="s">
        <v>581</v>
      </c>
      <c r="B5" s="169" t="s">
        <v>571</v>
      </c>
      <c r="C5" s="199">
        <v>0.08</v>
      </c>
      <c r="D5" s="199">
        <v>0.13750000000000001</v>
      </c>
      <c r="E5" s="200">
        <f>D5*C5</f>
        <v>1.1000000000000001E-2</v>
      </c>
      <c r="F5" s="169" t="s">
        <v>452</v>
      </c>
      <c r="G5" s="201">
        <f>SUM(MeasureDefinitions!H28:H30)</f>
        <v>2.0992515432194183E-2</v>
      </c>
      <c r="H5" s="202">
        <f>[4]ECMs!$G$27*[4]ECMs!$H$27</f>
        <v>5.9849999999999993E-2</v>
      </c>
      <c r="I5" s="203">
        <f>'[6]IAC-ETO Measure summary'!$H5</f>
        <v>2.3121374079905697E-2</v>
      </c>
      <c r="J5" s="169" t="s">
        <v>455</v>
      </c>
    </row>
    <row r="6" spans="1:10">
      <c r="A6" s="169" t="s">
        <v>581</v>
      </c>
      <c r="B6" s="169" t="s">
        <v>384</v>
      </c>
      <c r="C6" s="199">
        <f t="shared" ref="C6:I6" si="0">C5</f>
        <v>0.08</v>
      </c>
      <c r="D6" s="199">
        <f t="shared" si="0"/>
        <v>0.13750000000000001</v>
      </c>
      <c r="E6" s="200">
        <f t="shared" si="0"/>
        <v>1.1000000000000001E-2</v>
      </c>
      <c r="F6" s="169" t="s">
        <v>452</v>
      </c>
      <c r="G6" s="201">
        <f t="shared" si="0"/>
        <v>2.0992515432194183E-2</v>
      </c>
      <c r="H6" s="202">
        <f t="shared" si="0"/>
        <v>5.9849999999999993E-2</v>
      </c>
      <c r="I6" s="203">
        <f t="shared" si="0"/>
        <v>2.3121374079905697E-2</v>
      </c>
      <c r="J6" s="169" t="s">
        <v>456</v>
      </c>
    </row>
    <row r="7" spans="1:10">
      <c r="A7" s="169" t="s">
        <v>582</v>
      </c>
      <c r="B7" s="169" t="s">
        <v>571</v>
      </c>
      <c r="E7" s="205">
        <v>5.0000000000000001E-3</v>
      </c>
      <c r="F7" s="169" t="s">
        <v>452</v>
      </c>
      <c r="G7" s="203">
        <f>MeasureDefinitions!H35</f>
        <v>9.8588266977422495E-5</v>
      </c>
      <c r="I7" s="203">
        <f>'[6]IAC-ETO Measure summary'!$H6</f>
        <v>2.1765380785203216E-2</v>
      </c>
      <c r="J7" s="169" t="s">
        <v>457</v>
      </c>
    </row>
    <row r="8" spans="1:10">
      <c r="A8" s="169" t="s">
        <v>440</v>
      </c>
      <c r="B8" s="169" t="s">
        <v>571</v>
      </c>
      <c r="E8" s="202">
        <f>SUM(E3:E7)</f>
        <v>0.18700000000000003</v>
      </c>
      <c r="F8" s="169" t="s">
        <v>452</v>
      </c>
      <c r="G8" s="199">
        <f>SUM(G3:G7)</f>
        <v>0.21680519195931386</v>
      </c>
    </row>
    <row r="9" spans="1:10">
      <c r="D9" s="169" t="s">
        <v>458</v>
      </c>
    </row>
    <row r="22" spans="1:3">
      <c r="A22" s="206"/>
      <c r="B22" s="206"/>
    </row>
    <row r="23" spans="1:3">
      <c r="C23" s="203"/>
    </row>
    <row r="25" spans="1:3">
      <c r="C25" s="199"/>
    </row>
  </sheetData>
  <mergeCells count="1">
    <mergeCell ref="C1:E1"/>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sheetPr codeName="Sheet13"/>
  <dimension ref="A1:L43"/>
  <sheetViews>
    <sheetView workbookViewId="0">
      <selection activeCell="J51" sqref="J51"/>
    </sheetView>
  </sheetViews>
  <sheetFormatPr defaultRowHeight="12.75"/>
  <cols>
    <col min="1" max="1" width="33.85546875" style="169" bestFit="1" customWidth="1"/>
    <col min="2" max="2" width="77.42578125" style="169" bestFit="1" customWidth="1"/>
    <col min="3" max="4" width="18.140625" style="169" customWidth="1"/>
    <col min="5" max="6" width="9.140625" style="169"/>
    <col min="7" max="7" width="11" style="169" bestFit="1" customWidth="1"/>
    <col min="8" max="16384" width="9.140625" style="169"/>
  </cols>
  <sheetData>
    <row r="1" spans="1:11">
      <c r="A1" s="168" t="s">
        <v>22</v>
      </c>
      <c r="B1" s="168" t="s">
        <v>459</v>
      </c>
      <c r="C1" s="168" t="s">
        <v>460</v>
      </c>
      <c r="D1" s="168" t="s">
        <v>461</v>
      </c>
      <c r="E1" s="168" t="s">
        <v>420</v>
      </c>
    </row>
    <row r="2" spans="1:11">
      <c r="A2" s="169" t="s">
        <v>434</v>
      </c>
      <c r="B2" s="169" t="s">
        <v>462</v>
      </c>
      <c r="C2" s="169" t="s">
        <v>463</v>
      </c>
      <c r="D2" s="169" t="s">
        <v>464</v>
      </c>
      <c r="E2" s="169" t="s">
        <v>465</v>
      </c>
    </row>
    <row r="3" spans="1:11">
      <c r="A3" s="169" t="s">
        <v>436</v>
      </c>
      <c r="B3" s="169" t="s">
        <v>466</v>
      </c>
      <c r="C3" s="169" t="s">
        <v>463</v>
      </c>
      <c r="D3" s="169" t="s">
        <v>464</v>
      </c>
    </row>
    <row r="4" spans="1:11">
      <c r="A4" s="169" t="s">
        <v>437</v>
      </c>
      <c r="B4" s="169" t="s">
        <v>467</v>
      </c>
      <c r="C4" s="169" t="s">
        <v>463</v>
      </c>
      <c r="D4" s="169" t="s">
        <v>464</v>
      </c>
    </row>
    <row r="5" spans="1:11">
      <c r="A5" s="169" t="s">
        <v>437</v>
      </c>
      <c r="B5" s="169" t="s">
        <v>468</v>
      </c>
      <c r="C5" s="169" t="s">
        <v>438</v>
      </c>
      <c r="D5" s="169" t="s">
        <v>469</v>
      </c>
    </row>
    <row r="6" spans="1:11">
      <c r="A6" s="169" t="s">
        <v>439</v>
      </c>
      <c r="B6" s="169" t="s">
        <v>470</v>
      </c>
      <c r="C6" s="169" t="s">
        <v>463</v>
      </c>
      <c r="D6" s="169" t="s">
        <v>464</v>
      </c>
      <c r="E6" s="169" t="s">
        <v>471</v>
      </c>
    </row>
    <row r="7" spans="1:11">
      <c r="A7" s="169" t="s">
        <v>440</v>
      </c>
      <c r="B7" s="169" t="s">
        <v>472</v>
      </c>
      <c r="C7" s="169" t="s">
        <v>463</v>
      </c>
      <c r="D7" s="169" t="s">
        <v>464</v>
      </c>
    </row>
    <row r="15" spans="1:11">
      <c r="A15" s="206" t="s">
        <v>473</v>
      </c>
    </row>
    <row r="16" spans="1:11">
      <c r="A16" s="207" t="s">
        <v>474</v>
      </c>
      <c r="C16" s="169" t="s">
        <v>475</v>
      </c>
      <c r="D16" s="169" t="s">
        <v>476</v>
      </c>
      <c r="E16" s="169" t="s">
        <v>477</v>
      </c>
      <c r="G16" s="169" t="s">
        <v>447</v>
      </c>
      <c r="H16" s="169" t="s">
        <v>478</v>
      </c>
      <c r="I16" s="169" t="s">
        <v>479</v>
      </c>
      <c r="K16" s="169" t="s">
        <v>480</v>
      </c>
    </row>
    <row r="18" spans="1:12">
      <c r="B18" s="169" t="s">
        <v>481</v>
      </c>
      <c r="C18" s="169">
        <v>2.4222000000000001</v>
      </c>
      <c r="D18" s="208">
        <f>VLOOKUP(C18,[7]MeasuresCompile!B$4:D$52,3,FALSE)</f>
        <v>4.7631187341965779E-3</v>
      </c>
      <c r="E18" s="201">
        <f>D18/SourcesNotes!$C$82</f>
        <v>4.1957354665765056E-2</v>
      </c>
      <c r="G18" s="208">
        <f>VLOOKUP(C18,[7]MeasuresCompile!B$4:G$13,6,FALSE)</f>
        <v>8.8478985774549434E-5</v>
      </c>
      <c r="H18" s="209">
        <f>G18/SourcesNotes!$C$82</f>
        <v>7.7939358512257081E-4</v>
      </c>
      <c r="I18" s="210">
        <f>VLOOKUP(C18,[7]MeasuresCompile!B$4:I$13,7,FALSE)</f>
        <v>0</v>
      </c>
      <c r="J18" s="169">
        <f>SUMPRODUCT(I19:I22,H19:H22)/SUM(H19:H22)</f>
        <v>3.4507411499600564E-2</v>
      </c>
      <c r="K18" s="169">
        <f>VLOOKUP(C18,[7]MeasuresCompile!B$4:I$13,8,FALSE)</f>
        <v>8.7782791238378514E-3</v>
      </c>
      <c r="L18" s="169">
        <f>SUMPRODUCT(K18:K22,H18:H22)/SUM(H18:H22)</f>
        <v>9.6434457413485178E-3</v>
      </c>
    </row>
    <row r="19" spans="1:12">
      <c r="B19" s="169" t="s">
        <v>482</v>
      </c>
      <c r="C19" s="169">
        <v>2.4230999999999998</v>
      </c>
      <c r="D19" s="208">
        <f>VLOOKUP(C19,[7]MeasuresCompile!B$4:D$52,3,FALSE)</f>
        <v>1.3189907936073823E-2</v>
      </c>
      <c r="E19" s="201">
        <f>D19/SourcesNotes!$C$82</f>
        <v>0.11618724540907041</v>
      </c>
      <c r="G19" s="208">
        <f>VLOOKUP(C19,[7]MeasuresCompile!B$4:G$13,6,FALSE)</f>
        <v>3.3076858910897206E-3</v>
      </c>
      <c r="H19" s="209">
        <f>G19/SourcesNotes!$C$82</f>
        <v>2.9136739560788556E-2</v>
      </c>
      <c r="I19" s="210">
        <f>VLOOKUP(C19,[7]MeasuresCompile!B$4:I$13,7,FALSE)</f>
        <v>1.7374157053122823E-2</v>
      </c>
      <c r="K19" s="169">
        <f>VLOOKUP(C19,[7]MeasuresCompile!B$4:I$13,8,FALSE)</f>
        <v>4.6433505608163075E-3</v>
      </c>
    </row>
    <row r="20" spans="1:12">
      <c r="B20" s="169" t="s">
        <v>483</v>
      </c>
      <c r="C20" s="169">
        <v>2.4232</v>
      </c>
      <c r="D20" s="208">
        <f>VLOOKUP(C20,[7]MeasuresCompile!B$4:D$52,3,FALSE)</f>
        <v>2.5367166607676715E-2</v>
      </c>
      <c r="E20" s="201">
        <f>D20/SourcesNotes!$C$82</f>
        <v>0.22345426717635086</v>
      </c>
      <c r="G20" s="208">
        <f>VLOOKUP(C20,[7]MeasuresCompile!B$4:G$13,6,FALSE)</f>
        <v>1.6492585100966286E-3</v>
      </c>
      <c r="H20" s="209">
        <f>G20/SourcesNotes!$C$82</f>
        <v>1.4527986410846341E-2</v>
      </c>
      <c r="I20" s="210">
        <f>VLOOKUP(C20,[7]MeasuresCompile!B$4:I$13,7,FALSE)</f>
        <v>1.0942195305379732E-2</v>
      </c>
      <c r="K20" s="169">
        <f>VLOOKUP(C20,[7]MeasuresCompile!B$4:I$13,8,FALSE)</f>
        <v>1.8007414746662891E-2</v>
      </c>
    </row>
    <row r="21" spans="1:12">
      <c r="B21" s="169" t="s">
        <v>484</v>
      </c>
      <c r="C21" s="169">
        <v>2.4235000000000002</v>
      </c>
      <c r="D21" s="208">
        <f>VLOOKUP(C21,[7]MeasuresCompile!B$4:D$52,3,FALSE)</f>
        <v>1.831065785661494E-2</v>
      </c>
      <c r="E21" s="201">
        <f>D21/SourcesNotes!$C$82</f>
        <v>0.16129490124563489</v>
      </c>
      <c r="G21" s="208">
        <f>VLOOKUP(C21,[7]MeasuresCompile!B$4:G$13,6,FALSE)</f>
        <v>1.7006802962800252E-4</v>
      </c>
      <c r="H21" s="209">
        <f>G21/SourcesNotes!$C$82</f>
        <v>1.4980950580089926E-3</v>
      </c>
      <c r="I21" s="210">
        <f>VLOOKUP(C21,[7]MeasuresCompile!B$4:I$13,7,FALSE)</f>
        <v>4.6280560786342524E-2</v>
      </c>
      <c r="K21" s="169">
        <f>VLOOKUP(C21,[7]MeasuresCompile!B$4:I$13,8,FALSE)</f>
        <v>1.5066667230450765E-2</v>
      </c>
    </row>
    <row r="22" spans="1:12">
      <c r="B22" s="169" t="s">
        <v>485</v>
      </c>
      <c r="C22" s="169">
        <v>2.4236</v>
      </c>
      <c r="D22" s="208">
        <f>VLOOKUP(C22,[7]MeasuresCompile!B$4:D$52,3,FALSE)</f>
        <v>1.9699289674101807E-2</v>
      </c>
      <c r="E22" s="201">
        <f>D22/SourcesNotes!$C$82</f>
        <v>0.17352707955522936</v>
      </c>
      <c r="G22" s="208">
        <f>VLOOKUP(C22,[7]MeasuresCompile!B$4:G$13,6,FALSE)</f>
        <v>7.6845526282873925E-3</v>
      </c>
      <c r="H22" s="209">
        <f>G22/SourcesNotes!$C$82</f>
        <v>6.7691678092752006E-2</v>
      </c>
      <c r="I22" s="210">
        <f>VLOOKUP(C22,[7]MeasuresCompile!B$4:I$13,7,FALSE)</f>
        <v>4.6679144269785672E-2</v>
      </c>
      <c r="K22" s="169">
        <f>VLOOKUP(C22,[7]MeasuresCompile!B$4:I$13,8,FALSE)</f>
        <v>9.8905166882660295E-3</v>
      </c>
    </row>
    <row r="23" spans="1:12">
      <c r="A23" s="207" t="s">
        <v>486</v>
      </c>
      <c r="E23" s="201" t="s">
        <v>487</v>
      </c>
    </row>
    <row r="24" spans="1:12">
      <c r="B24" s="169" t="s">
        <v>488</v>
      </c>
      <c r="E24" s="201"/>
    </row>
    <row r="25" spans="1:12">
      <c r="B25" s="169" t="s">
        <v>489</v>
      </c>
      <c r="E25" s="201"/>
    </row>
    <row r="26" spans="1:12">
      <c r="A26" s="206" t="s">
        <v>490</v>
      </c>
    </row>
    <row r="28" spans="1:12">
      <c r="B28" s="169" t="s">
        <v>491</v>
      </c>
      <c r="C28" s="169">
        <v>2.4222999999999999</v>
      </c>
      <c r="D28" s="208">
        <f>VLOOKUP(C28,[7]MeasuresCompile!B$4:D$52,3,FALSE)</f>
        <v>1.5954241593168435E-2</v>
      </c>
      <c r="E28" s="201">
        <f>D28/SourcesNotes!$C$82</f>
        <v>0.14053770445442818</v>
      </c>
      <c r="G28" s="208">
        <f>VLOOKUP(C28,[7]MeasuresCompile!B$4:G$13,6,FALSE)</f>
        <v>1.9757574728381964E-4</v>
      </c>
      <c r="H28" s="209">
        <f>G28/SourcesNotes!$C$82</f>
        <v>1.7404050087235687E-3</v>
      </c>
      <c r="I28" s="210">
        <f>VLOOKUP(C28,[7]MeasuresCompile!B$4:I$13,7,FALSE)</f>
        <v>4.9052860617773343E-2</v>
      </c>
      <c r="J28" s="169">
        <f>SUMPRODUCT(I28:I32,H28:H32)/SUM(H28:H30)</f>
        <v>2.614550828050996E-2</v>
      </c>
      <c r="K28" s="169">
        <f>VLOOKUP(C28,[7]MeasuresCompile!B$4:I$13,8,FALSE)</f>
        <v>1.4428165313328408E-2</v>
      </c>
      <c r="L28" s="169">
        <f>SUMPRODUCT(K28:K32,H28:H32)/SUM(H28:H30)</f>
        <v>1.3715799623699808E-2</v>
      </c>
    </row>
    <row r="29" spans="1:12">
      <c r="B29" s="169" t="s">
        <v>492</v>
      </c>
      <c r="C29" s="169">
        <f>[7]MeasuresCompile!$B$11</f>
        <v>2.4224999999999999</v>
      </c>
      <c r="D29" s="203">
        <f>[7]MeasuresCompile!$D$11</f>
        <v>1.0163584820357775E-2</v>
      </c>
      <c r="E29" s="201">
        <f>D29/SourcesNotes!$C$82</f>
        <v>8.9528973930830799E-2</v>
      </c>
      <c r="G29" s="208">
        <f>VLOOKUP(C29,[7]MeasuresCompile!B$4:G$13,6,FALSE)</f>
        <v>9.4398620622518031E-5</v>
      </c>
      <c r="H29" s="209">
        <f>G29/SourcesNotes!$C$82</f>
        <v>8.3153845756189597E-4</v>
      </c>
      <c r="I29" s="210">
        <f>VLOOKUP(C29,[7]MeasuresCompile!B$4:I$13,7,FALSE)</f>
        <v>3.0765424019420201E-2</v>
      </c>
      <c r="K29" s="169">
        <f>VLOOKUP(C29,[7]MeasuresCompile!B$4:I$13,8,FALSE)</f>
        <v>1.388168641655374E-2</v>
      </c>
    </row>
    <row r="30" spans="1:12">
      <c r="B30" s="169" t="s">
        <v>493</v>
      </c>
      <c r="C30" s="169">
        <f>[7]MeasuresCompile!$B$12</f>
        <v>2.4226000000000001</v>
      </c>
      <c r="D30" s="203">
        <f>[7]MeasuresCompile!$D$12</f>
        <v>2.9367102979941991E-2</v>
      </c>
      <c r="E30" s="201">
        <f>D30/SourcesNotes!$C$82</f>
        <v>0.2586889019560224</v>
      </c>
      <c r="G30" s="208">
        <f>VLOOKUP(C30,[7]MeasuresCompile!B$4:G$13,6,FALSE)</f>
        <v>2.0911559397481915E-3</v>
      </c>
      <c r="H30" s="209">
        <f>G30/SourcesNotes!$C$82</f>
        <v>1.8420571965908718E-2</v>
      </c>
      <c r="I30" s="210">
        <f>VLOOKUP(C30,[7]MeasuresCompile!B$4:I$13,7,FALSE)</f>
        <v>2.3772633625322139E-2</v>
      </c>
      <c r="K30" s="169">
        <f>VLOOKUP(C30,[7]MeasuresCompile!B$4:I$13,8,FALSE)</f>
        <v>1.3641005742995024E-2</v>
      </c>
    </row>
    <row r="34" spans="1:11">
      <c r="A34" s="206" t="s">
        <v>494</v>
      </c>
      <c r="C34" s="169" t="s">
        <v>475</v>
      </c>
      <c r="D34" s="169" t="s">
        <v>476</v>
      </c>
      <c r="E34" s="169" t="s">
        <v>477</v>
      </c>
    </row>
    <row r="35" spans="1:11">
      <c r="B35" s="169" t="s">
        <v>495</v>
      </c>
      <c r="C35" s="169">
        <v>2.2433999999999998</v>
      </c>
      <c r="D35" s="203">
        <f>[7]MeasuresCompile!$D$10</f>
        <v>2.2593893687469478E-4</v>
      </c>
      <c r="E35" s="209">
        <f>D35/SourcesNotes!$C$82</f>
        <v>1.9902506396067164E-3</v>
      </c>
      <c r="G35" s="208">
        <f>VLOOKUP(C35,[7]MeasuresCompile!B$4:G$13,6,FALSE)</f>
        <v>1.1192021640851755E-5</v>
      </c>
      <c r="H35" s="208">
        <f>G35/SourcesNotes!$C$82</f>
        <v>9.8588266977422495E-5</v>
      </c>
      <c r="I35" s="210" t="str">
        <f>VLOOKUP(C35,[7]MeasuresCompile!B$4:I$13,7,FALSE)</f>
        <v>NA</v>
      </c>
      <c r="K35" s="169">
        <f>VLOOKUP(C35,[7]MeasuresCompile!B$4:I$13,8,FALSE)</f>
        <v>1.4458433735316547E-3</v>
      </c>
    </row>
    <row r="37" spans="1:11">
      <c r="A37" s="206" t="s">
        <v>496</v>
      </c>
    </row>
    <row r="38" spans="1:11">
      <c r="B38" s="169" t="s">
        <v>497</v>
      </c>
      <c r="C38" s="169">
        <v>2.4224000000000001</v>
      </c>
      <c r="D38" s="203">
        <f>[7]MeasuresCompile!$D$13</f>
        <v>2.9090336067767002E-2</v>
      </c>
      <c r="E38" s="209">
        <f>D38/SourcesNotes!$C$82</f>
        <v>0.25625091790777604</v>
      </c>
      <c r="G38" s="208">
        <f>VLOOKUP(C38,[7]MeasuresCompile!B$4:G$13,6,FALSE)</f>
        <v>6.9348479170837744E-3</v>
      </c>
      <c r="H38" s="209">
        <f>G38/SourcesNotes!$C$82</f>
        <v>6.1087680120429581E-2</v>
      </c>
      <c r="I38" s="210">
        <f>VLOOKUP(C38,[7]MeasuresCompile!B$4:I$13,7,FALSE)</f>
        <v>3.1088534882162545E-2</v>
      </c>
      <c r="K38" s="169">
        <f>VLOOKUP(C38,[7]MeasuresCompile!B$4:I$13,8,FALSE)</f>
        <v>2.0813067672069495E-2</v>
      </c>
    </row>
    <row r="42" spans="1:11">
      <c r="A42" s="169" t="s">
        <v>498</v>
      </c>
      <c r="B42" s="169">
        <v>16733</v>
      </c>
    </row>
    <row r="43" spans="1:11">
      <c r="A43" s="169" t="s">
        <v>499</v>
      </c>
      <c r="B43" s="169">
        <v>9472</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sheetPr codeName="Sheet14"/>
  <dimension ref="A1:K21"/>
  <sheetViews>
    <sheetView workbookViewId="0">
      <selection activeCell="A2" sqref="A2:E14"/>
    </sheetView>
  </sheetViews>
  <sheetFormatPr defaultRowHeight="12.75"/>
  <cols>
    <col min="1" max="1" width="13.5703125" style="169" bestFit="1" customWidth="1"/>
    <col min="2" max="2" width="18.5703125" style="169" bestFit="1" customWidth="1"/>
    <col min="3" max="3" width="14" style="169" bestFit="1" customWidth="1"/>
    <col min="4" max="4" width="13" style="169" customWidth="1"/>
    <col min="5" max="5" width="16" style="169" customWidth="1"/>
    <col min="6" max="6" width="9.28515625" style="169" bestFit="1" customWidth="1"/>
    <col min="7" max="7" width="15" style="169" customWidth="1"/>
    <col min="8" max="8" width="9.28515625" style="169" bestFit="1" customWidth="1"/>
    <col min="9" max="9" width="19.85546875" style="169" bestFit="1" customWidth="1"/>
    <col min="10" max="10" width="9.28515625" style="169" bestFit="1" customWidth="1"/>
    <col min="11" max="16384" width="9.140625" style="169"/>
  </cols>
  <sheetData>
    <row r="1" spans="1:11" ht="13.5" thickBot="1">
      <c r="E1" s="211"/>
    </row>
    <row r="2" spans="1:11">
      <c r="A2" s="304"/>
      <c r="B2" s="212" t="s">
        <v>500</v>
      </c>
      <c r="C2" s="213"/>
      <c r="D2" s="213"/>
      <c r="E2" s="214"/>
      <c r="F2" s="169" t="s">
        <v>501</v>
      </c>
    </row>
    <row r="3" spans="1:11" ht="51.75" thickBot="1">
      <c r="A3" s="305" t="s">
        <v>727</v>
      </c>
      <c r="B3" s="215" t="s">
        <v>502</v>
      </c>
      <c r="C3" s="216" t="s">
        <v>503</v>
      </c>
      <c r="D3" s="216" t="s">
        <v>504</v>
      </c>
      <c r="E3" s="217" t="s">
        <v>505</v>
      </c>
      <c r="F3" s="218" t="s">
        <v>506</v>
      </c>
      <c r="G3" s="218" t="s">
        <v>507</v>
      </c>
      <c r="H3" s="218" t="s">
        <v>508</v>
      </c>
    </row>
    <row r="4" spans="1:11">
      <c r="A4" s="306">
        <f>E4/D4</f>
        <v>28.832061068702291</v>
      </c>
      <c r="B4" s="219" t="s">
        <v>382</v>
      </c>
      <c r="C4" s="220">
        <v>18398803</v>
      </c>
      <c r="D4" s="220">
        <v>131</v>
      </c>
      <c r="E4" s="221">
        <v>3777</v>
      </c>
      <c r="F4" s="199">
        <v>0.8</v>
      </c>
      <c r="G4" s="222">
        <f>E4*0.746*(VLOOKUP(B4,SourcesNotes!$B$29:$C$39,2,FALSE)*365/7)/F4/$J$4</f>
        <v>11478117.522321427</v>
      </c>
      <c r="H4" s="223">
        <f>G4/(SourcesNotes!D17*1000000)</f>
        <v>2.4492920902036632E-3</v>
      </c>
      <c r="I4" s="169" t="s">
        <v>509</v>
      </c>
      <c r="J4" s="169">
        <v>0.8</v>
      </c>
      <c r="K4" s="169" t="s">
        <v>510</v>
      </c>
    </row>
    <row r="5" spans="1:11">
      <c r="A5" s="307">
        <f t="shared" ref="A5:A14" si="0">E5/D5</f>
        <v>3.3208137715179968</v>
      </c>
      <c r="B5" s="219" t="s">
        <v>511</v>
      </c>
      <c r="C5" s="220">
        <v>9392605</v>
      </c>
      <c r="D5" s="220">
        <v>639</v>
      </c>
      <c r="E5" s="221">
        <v>2122</v>
      </c>
      <c r="F5" s="199">
        <v>0.8</v>
      </c>
      <c r="G5" s="222">
        <f>E5*0.746*(VLOOKUP(B5,SourcesNotes!$B$29:$C$39,2,FALSE)*365/7)/F5/$J$4</f>
        <v>10317846.071428569</v>
      </c>
      <c r="H5" s="223">
        <f>G5/(SourcesNotes!D18*1000000)</f>
        <v>4.2505751303569955E-3</v>
      </c>
    </row>
    <row r="6" spans="1:11">
      <c r="A6" s="307">
        <f t="shared" si="0"/>
        <v>5</v>
      </c>
      <c r="B6" s="219" t="s">
        <v>380</v>
      </c>
      <c r="C6" s="220">
        <v>10343772</v>
      </c>
      <c r="D6" s="220">
        <v>104</v>
      </c>
      <c r="E6" s="221">
        <v>520</v>
      </c>
      <c r="F6" s="199">
        <v>0.8</v>
      </c>
      <c r="G6" s="222">
        <f>E6*0.746*(VLOOKUP(B6,SourcesNotes!$B$29:$C$39,2,FALSE)*365/7)/F6/$J$4</f>
        <v>3792610.7142857141</v>
      </c>
      <c r="H6" s="223">
        <f>G6/(SourcesNotes!D19*1000000)</f>
        <v>8.6411727370373987E-4</v>
      </c>
      <c r="I6" s="224"/>
    </row>
    <row r="7" spans="1:11">
      <c r="A7" s="307">
        <f t="shared" si="0"/>
        <v>6.4129858657243819</v>
      </c>
      <c r="B7" s="219" t="s">
        <v>407</v>
      </c>
      <c r="C7" s="220">
        <v>18986710</v>
      </c>
      <c r="D7" s="220">
        <v>2264</v>
      </c>
      <c r="E7" s="221">
        <v>14519</v>
      </c>
      <c r="F7" s="199">
        <v>0.8</v>
      </c>
      <c r="G7" s="222">
        <f>E7*0.746*(VLOOKUP(B7,SourcesNotes!$B$29:$C$39,2,FALSE)*365/7)/F7/$J$4</f>
        <v>148251694.12499997</v>
      </c>
      <c r="H7" s="223">
        <f>G7/(SourcesNotes!D20*1000000)</f>
        <v>6.0627200803582373E-2</v>
      </c>
    </row>
    <row r="8" spans="1:11">
      <c r="A8" s="307">
        <f t="shared" si="0"/>
        <v>7.9297136481963557</v>
      </c>
      <c r="B8" s="219" t="s">
        <v>383</v>
      </c>
      <c r="C8" s="220">
        <v>40410753</v>
      </c>
      <c r="D8" s="220">
        <v>2689</v>
      </c>
      <c r="E8" s="221">
        <v>21323</v>
      </c>
      <c r="F8" s="199">
        <v>0.8</v>
      </c>
      <c r="G8" s="222">
        <f>E8*0.746*(VLOOKUP(B8,SourcesNotes!$B$29:$C$39,2,FALSE)*365/7)/F8/$J$4</f>
        <v>62207567.892857134</v>
      </c>
      <c r="H8" s="223">
        <f>G8/(SourcesNotes!D21*1000000)</f>
        <v>5.2969659309312954E-3</v>
      </c>
    </row>
    <row r="9" spans="1:11">
      <c r="A9" s="307">
        <f t="shared" si="0"/>
        <v>1.3076923076923077</v>
      </c>
      <c r="B9" s="219" t="s">
        <v>400</v>
      </c>
      <c r="C9" s="220">
        <v>1976589</v>
      </c>
      <c r="D9" s="220">
        <v>52</v>
      </c>
      <c r="E9" s="221">
        <v>68</v>
      </c>
      <c r="F9" s="199">
        <v>0.8</v>
      </c>
      <c r="G9" s="222">
        <f>E9*0.746*(VLOOKUP(B9,SourcesNotes!$B$29:$C$39,2,FALSE)*365/7)/F9/$J$4</f>
        <v>694339.49999999988</v>
      </c>
      <c r="H9" s="223">
        <f>G9/(SourcesNotes!D22*1000000)</f>
        <v>3.6305333333333327E-4</v>
      </c>
    </row>
    <row r="10" spans="1:11">
      <c r="A10" s="307">
        <f t="shared" si="0"/>
        <v>1</v>
      </c>
      <c r="B10" s="303" t="s">
        <v>379</v>
      </c>
      <c r="C10" s="220">
        <v>1677027</v>
      </c>
      <c r="D10" s="220">
        <v>341</v>
      </c>
      <c r="E10" s="221">
        <v>341</v>
      </c>
      <c r="F10" s="199">
        <v>0.8</v>
      </c>
      <c r="G10" s="222">
        <f>E10*0.746*(VLOOKUP(B10,SourcesNotes!$B$29:$C$39,2,FALSE)*365/7)/F10/$J$4</f>
        <v>1492246.4464285709</v>
      </c>
      <c r="H10" s="223">
        <f>G10/(SourcesNotes!D23*1000000)</f>
        <v>2.0417119724559037E-4</v>
      </c>
    </row>
    <row r="11" spans="1:11">
      <c r="A11" s="307">
        <f t="shared" si="0"/>
        <v>12.466359976998275</v>
      </c>
      <c r="B11" s="303" t="s">
        <v>512</v>
      </c>
      <c r="C11" s="220">
        <v>128451712</v>
      </c>
      <c r="D11" s="220">
        <v>8695</v>
      </c>
      <c r="E11" s="221">
        <v>108395</v>
      </c>
      <c r="F11" s="199">
        <v>0.8</v>
      </c>
      <c r="G11" s="222">
        <f>E11*0.746*(VLOOKUP(B11,SourcesNotes!$B$29:$C$39,2,FALSE)*365/7)/F11/$J$4</f>
        <v>316230798.74999994</v>
      </c>
      <c r="H11" s="223">
        <f>G11/(SourcesNotes!D24*1000000)</f>
        <v>0.13473256305653783</v>
      </c>
    </row>
    <row r="12" spans="1:11">
      <c r="A12" s="307">
        <f t="shared" si="0"/>
        <v>14.690909090909091</v>
      </c>
      <c r="B12" s="303" t="s">
        <v>398</v>
      </c>
      <c r="C12" s="220">
        <v>9191740</v>
      </c>
      <c r="D12" s="220">
        <v>55</v>
      </c>
      <c r="E12" s="221">
        <v>808</v>
      </c>
      <c r="F12" s="199">
        <v>0.8</v>
      </c>
      <c r="G12" s="222">
        <f>E12*0.746*(VLOOKUP(B12,SourcesNotes!$B$29:$C$39,2,FALSE)*365/7)/F12/$J$4</f>
        <v>2357253.4285714282</v>
      </c>
      <c r="H12" s="223">
        <f>G12/(SourcesNotes!D25*1000000)</f>
        <v>8.8151281873206997E-4</v>
      </c>
    </row>
    <row r="13" spans="1:11" ht="13.5" thickBot="1">
      <c r="A13" s="308">
        <f t="shared" si="0"/>
        <v>25.560339943342775</v>
      </c>
      <c r="B13" s="225" t="s">
        <v>377</v>
      </c>
      <c r="C13" s="226">
        <v>144161759</v>
      </c>
      <c r="D13" s="226">
        <v>3530</v>
      </c>
      <c r="E13" s="227">
        <v>90228</v>
      </c>
      <c r="F13" s="199">
        <v>0.8</v>
      </c>
      <c r="G13" s="222">
        <f>E13*0.746*(VLOOKUP(B13,SourcesNotes!$B$29:$C$39,2,FALSE)*365/7)/F13/$J$4</f>
        <v>329038153.39285713</v>
      </c>
      <c r="H13" s="223">
        <f>G13/(SourcesNotes!D26*1000000)</f>
        <v>7.6597097886923468E-2</v>
      </c>
    </row>
    <row r="14" spans="1:11" ht="13.5" thickBot="1">
      <c r="A14" s="309">
        <f t="shared" si="0"/>
        <v>13.08654054054054</v>
      </c>
      <c r="B14" s="228" t="s">
        <v>513</v>
      </c>
      <c r="C14" s="229">
        <f>SUM(C4:C13)</f>
        <v>382991470</v>
      </c>
      <c r="D14" s="229">
        <f>SUM(D4:D13)</f>
        <v>18500</v>
      </c>
      <c r="E14" s="230">
        <f>SUM(E4:E13)</f>
        <v>242101</v>
      </c>
      <c r="G14" s="224">
        <f>SUM(G4:G13)</f>
        <v>885860627.84375</v>
      </c>
      <c r="H14" s="208">
        <f>G14/(1000000*SourcesNotes!D16)</f>
        <v>1.9995048479680165E-2</v>
      </c>
    </row>
    <row r="18" spans="1:1">
      <c r="A18" s="169" t="s">
        <v>514</v>
      </c>
    </row>
    <row r="19" spans="1:1">
      <c r="A19" s="169" t="s">
        <v>515</v>
      </c>
    </row>
    <row r="20" spans="1:1">
      <c r="A20" s="169" t="s">
        <v>516</v>
      </c>
    </row>
    <row r="21" spans="1:1">
      <c r="A21" s="169" t="s">
        <v>517</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sheetPr codeName="Sheet15"/>
  <dimension ref="B1:J157"/>
  <sheetViews>
    <sheetView zoomScale="120" zoomScaleNormal="120" workbookViewId="0">
      <selection activeCell="B40" sqref="B40"/>
    </sheetView>
  </sheetViews>
  <sheetFormatPr defaultRowHeight="12.75"/>
  <cols>
    <col min="1" max="1" width="2.85546875" style="169" customWidth="1"/>
    <col min="2" max="2" width="21.5703125" style="169" customWidth="1"/>
    <col min="3" max="3" width="24.42578125" style="169" customWidth="1"/>
    <col min="4" max="4" width="25.85546875" style="169" bestFit="1" customWidth="1"/>
    <col min="5" max="5" width="27.28515625" style="169" customWidth="1"/>
    <col min="6" max="6" width="14.7109375" style="169" customWidth="1"/>
    <col min="7" max="7" width="14.140625" style="169" customWidth="1"/>
    <col min="8" max="8" width="12" style="169" bestFit="1" customWidth="1"/>
    <col min="9" max="16384" width="9.140625" style="169"/>
  </cols>
  <sheetData>
    <row r="1" spans="2:4" ht="13.5" thickBot="1"/>
    <row r="2" spans="2:4">
      <c r="B2" s="231" t="s">
        <v>518</v>
      </c>
      <c r="C2" s="232" t="s">
        <v>519</v>
      </c>
      <c r="D2" s="233" t="s">
        <v>520</v>
      </c>
    </row>
    <row r="3" spans="2:4">
      <c r="B3" s="234" t="s">
        <v>521</v>
      </c>
      <c r="C3" s="235">
        <v>14.2</v>
      </c>
      <c r="D3" s="236">
        <v>0.8</v>
      </c>
    </row>
    <row r="4" spans="2:4">
      <c r="B4" s="219" t="s">
        <v>382</v>
      </c>
      <c r="C4" s="235">
        <v>12.7</v>
      </c>
      <c r="D4" s="236">
        <v>3</v>
      </c>
    </row>
    <row r="5" spans="2:4">
      <c r="B5" s="219" t="s">
        <v>511</v>
      </c>
      <c r="C5" s="235">
        <v>45.8</v>
      </c>
      <c r="D5" s="236">
        <v>6</v>
      </c>
    </row>
    <row r="6" spans="2:4">
      <c r="B6" s="219" t="s">
        <v>380</v>
      </c>
      <c r="C6" s="235">
        <v>57</v>
      </c>
      <c r="D6" s="236">
        <v>4</v>
      </c>
    </row>
    <row r="7" spans="2:4">
      <c r="B7" s="219" t="s">
        <v>407</v>
      </c>
      <c r="C7" s="235">
        <v>14.3</v>
      </c>
      <c r="D7" s="236">
        <v>1</v>
      </c>
    </row>
    <row r="8" spans="2:4">
      <c r="B8" s="219" t="s">
        <v>383</v>
      </c>
      <c r="C8" s="235">
        <v>16</v>
      </c>
      <c r="D8" s="236">
        <v>1</v>
      </c>
    </row>
    <row r="9" spans="2:4">
      <c r="B9" s="219" t="s">
        <v>400</v>
      </c>
      <c r="C9" s="235">
        <v>15.3</v>
      </c>
      <c r="D9" s="236">
        <v>2</v>
      </c>
    </row>
    <row r="10" spans="2:4">
      <c r="B10" s="169" t="s">
        <v>379</v>
      </c>
      <c r="C10" s="235">
        <v>12.8</v>
      </c>
      <c r="D10" s="236">
        <v>1</v>
      </c>
    </row>
    <row r="11" spans="2:4">
      <c r="B11" s="169" t="s">
        <v>512</v>
      </c>
      <c r="C11" s="235">
        <v>9.58</v>
      </c>
      <c r="D11" s="236">
        <v>0.8</v>
      </c>
    </row>
    <row r="12" spans="2:4">
      <c r="B12" s="169" t="s">
        <v>398</v>
      </c>
      <c r="C12" s="235">
        <v>6.05</v>
      </c>
      <c r="D12" s="236">
        <v>2</v>
      </c>
    </row>
    <row r="13" spans="2:4" ht="13.5" thickBot="1">
      <c r="B13" s="225" t="s">
        <v>377</v>
      </c>
      <c r="C13" s="237">
        <v>12.9</v>
      </c>
      <c r="D13" s="238">
        <v>1</v>
      </c>
    </row>
    <row r="15" spans="2:4">
      <c r="B15" s="239" t="s">
        <v>518</v>
      </c>
      <c r="C15" s="240" t="s">
        <v>522</v>
      </c>
      <c r="D15" s="239" t="s">
        <v>523</v>
      </c>
    </row>
    <row r="16" spans="2:4">
      <c r="B16" s="235" t="s">
        <v>521</v>
      </c>
      <c r="C16" s="241">
        <f>SUM(C17:C26)</f>
        <v>3120</v>
      </c>
      <c r="D16" s="242">
        <f>C16*C3</f>
        <v>44304</v>
      </c>
    </row>
    <row r="17" spans="2:4">
      <c r="B17" s="219" t="s">
        <v>382</v>
      </c>
      <c r="C17" s="241">
        <v>369</v>
      </c>
      <c r="D17" s="242">
        <f t="shared" ref="D17:D26" si="0">C17*C4</f>
        <v>4686.3</v>
      </c>
    </row>
    <row r="18" spans="2:4">
      <c r="B18" s="219" t="s">
        <v>511</v>
      </c>
      <c r="C18" s="241">
        <v>53</v>
      </c>
      <c r="D18" s="242">
        <f t="shared" si="0"/>
        <v>2427.3999999999996</v>
      </c>
    </row>
    <row r="19" spans="2:4">
      <c r="B19" s="219" t="s">
        <v>380</v>
      </c>
      <c r="C19" s="241">
        <v>77</v>
      </c>
      <c r="D19" s="242">
        <f t="shared" si="0"/>
        <v>4389</v>
      </c>
    </row>
    <row r="20" spans="2:4">
      <c r="B20" s="219" t="s">
        <v>407</v>
      </c>
      <c r="C20" s="241">
        <v>171</v>
      </c>
      <c r="D20" s="242">
        <f t="shared" si="0"/>
        <v>2445.3000000000002</v>
      </c>
    </row>
    <row r="21" spans="2:4">
      <c r="B21" s="219" t="s">
        <v>383</v>
      </c>
      <c r="C21" s="241">
        <v>734</v>
      </c>
      <c r="D21" s="242">
        <f t="shared" si="0"/>
        <v>11744</v>
      </c>
    </row>
    <row r="22" spans="2:4">
      <c r="B22" s="219" t="s">
        <v>400</v>
      </c>
      <c r="C22" s="241">
        <v>125</v>
      </c>
      <c r="D22" s="242">
        <f t="shared" si="0"/>
        <v>1912.5</v>
      </c>
    </row>
    <row r="23" spans="2:4">
      <c r="B23" s="169" t="s">
        <v>379</v>
      </c>
      <c r="C23" s="241">
        <v>571</v>
      </c>
      <c r="D23" s="242">
        <f t="shared" si="0"/>
        <v>7308.8</v>
      </c>
    </row>
    <row r="24" spans="2:4">
      <c r="B24" s="169" t="s">
        <v>512</v>
      </c>
      <c r="C24" s="241">
        <v>245</v>
      </c>
      <c r="D24" s="242">
        <f t="shared" si="0"/>
        <v>2347.1</v>
      </c>
    </row>
    <row r="25" spans="2:4">
      <c r="B25" s="169" t="s">
        <v>398</v>
      </c>
      <c r="C25" s="241">
        <v>442</v>
      </c>
      <c r="D25" s="242">
        <f t="shared" si="0"/>
        <v>2674.1</v>
      </c>
    </row>
    <row r="26" spans="2:4">
      <c r="B26" s="225" t="s">
        <v>377</v>
      </c>
      <c r="C26" s="241">
        <v>333</v>
      </c>
      <c r="D26" s="242">
        <f t="shared" si="0"/>
        <v>4295.7</v>
      </c>
    </row>
    <row r="28" spans="2:4">
      <c r="B28" s="239" t="s">
        <v>518</v>
      </c>
      <c r="C28" s="239" t="s">
        <v>524</v>
      </c>
      <c r="D28" s="243" t="s">
        <v>525</v>
      </c>
    </row>
    <row r="29" spans="2:4">
      <c r="B29" s="235" t="s">
        <v>521</v>
      </c>
      <c r="C29" s="235">
        <v>60</v>
      </c>
    </row>
    <row r="30" spans="2:4">
      <c r="B30" s="219" t="s">
        <v>382</v>
      </c>
      <c r="C30" s="235">
        <v>50</v>
      </c>
    </row>
    <row r="31" spans="2:4">
      <c r="B31" s="219" t="s">
        <v>511</v>
      </c>
      <c r="C31" s="235">
        <v>80</v>
      </c>
    </row>
    <row r="32" spans="2:4">
      <c r="B32" s="219" t="s">
        <v>380</v>
      </c>
      <c r="C32" s="235">
        <v>120</v>
      </c>
    </row>
    <row r="33" spans="2:3">
      <c r="B33" s="219" t="s">
        <v>407</v>
      </c>
      <c r="C33" s="235">
        <v>168</v>
      </c>
    </row>
    <row r="34" spans="2:3">
      <c r="B34" s="219" t="s">
        <v>383</v>
      </c>
      <c r="C34" s="235">
        <v>48</v>
      </c>
    </row>
    <row r="35" spans="2:3">
      <c r="B35" s="219" t="s">
        <v>400</v>
      </c>
      <c r="C35" s="235">
        <v>168</v>
      </c>
    </row>
    <row r="36" spans="2:3">
      <c r="B36" s="169" t="s">
        <v>379</v>
      </c>
      <c r="C36" s="235">
        <v>72</v>
      </c>
    </row>
    <row r="37" spans="2:3">
      <c r="B37" s="169" t="s">
        <v>512</v>
      </c>
      <c r="C37" s="235">
        <v>48</v>
      </c>
    </row>
    <row r="38" spans="2:3">
      <c r="B38" s="169" t="s">
        <v>398</v>
      </c>
      <c r="C38" s="235">
        <v>48</v>
      </c>
    </row>
    <row r="39" spans="2:3">
      <c r="B39" s="225" t="s">
        <v>377</v>
      </c>
      <c r="C39" s="235">
        <v>60</v>
      </c>
    </row>
    <row r="44" spans="2:3">
      <c r="B44" s="169" t="s">
        <v>526</v>
      </c>
    </row>
    <row r="67" spans="2:8">
      <c r="B67" s="332" t="s">
        <v>527</v>
      </c>
      <c r="C67" s="235" t="s">
        <v>528</v>
      </c>
      <c r="D67" s="235" t="s">
        <v>529</v>
      </c>
      <c r="E67" s="235" t="s">
        <v>530</v>
      </c>
      <c r="F67" s="235" t="s">
        <v>531</v>
      </c>
      <c r="G67" s="235" t="s">
        <v>532</v>
      </c>
      <c r="H67" s="244" t="s">
        <v>533</v>
      </c>
    </row>
    <row r="68" spans="2:8">
      <c r="B68" s="332"/>
      <c r="C68" s="235" t="s">
        <v>534</v>
      </c>
      <c r="D68" s="235" t="s">
        <v>535</v>
      </c>
      <c r="E68" s="235" t="s">
        <v>536</v>
      </c>
      <c r="F68" s="235" t="s">
        <v>537</v>
      </c>
      <c r="G68" s="235" t="s">
        <v>538</v>
      </c>
    </row>
    <row r="69" spans="2:8" ht="25.5">
      <c r="B69" s="245" t="s">
        <v>539</v>
      </c>
      <c r="C69" s="246">
        <v>460</v>
      </c>
      <c r="D69" s="247">
        <v>0.05</v>
      </c>
      <c r="E69" s="246">
        <v>78</v>
      </c>
      <c r="F69" s="248">
        <f>E69/C69</f>
        <v>0.16956521739130434</v>
      </c>
      <c r="G69" s="249">
        <f>F69*D69</f>
        <v>8.4782608695652181E-3</v>
      </c>
      <c r="H69" s="169">
        <f>C69/D69</f>
        <v>9200</v>
      </c>
    </row>
    <row r="70" spans="2:8">
      <c r="B70" s="245" t="s">
        <v>540</v>
      </c>
      <c r="C70" s="246"/>
      <c r="D70" s="247">
        <v>0</v>
      </c>
      <c r="E70" s="246">
        <v>0</v>
      </c>
      <c r="F70" s="248"/>
      <c r="G70" s="249"/>
      <c r="H70" s="169">
        <v>6278</v>
      </c>
    </row>
    <row r="71" spans="2:8" ht="25.5">
      <c r="B71" s="245" t="s">
        <v>541</v>
      </c>
      <c r="C71" s="246">
        <v>1179</v>
      </c>
      <c r="D71" s="247">
        <v>0.28000000000000003</v>
      </c>
      <c r="E71" s="246">
        <v>214</v>
      </c>
      <c r="F71" s="248">
        <f t="shared" ref="F71:F80" si="1">E71/C71</f>
        <v>0.18150975402883801</v>
      </c>
      <c r="G71" s="249">
        <f t="shared" ref="G71:G80" si="2">F71*D71</f>
        <v>5.0822731128074651E-2</v>
      </c>
      <c r="H71" s="169">
        <f t="shared" ref="H71:H80" si="3">C71/D71</f>
        <v>4210.7142857142853</v>
      </c>
    </row>
    <row r="72" spans="2:8">
      <c r="B72" s="245" t="s">
        <v>542</v>
      </c>
      <c r="C72" s="246">
        <v>161</v>
      </c>
      <c r="D72" s="247">
        <v>0.04</v>
      </c>
      <c r="E72" s="246">
        <v>30</v>
      </c>
      <c r="F72" s="248">
        <f t="shared" si="1"/>
        <v>0.18633540372670807</v>
      </c>
      <c r="G72" s="249">
        <f t="shared" si="2"/>
        <v>7.4534161490683228E-3</v>
      </c>
      <c r="H72" s="169">
        <f t="shared" si="3"/>
        <v>4025</v>
      </c>
    </row>
    <row r="73" spans="2:8" ht="25.5">
      <c r="B73" s="245" t="s">
        <v>543</v>
      </c>
      <c r="C73" s="246">
        <v>834</v>
      </c>
      <c r="D73" s="247">
        <v>0.4</v>
      </c>
      <c r="E73" s="246">
        <v>175</v>
      </c>
      <c r="F73" s="248">
        <f t="shared" si="1"/>
        <v>0.20983213429256595</v>
      </c>
      <c r="G73" s="249">
        <f t="shared" si="2"/>
        <v>8.3932853717026384E-2</v>
      </c>
      <c r="H73" s="169">
        <f t="shared" si="3"/>
        <v>2085</v>
      </c>
    </row>
    <row r="74" spans="2:8" ht="25.5">
      <c r="B74" s="245" t="s">
        <v>544</v>
      </c>
      <c r="C74" s="246">
        <v>212</v>
      </c>
      <c r="D74" s="247">
        <v>0.08</v>
      </c>
      <c r="E74" s="246">
        <v>37</v>
      </c>
      <c r="F74" s="248">
        <f t="shared" si="1"/>
        <v>0.17452830188679244</v>
      </c>
      <c r="G74" s="249">
        <f t="shared" si="2"/>
        <v>1.3962264150943395E-2</v>
      </c>
      <c r="H74" s="169">
        <f t="shared" si="3"/>
        <v>2650</v>
      </c>
    </row>
    <row r="75" spans="2:8" ht="25.5">
      <c r="B75" s="245" t="s">
        <v>545</v>
      </c>
      <c r="C75" s="246">
        <v>237</v>
      </c>
      <c r="D75" s="247">
        <v>0.08</v>
      </c>
      <c r="E75" s="246">
        <v>56</v>
      </c>
      <c r="F75" s="248">
        <f t="shared" si="1"/>
        <v>0.23628691983122363</v>
      </c>
      <c r="G75" s="249">
        <f t="shared" si="2"/>
        <v>1.8902953586497892E-2</v>
      </c>
      <c r="H75" s="169">
        <f t="shared" si="3"/>
        <v>2962.5</v>
      </c>
    </row>
    <row r="76" spans="2:8">
      <c r="B76" s="245" t="s">
        <v>546</v>
      </c>
      <c r="C76" s="246">
        <v>226</v>
      </c>
      <c r="D76" s="247">
        <v>0.15</v>
      </c>
      <c r="E76" s="246">
        <v>39</v>
      </c>
      <c r="F76" s="248">
        <f t="shared" si="1"/>
        <v>0.17256637168141592</v>
      </c>
      <c r="G76" s="249">
        <f t="shared" si="2"/>
        <v>2.5884955752212387E-2</v>
      </c>
      <c r="H76" s="169">
        <f t="shared" si="3"/>
        <v>1506.6666666666667</v>
      </c>
    </row>
    <row r="77" spans="2:8">
      <c r="B77" s="245" t="s">
        <v>547</v>
      </c>
      <c r="C77" s="246">
        <v>250</v>
      </c>
      <c r="D77" s="247">
        <v>0.2</v>
      </c>
      <c r="E77" s="246">
        <v>20</v>
      </c>
      <c r="F77" s="248">
        <f t="shared" si="1"/>
        <v>0.08</v>
      </c>
      <c r="G77" s="249">
        <f t="shared" si="2"/>
        <v>1.6E-2</v>
      </c>
      <c r="H77" s="169">
        <f t="shared" si="3"/>
        <v>1250</v>
      </c>
    </row>
    <row r="78" spans="2:8">
      <c r="B78" s="245" t="s">
        <v>548</v>
      </c>
      <c r="C78" s="246">
        <v>182</v>
      </c>
      <c r="D78" s="247">
        <v>0.14000000000000001</v>
      </c>
      <c r="E78" s="246">
        <v>31</v>
      </c>
      <c r="F78" s="248">
        <f t="shared" si="1"/>
        <v>0.17032967032967034</v>
      </c>
      <c r="G78" s="249">
        <f t="shared" si="2"/>
        <v>2.384615384615385E-2</v>
      </c>
      <c r="H78" s="169">
        <f t="shared" si="3"/>
        <v>1299.9999999999998</v>
      </c>
    </row>
    <row r="79" spans="2:8">
      <c r="B79" s="245" t="s">
        <v>549</v>
      </c>
      <c r="C79" s="246">
        <v>265</v>
      </c>
      <c r="D79" s="247">
        <v>0.19</v>
      </c>
      <c r="E79" s="246">
        <v>38</v>
      </c>
      <c r="F79" s="248">
        <f t="shared" si="1"/>
        <v>0.14339622641509434</v>
      </c>
      <c r="G79" s="249">
        <f t="shared" si="2"/>
        <v>2.7245283018867923E-2</v>
      </c>
      <c r="H79" s="169">
        <f t="shared" si="3"/>
        <v>1394.7368421052631</v>
      </c>
    </row>
    <row r="80" spans="2:8">
      <c r="B80" s="245" t="s">
        <v>383</v>
      </c>
      <c r="C80" s="246">
        <v>484</v>
      </c>
      <c r="D80" s="247">
        <v>0.18</v>
      </c>
      <c r="E80" s="246">
        <v>82</v>
      </c>
      <c r="F80" s="248">
        <f t="shared" si="1"/>
        <v>0.16942148760330578</v>
      </c>
      <c r="G80" s="249">
        <f t="shared" si="2"/>
        <v>3.0495867768595038E-2</v>
      </c>
      <c r="H80" s="169">
        <f t="shared" si="3"/>
        <v>2688.8888888888891</v>
      </c>
    </row>
    <row r="82" spans="2:3" ht="25.5">
      <c r="B82" s="250" t="s">
        <v>550</v>
      </c>
      <c r="C82" s="201">
        <f>SUM($C$69:$C$80)/SUM(H69:H80)</f>
        <v>0.11352285605562798</v>
      </c>
    </row>
    <row r="106" spans="2:2">
      <c r="B106" s="169" t="s">
        <v>551</v>
      </c>
    </row>
    <row r="122" spans="2:4">
      <c r="B122" s="169" t="s">
        <v>552</v>
      </c>
    </row>
    <row r="123" spans="2:4">
      <c r="B123" s="169" t="s">
        <v>553</v>
      </c>
      <c r="D123" s="203">
        <v>0.17</v>
      </c>
    </row>
    <row r="124" spans="2:4">
      <c r="B124" s="169" t="s">
        <v>554</v>
      </c>
    </row>
    <row r="125" spans="2:4">
      <c r="B125" s="169" t="s">
        <v>555</v>
      </c>
    </row>
    <row r="139" spans="2:3">
      <c r="B139" s="169" t="s">
        <v>556</v>
      </c>
    </row>
    <row r="140" spans="2:3">
      <c r="B140" s="169" t="s">
        <v>557</v>
      </c>
    </row>
    <row r="142" spans="2:3">
      <c r="B142" s="169" t="s">
        <v>558</v>
      </c>
    </row>
    <row r="143" spans="2:3">
      <c r="B143" s="169" t="s">
        <v>135</v>
      </c>
      <c r="C143" s="199">
        <v>0.1</v>
      </c>
    </row>
    <row r="144" spans="2:3">
      <c r="B144" s="169" t="s">
        <v>408</v>
      </c>
      <c r="C144" s="199">
        <v>0.75</v>
      </c>
    </row>
    <row r="145" spans="2:10">
      <c r="B145" s="169" t="s">
        <v>447</v>
      </c>
      <c r="C145" s="209">
        <f>C144*C143</f>
        <v>7.5000000000000011E-2</v>
      </c>
    </row>
    <row r="151" spans="2:10">
      <c r="B151" s="206" t="s">
        <v>559</v>
      </c>
    </row>
    <row r="152" spans="2:10">
      <c r="B152" s="251" t="s">
        <v>560</v>
      </c>
      <c r="J152" s="251"/>
    </row>
    <row r="153" spans="2:10">
      <c r="C153" s="251"/>
      <c r="D153" s="251" t="s">
        <v>561</v>
      </c>
      <c r="E153" s="251" t="s">
        <v>562</v>
      </c>
      <c r="F153" s="251" t="s">
        <v>563</v>
      </c>
      <c r="G153" s="251" t="s">
        <v>561</v>
      </c>
      <c r="H153" s="251" t="s">
        <v>562</v>
      </c>
      <c r="I153" s="251" t="s">
        <v>564</v>
      </c>
    </row>
    <row r="154" spans="2:10">
      <c r="B154" s="252" t="s">
        <v>565</v>
      </c>
      <c r="C154" s="253" t="s">
        <v>566</v>
      </c>
      <c r="D154" s="254" t="s">
        <v>318</v>
      </c>
      <c r="E154" s="254" t="s">
        <v>318</v>
      </c>
      <c r="F154" s="254" t="s">
        <v>318</v>
      </c>
      <c r="G154" s="254">
        <v>4759</v>
      </c>
      <c r="H154" s="255">
        <v>1.9643645070315831E-2</v>
      </c>
      <c r="I154" s="256">
        <v>1.3744510342070911E-2</v>
      </c>
      <c r="J154" s="251"/>
    </row>
    <row r="155" spans="2:10">
      <c r="B155" s="252" t="s">
        <v>567</v>
      </c>
      <c r="C155" s="253" t="s">
        <v>566</v>
      </c>
      <c r="D155" s="254" t="s">
        <v>318</v>
      </c>
      <c r="E155" s="254" t="s">
        <v>318</v>
      </c>
      <c r="F155" s="254" t="s">
        <v>318</v>
      </c>
      <c r="G155" s="254">
        <v>262</v>
      </c>
      <c r="H155" s="255">
        <v>2.6103393554353781E-2</v>
      </c>
      <c r="I155" s="256">
        <v>4.0929754522145187E-2</v>
      </c>
      <c r="J155" s="251"/>
    </row>
    <row r="156" spans="2:10">
      <c r="B156" s="252" t="s">
        <v>568</v>
      </c>
      <c r="C156" s="253" t="s">
        <v>566</v>
      </c>
      <c r="D156" s="254" t="s">
        <v>318</v>
      </c>
      <c r="E156" s="254" t="s">
        <v>318</v>
      </c>
      <c r="F156" s="254" t="s">
        <v>318</v>
      </c>
      <c r="G156" s="254">
        <v>286</v>
      </c>
      <c r="H156" s="255">
        <v>2.3121374079905697E-2</v>
      </c>
      <c r="I156" s="256">
        <v>4.2946335809013428E-2</v>
      </c>
      <c r="J156" s="251"/>
    </row>
    <row r="157" spans="2:10">
      <c r="B157" s="257" t="s">
        <v>569</v>
      </c>
      <c r="C157" s="253" t="s">
        <v>566</v>
      </c>
      <c r="D157" s="254">
        <v>448</v>
      </c>
      <c r="E157" s="255">
        <v>8.508927718007199E-2</v>
      </c>
      <c r="F157" s="258">
        <v>0.45</v>
      </c>
      <c r="G157" s="254">
        <v>43</v>
      </c>
      <c r="H157" s="255">
        <v>2.1765380785203216E-2</v>
      </c>
      <c r="I157" s="256">
        <v>3.1349837714524223E-2</v>
      </c>
      <c r="J157" s="251" t="s">
        <v>570</v>
      </c>
    </row>
  </sheetData>
  <mergeCells count="1">
    <mergeCell ref="B67:B6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3</vt:i4>
      </vt:variant>
    </vt:vector>
  </HeadingPairs>
  <TitlesOfParts>
    <vt:vector size="18" baseType="lpstr">
      <vt:lpstr>7PSourceSummary</vt:lpstr>
      <vt:lpstr>forRPM</vt:lpstr>
      <vt:lpstr>SC-NR</vt:lpstr>
      <vt:lpstr>SC-Retro</vt:lpstr>
      <vt:lpstr>M_Input_Out</vt:lpstr>
      <vt:lpstr>M_Input</vt:lpstr>
      <vt:lpstr>MMap</vt:lpstr>
      <vt:lpstr>ToDo7P</vt:lpstr>
      <vt:lpstr>CommercialSummary</vt:lpstr>
      <vt:lpstr>MeasureCost</vt:lpstr>
      <vt:lpstr>EUL</vt:lpstr>
      <vt:lpstr>MeasureSavingsPercentage</vt:lpstr>
      <vt:lpstr>MeasureDefinitions</vt:lpstr>
      <vt:lpstr>CommercialMarket</vt:lpstr>
      <vt:lpstr>SourcesNotes</vt:lpstr>
      <vt:lpstr>MeasureOutput</vt:lpstr>
      <vt:lpstr>MeasureOutputN</vt:lpstr>
      <vt:lpstr>OutSCurve</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2015-03-19T16:38:52Z</dcterms:modified>
</cp:coreProperties>
</file>