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730" yWindow="705" windowWidth="24285" windowHeight="8865" activeTab="4"/>
  </bookViews>
  <sheets>
    <sheet name="7PSourceSummary" sheetId="1" r:id="rId1"/>
    <sheet name="forRPM" sheetId="27" r:id="rId2"/>
    <sheet name="SC-NR" sheetId="6" r:id="rId3"/>
    <sheet name="SC-NR (2)" sheetId="25" r:id="rId4"/>
    <sheet name="SC-NR (3)" sheetId="26" r:id="rId5"/>
    <sheet name="M_Input_Out" sheetId="24" r:id="rId6"/>
    <sheet name="M_Input" sheetId="3" r:id="rId7"/>
    <sheet name="Savings and Cost" sheetId="7" r:id="rId8"/>
    <sheet name="MMap" sheetId="4" r:id="rId9"/>
    <sheet name="Savings" sheetId="8" r:id="rId10"/>
    <sheet name="Baseline Saturation" sheetId="23" r:id="rId11"/>
    <sheet name="RegionalStock" sheetId="12" r:id="rId12"/>
    <sheet name="ToDo7P" sheetId="2" r:id="rId13"/>
  </sheets>
  <externalReferences>
    <externalReference r:id="rId14"/>
    <externalReference r:id="rId15"/>
    <externalReference r:id="rId16"/>
  </externalReferences>
  <definedNames>
    <definedName name="_Key1" localSheetId="3" hidden="1">#REF!</definedName>
    <definedName name="_Key1" localSheetId="4" hidden="1">#REF!</definedName>
    <definedName name="_Key1" hidden="1">#REF!</definedName>
    <definedName name="_Order1" hidden="1">255</definedName>
    <definedName name="_Sort" localSheetId="3" hidden="1">#REF!</definedName>
    <definedName name="_Sort" localSheetId="4" hidden="1">#REF!</definedName>
    <definedName name="_Sort" hidden="1">#REF!</definedName>
    <definedName name="Bldgtyp">[1]APPLIC!$C$11:$U$11</definedName>
    <definedName name="MeasureOutput">M_Input_Out!$A$4:$AM$25</definedName>
    <definedName name="OutSCurve">M_Input!$A$56:$AL$83</definedName>
    <definedName name="Population">'[2]Pop Forecast (Base Case)'!$B$5:$BC$10</definedName>
    <definedName name="TURN">[3]TURN!$B$12:$V$95</definedName>
  </definedNames>
  <calcPr calcId="125725"/>
</workbook>
</file>

<file path=xl/calcChain.xml><?xml version="1.0" encoding="utf-8"?>
<calcChain xmlns="http://schemas.openxmlformats.org/spreadsheetml/2006/main">
  <c r="B23" i="26"/>
  <c r="C8"/>
  <c r="I3" i="27" l="1"/>
  <c r="I5"/>
  <c r="B5"/>
  <c r="I4"/>
  <c r="B4"/>
  <c r="B3"/>
  <c r="AD2" l="1"/>
  <c r="AC2"/>
  <c r="AB2"/>
  <c r="AA2"/>
  <c r="Z2"/>
  <c r="Y2"/>
  <c r="X2"/>
  <c r="W2"/>
  <c r="V2"/>
  <c r="U2"/>
  <c r="T2"/>
  <c r="S2"/>
  <c r="R2"/>
  <c r="Q2"/>
  <c r="P2"/>
  <c r="O2"/>
  <c r="N2"/>
  <c r="M2"/>
  <c r="L2"/>
  <c r="K2"/>
  <c r="B14" i="6" l="1"/>
  <c r="B14" i="26"/>
  <c r="B14" i="25"/>
  <c r="E13" i="26" l="1"/>
  <c r="A14" s="1"/>
  <c r="C23" l="1"/>
  <c r="C25" s="1"/>
  <c r="D127"/>
  <c r="D126"/>
  <c r="C34"/>
  <c r="C28"/>
  <c r="D44" s="1"/>
  <c r="J5" i="27" s="1"/>
  <c r="Y24" i="26"/>
  <c r="B19"/>
  <c r="F13"/>
  <c r="F14" s="1"/>
  <c r="H10"/>
  <c r="F10"/>
  <c r="G10" s="1"/>
  <c r="G13" s="1"/>
  <c r="C9"/>
  <c r="E11" s="1"/>
  <c r="D127" i="25"/>
  <c r="D126"/>
  <c r="C34"/>
  <c r="C28"/>
  <c r="D44" s="1"/>
  <c r="J4" i="27" s="1"/>
  <c r="Y24" i="25"/>
  <c r="C23"/>
  <c r="C25" s="1"/>
  <c r="F13"/>
  <c r="E13"/>
  <c r="G10"/>
  <c r="H10" s="1"/>
  <c r="F10"/>
  <c r="C9"/>
  <c r="E11" s="1"/>
  <c r="E43" s="1"/>
  <c r="A9" i="26" l="1"/>
  <c r="E5" i="27" s="1"/>
  <c r="C5"/>
  <c r="A5" s="1"/>
  <c r="AQ5"/>
  <c r="AI5"/>
  <c r="F5"/>
  <c r="AS5"/>
  <c r="BC5"/>
  <c r="BA5"/>
  <c r="AU5"/>
  <c r="AH5"/>
  <c r="AX5"/>
  <c r="AO5"/>
  <c r="AF5"/>
  <c r="AV5"/>
  <c r="BD5"/>
  <c r="AK5"/>
  <c r="AM5"/>
  <c r="AY5"/>
  <c r="AP5"/>
  <c r="AG5"/>
  <c r="AW5"/>
  <c r="AN5"/>
  <c r="AL5"/>
  <c r="BB5"/>
  <c r="AJ5"/>
  <c r="AZ5"/>
  <c r="AT5"/>
  <c r="AR5"/>
  <c r="AU4"/>
  <c r="AY4"/>
  <c r="AM4"/>
  <c r="AR4"/>
  <c r="BD4"/>
  <c r="AI4"/>
  <c r="AZ4"/>
  <c r="AQ4"/>
  <c r="AH4"/>
  <c r="AN4"/>
  <c r="F4"/>
  <c r="AJ4"/>
  <c r="BA4"/>
  <c r="BC4"/>
  <c r="AP4"/>
  <c r="AF4"/>
  <c r="AV4"/>
  <c r="AK4"/>
  <c r="AL4"/>
  <c r="BB4"/>
  <c r="AG4"/>
  <c r="AW4"/>
  <c r="AX4"/>
  <c r="AS4"/>
  <c r="AT4"/>
  <c r="AO4"/>
  <c r="E21" i="25"/>
  <c r="F11"/>
  <c r="F21" s="1"/>
  <c r="E42"/>
  <c r="E54" s="1"/>
  <c r="E91" s="1"/>
  <c r="H13" i="26"/>
  <c r="I10"/>
  <c r="E43"/>
  <c r="E42"/>
  <c r="E54" s="1"/>
  <c r="E91" s="1"/>
  <c r="F11"/>
  <c r="E21"/>
  <c r="E12"/>
  <c r="A44"/>
  <c r="G5" i="27" s="1"/>
  <c r="B44" i="26"/>
  <c r="H5" i="27" s="1"/>
  <c r="H13" i="25"/>
  <c r="I10"/>
  <c r="B19"/>
  <c r="A44"/>
  <c r="G4" i="27" s="1"/>
  <c r="B44" i="25"/>
  <c r="H4" i="27" s="1"/>
  <c r="G13" i="25"/>
  <c r="A14"/>
  <c r="E14" s="1"/>
  <c r="E55"/>
  <c r="E92" s="1"/>
  <c r="E12"/>
  <c r="F14" l="1"/>
  <c r="F43"/>
  <c r="F55" s="1"/>
  <c r="F92" s="1"/>
  <c r="G11"/>
  <c r="F42"/>
  <c r="F54" s="1"/>
  <c r="F91" s="1"/>
  <c r="F12"/>
  <c r="H14"/>
  <c r="E55" i="26"/>
  <c r="E92" s="1"/>
  <c r="H14"/>
  <c r="G11"/>
  <c r="F42"/>
  <c r="F54" s="1"/>
  <c r="F91" s="1"/>
  <c r="F12"/>
  <c r="F43"/>
  <c r="F21"/>
  <c r="J10"/>
  <c r="I13"/>
  <c r="I14" s="1"/>
  <c r="E14"/>
  <c r="G14"/>
  <c r="I13" i="25"/>
  <c r="I14" s="1"/>
  <c r="J10"/>
  <c r="G14"/>
  <c r="G43" l="1"/>
  <c r="G55" s="1"/>
  <c r="G92" s="1"/>
  <c r="G12"/>
  <c r="G21"/>
  <c r="H11"/>
  <c r="G42"/>
  <c r="G54" s="1"/>
  <c r="G91" s="1"/>
  <c r="K10" i="26"/>
  <c r="J13"/>
  <c r="J14" s="1"/>
  <c r="F55"/>
  <c r="F92" s="1"/>
  <c r="G12"/>
  <c r="G42"/>
  <c r="G54" s="1"/>
  <c r="G91" s="1"/>
  <c r="G21"/>
  <c r="H11"/>
  <c r="G43"/>
  <c r="J13" i="25"/>
  <c r="J14" s="1"/>
  <c r="K10"/>
  <c r="H42" l="1"/>
  <c r="H54" s="1"/>
  <c r="H91" s="1"/>
  <c r="H12"/>
  <c r="H21"/>
  <c r="H43"/>
  <c r="H55" s="1"/>
  <c r="H92" s="1"/>
  <c r="I11"/>
  <c r="G55" i="26"/>
  <c r="G92" s="1"/>
  <c r="K13"/>
  <c r="K14" s="1"/>
  <c r="L10"/>
  <c r="H43"/>
  <c r="H42"/>
  <c r="H54" s="1"/>
  <c r="H91" s="1"/>
  <c r="H21"/>
  <c r="H12"/>
  <c r="I11"/>
  <c r="L10" i="25"/>
  <c r="K13"/>
  <c r="K14" s="1"/>
  <c r="I43" l="1"/>
  <c r="I55" s="1"/>
  <c r="I92" s="1"/>
  <c r="J11"/>
  <c r="I12"/>
  <c r="I21"/>
  <c r="I42"/>
  <c r="I54" s="1"/>
  <c r="I91" s="1"/>
  <c r="I43" i="26"/>
  <c r="I42"/>
  <c r="I54" s="1"/>
  <c r="I91" s="1"/>
  <c r="I21"/>
  <c r="J11"/>
  <c r="I12"/>
  <c r="H55"/>
  <c r="H92" s="1"/>
  <c r="M10"/>
  <c r="L13"/>
  <c r="L14" s="1"/>
  <c r="L13" i="25"/>
  <c r="L14" s="1"/>
  <c r="M10"/>
  <c r="J42" l="1"/>
  <c r="J54" s="1"/>
  <c r="J91" s="1"/>
  <c r="K11"/>
  <c r="J43"/>
  <c r="J55" s="1"/>
  <c r="J92" s="1"/>
  <c r="J21"/>
  <c r="J12"/>
  <c r="K11" i="26"/>
  <c r="J43"/>
  <c r="J21"/>
  <c r="J42"/>
  <c r="J54" s="1"/>
  <c r="J91" s="1"/>
  <c r="J12"/>
  <c r="I55"/>
  <c r="I92" s="1"/>
  <c r="M13"/>
  <c r="M14" s="1"/>
  <c r="N10"/>
  <c r="M13" i="25"/>
  <c r="M14" s="1"/>
  <c r="N10"/>
  <c r="K42" l="1"/>
  <c r="K54" s="1"/>
  <c r="K91" s="1"/>
  <c r="K43"/>
  <c r="K55" s="1"/>
  <c r="K92" s="1"/>
  <c r="L11"/>
  <c r="K12"/>
  <c r="K21"/>
  <c r="J55" i="26"/>
  <c r="J92" s="1"/>
  <c r="O10"/>
  <c r="N13"/>
  <c r="N14" s="1"/>
  <c r="K12"/>
  <c r="L11"/>
  <c r="K43"/>
  <c r="K21"/>
  <c r="K42"/>
  <c r="K54" s="1"/>
  <c r="K91" s="1"/>
  <c r="N13" i="25"/>
  <c r="N14" s="1"/>
  <c r="O10"/>
  <c r="L43" l="1"/>
  <c r="L55" s="1"/>
  <c r="L92" s="1"/>
  <c r="M11"/>
  <c r="L42"/>
  <c r="L54" s="1"/>
  <c r="L91" s="1"/>
  <c r="L12"/>
  <c r="L21"/>
  <c r="K55" i="26"/>
  <c r="K92" s="1"/>
  <c r="O13"/>
  <c r="O14" s="1"/>
  <c r="P10"/>
  <c r="L43"/>
  <c r="L42"/>
  <c r="L54" s="1"/>
  <c r="L91" s="1"/>
  <c r="L21"/>
  <c r="L12"/>
  <c r="M11"/>
  <c r="O13" i="25"/>
  <c r="O14" s="1"/>
  <c r="P10"/>
  <c r="M12" l="1"/>
  <c r="M21"/>
  <c r="M42"/>
  <c r="M54" s="1"/>
  <c r="M91" s="1"/>
  <c r="N11"/>
  <c r="M43"/>
  <c r="M55" s="1"/>
  <c r="M92" s="1"/>
  <c r="M43" i="26"/>
  <c r="M42"/>
  <c r="M54" s="1"/>
  <c r="M91" s="1"/>
  <c r="M12"/>
  <c r="N11"/>
  <c r="M21"/>
  <c r="L55"/>
  <c r="L92" s="1"/>
  <c r="P13"/>
  <c r="P14" s="1"/>
  <c r="Q10"/>
  <c r="Q10" i="25"/>
  <c r="P13"/>
  <c r="P14" s="1"/>
  <c r="N12" l="1"/>
  <c r="N21"/>
  <c r="N42"/>
  <c r="N54" s="1"/>
  <c r="N91" s="1"/>
  <c r="N43"/>
  <c r="N55" s="1"/>
  <c r="N92" s="1"/>
  <c r="O11"/>
  <c r="O11" i="26"/>
  <c r="N42"/>
  <c r="N54" s="1"/>
  <c r="N91" s="1"/>
  <c r="N21"/>
  <c r="N43"/>
  <c r="N12"/>
  <c r="Q13"/>
  <c r="Q14" s="1"/>
  <c r="R10"/>
  <c r="M55"/>
  <c r="M92" s="1"/>
  <c r="Q13" i="25"/>
  <c r="Q14" s="1"/>
  <c r="R10"/>
  <c r="O42" l="1"/>
  <c r="O54" s="1"/>
  <c r="O91" s="1"/>
  <c r="P11"/>
  <c r="O12"/>
  <c r="O43"/>
  <c r="O55" s="1"/>
  <c r="O92" s="1"/>
  <c r="O21"/>
  <c r="S10" i="26"/>
  <c r="R13"/>
  <c r="R14" s="1"/>
  <c r="N55"/>
  <c r="N92" s="1"/>
  <c r="O12"/>
  <c r="P11"/>
  <c r="O42"/>
  <c r="O54" s="1"/>
  <c r="O91" s="1"/>
  <c r="O21"/>
  <c r="O43"/>
  <c r="R13" i="25"/>
  <c r="R14" s="1"/>
  <c r="S10"/>
  <c r="P21" l="1"/>
  <c r="P42"/>
  <c r="P54" s="1"/>
  <c r="P91" s="1"/>
  <c r="P12"/>
  <c r="P43"/>
  <c r="P55" s="1"/>
  <c r="P92" s="1"/>
  <c r="Q11"/>
  <c r="O55" i="26"/>
  <c r="O92" s="1"/>
  <c r="P43"/>
  <c r="P42"/>
  <c r="P54" s="1"/>
  <c r="P91" s="1"/>
  <c r="P21"/>
  <c r="Q11"/>
  <c r="P12"/>
  <c r="S13"/>
  <c r="S14" s="1"/>
  <c r="T10"/>
  <c r="S13" i="25"/>
  <c r="S14" s="1"/>
  <c r="T10"/>
  <c r="Q42" l="1"/>
  <c r="Q54" s="1"/>
  <c r="Q91" s="1"/>
  <c r="Q43"/>
  <c r="Q55" s="1"/>
  <c r="Q92" s="1"/>
  <c r="R11"/>
  <c r="Q21"/>
  <c r="Q12"/>
  <c r="U10" i="26"/>
  <c r="T13"/>
  <c r="T14" s="1"/>
  <c r="Q43"/>
  <c r="Q42"/>
  <c r="Q54" s="1"/>
  <c r="Q91" s="1"/>
  <c r="Q12"/>
  <c r="Q21"/>
  <c r="R11"/>
  <c r="P55"/>
  <c r="P92" s="1"/>
  <c r="U10" i="25"/>
  <c r="T13"/>
  <c r="T14" s="1"/>
  <c r="S11" l="1"/>
  <c r="R43"/>
  <c r="R55" s="1"/>
  <c r="R92" s="1"/>
  <c r="R12"/>
  <c r="R21"/>
  <c r="R42"/>
  <c r="R54" s="1"/>
  <c r="R91" s="1"/>
  <c r="U13" i="26"/>
  <c r="U14" s="1"/>
  <c r="V10"/>
  <c r="Q55"/>
  <c r="Q92" s="1"/>
  <c r="S11"/>
  <c r="R43"/>
  <c r="R12"/>
  <c r="R42"/>
  <c r="R54" s="1"/>
  <c r="R91" s="1"/>
  <c r="R21"/>
  <c r="U13" i="25"/>
  <c r="U14" s="1"/>
  <c r="V10"/>
  <c r="T11" l="1"/>
  <c r="S43"/>
  <c r="S55" s="1"/>
  <c r="S92" s="1"/>
  <c r="S12"/>
  <c r="S21"/>
  <c r="S42"/>
  <c r="S54" s="1"/>
  <c r="S91" s="1"/>
  <c r="S12" i="26"/>
  <c r="S21"/>
  <c r="S43"/>
  <c r="S42"/>
  <c r="S54" s="1"/>
  <c r="S91" s="1"/>
  <c r="T11"/>
  <c r="R55"/>
  <c r="R92" s="1"/>
  <c r="W10"/>
  <c r="V13"/>
  <c r="V14" s="1"/>
  <c r="V13" i="25"/>
  <c r="V14" s="1"/>
  <c r="W10"/>
  <c r="T21" l="1"/>
  <c r="U11"/>
  <c r="T12"/>
  <c r="T42"/>
  <c r="T54" s="1"/>
  <c r="T91" s="1"/>
  <c r="T43"/>
  <c r="T55" s="1"/>
  <c r="T92" s="1"/>
  <c r="W13" i="26"/>
  <c r="W14" s="1"/>
  <c r="X10"/>
  <c r="X13" s="1"/>
  <c r="X14" s="1"/>
  <c r="T43"/>
  <c r="T42"/>
  <c r="T54" s="1"/>
  <c r="T91" s="1"/>
  <c r="T21"/>
  <c r="U11"/>
  <c r="T12"/>
  <c r="S55"/>
  <c r="S92" s="1"/>
  <c r="W13" i="25"/>
  <c r="W14" s="1"/>
  <c r="X10"/>
  <c r="X13" s="1"/>
  <c r="X14" s="1"/>
  <c r="U12" l="1"/>
  <c r="U21"/>
  <c r="V11"/>
  <c r="U43"/>
  <c r="U55" s="1"/>
  <c r="U92" s="1"/>
  <c r="U42"/>
  <c r="U54" s="1"/>
  <c r="U91" s="1"/>
  <c r="U43" i="26"/>
  <c r="U42"/>
  <c r="U54" s="1"/>
  <c r="U91" s="1"/>
  <c r="V11"/>
  <c r="U21"/>
  <c r="U12"/>
  <c r="T55"/>
  <c r="T92" s="1"/>
  <c r="W11" i="25" l="1"/>
  <c r="V21"/>
  <c r="V12"/>
  <c r="V43"/>
  <c r="V55" s="1"/>
  <c r="V92" s="1"/>
  <c r="V42"/>
  <c r="V54" s="1"/>
  <c r="V91" s="1"/>
  <c r="W11" i="26"/>
  <c r="V42"/>
  <c r="V54" s="1"/>
  <c r="V91" s="1"/>
  <c r="V12"/>
  <c r="V43"/>
  <c r="V21"/>
  <c r="U55"/>
  <c r="U92" s="1"/>
  <c r="W42" i="25" l="1"/>
  <c r="W54" s="1"/>
  <c r="W91" s="1"/>
  <c r="W12"/>
  <c r="W43"/>
  <c r="W55" s="1"/>
  <c r="W92" s="1"/>
  <c r="X11"/>
  <c r="W21"/>
  <c r="W12" i="26"/>
  <c r="W42"/>
  <c r="W54" s="1"/>
  <c r="W91" s="1"/>
  <c r="X11"/>
  <c r="W43"/>
  <c r="W21"/>
  <c r="V55"/>
  <c r="V92" s="1"/>
  <c r="X42" i="25" l="1"/>
  <c r="X54" s="1"/>
  <c r="X91" s="1"/>
  <c r="X43"/>
  <c r="X55" s="1"/>
  <c r="X92" s="1"/>
  <c r="X12"/>
  <c r="X21"/>
  <c r="W55" i="26"/>
  <c r="W92" s="1"/>
  <c r="X43"/>
  <c r="X42"/>
  <c r="X54" s="1"/>
  <c r="X91" s="1"/>
  <c r="X21"/>
  <c r="X12"/>
  <c r="X55" l="1"/>
  <c r="X92" s="1"/>
  <c r="E10" i="7" l="1"/>
  <c r="E9"/>
  <c r="E8"/>
  <c r="D10"/>
  <c r="D9"/>
  <c r="D8"/>
  <c r="D8" i="3" s="1"/>
  <c r="C10" i="7"/>
  <c r="C9"/>
  <c r="C8"/>
  <c r="M6" i="8"/>
  <c r="N9"/>
  <c r="M9"/>
  <c r="N7"/>
  <c r="M7"/>
  <c r="N6"/>
  <c r="J9"/>
  <c r="J7"/>
  <c r="J6"/>
  <c r="D126" i="6" l="1"/>
  <c r="D127" s="1"/>
  <c r="C9" l="1"/>
  <c r="E13"/>
  <c r="Y24" l="1"/>
  <c r="B19" l="1"/>
  <c r="B8" i="3" l="1"/>
  <c r="F8"/>
  <c r="B9"/>
  <c r="F9"/>
  <c r="B10"/>
  <c r="F10"/>
  <c r="A9"/>
  <c r="A10"/>
  <c r="A8"/>
  <c r="E8"/>
  <c r="H8"/>
  <c r="H9"/>
  <c r="H10"/>
  <c r="C8"/>
  <c r="B33" i="7"/>
  <c r="B34"/>
  <c r="B35"/>
  <c r="B36"/>
  <c r="B32"/>
  <c r="F10" i="6"/>
  <c r="F13" s="1"/>
  <c r="G10" l="1"/>
  <c r="E10" i="3"/>
  <c r="C10"/>
  <c r="D10"/>
  <c r="D9"/>
  <c r="E9"/>
  <c r="C9"/>
  <c r="H10" i="6" l="1"/>
  <c r="G13"/>
  <c r="C23"/>
  <c r="C25" s="1"/>
  <c r="I10" l="1"/>
  <c r="H13"/>
  <c r="C34"/>
  <c r="C28"/>
  <c r="D44" s="1"/>
  <c r="B44" l="1"/>
  <c r="H3" i="27" s="1"/>
  <c r="J3"/>
  <c r="J10" i="6"/>
  <c r="I13"/>
  <c r="F3" i="27" l="1"/>
  <c r="BC3"/>
  <c r="AY3"/>
  <c r="AU3"/>
  <c r="AQ3"/>
  <c r="AM3"/>
  <c r="AI3"/>
  <c r="BA3"/>
  <c r="AW3"/>
  <c r="AS3"/>
  <c r="AO3"/>
  <c r="AK3"/>
  <c r="AG3"/>
  <c r="BB3"/>
  <c r="AX3"/>
  <c r="AT3"/>
  <c r="AP3"/>
  <c r="BD3"/>
  <c r="AZ3"/>
  <c r="AV3"/>
  <c r="AR3"/>
  <c r="AN3"/>
  <c r="AJ3"/>
  <c r="AF3"/>
  <c r="AL3"/>
  <c r="AH3"/>
  <c r="K10" i="6"/>
  <c r="J13"/>
  <c r="L10" l="1"/>
  <c r="K13"/>
  <c r="A44"/>
  <c r="G3" i="27" s="1"/>
  <c r="M10" i="6" l="1"/>
  <c r="L13"/>
  <c r="A14"/>
  <c r="N10" l="1"/>
  <c r="M13"/>
  <c r="M14" s="1"/>
  <c r="E11"/>
  <c r="I14"/>
  <c r="H14"/>
  <c r="K14"/>
  <c r="E14"/>
  <c r="J14"/>
  <c r="G14"/>
  <c r="L14"/>
  <c r="F14"/>
  <c r="B4" i="2"/>
  <c r="B5"/>
  <c r="B6"/>
  <c r="B3"/>
  <c r="O10" i="6" l="1"/>
  <c r="N13"/>
  <c r="N14" s="1"/>
  <c r="F11"/>
  <c r="F42" s="1"/>
  <c r="F54" s="1"/>
  <c r="F91" s="1"/>
  <c r="E43"/>
  <c r="E12"/>
  <c r="E42"/>
  <c r="E54" s="1"/>
  <c r="E91" s="1"/>
  <c r="E21"/>
  <c r="B2" i="3"/>
  <c r="P10" i="6" l="1"/>
  <c r="O13"/>
  <c r="O14" s="1"/>
  <c r="E55"/>
  <c r="E92" s="1"/>
  <c r="F12"/>
  <c r="G11"/>
  <c r="F43"/>
  <c r="F21"/>
  <c r="Q10" l="1"/>
  <c r="P13"/>
  <c r="P14" s="1"/>
  <c r="F55"/>
  <c r="F92" s="1"/>
  <c r="H11"/>
  <c r="G43"/>
  <c r="G21"/>
  <c r="G12"/>
  <c r="G42"/>
  <c r="G54" s="1"/>
  <c r="G91" s="1"/>
  <c r="R10" l="1"/>
  <c r="Q13"/>
  <c r="Q14" s="1"/>
  <c r="I11"/>
  <c r="H43"/>
  <c r="G55"/>
  <c r="G92" s="1"/>
  <c r="H42"/>
  <c r="H54" s="1"/>
  <c r="H91" s="1"/>
  <c r="H12"/>
  <c r="H21"/>
  <c r="S10" l="1"/>
  <c r="R13"/>
  <c r="R14" s="1"/>
  <c r="I42"/>
  <c r="I54" s="1"/>
  <c r="I91" s="1"/>
  <c r="I12"/>
  <c r="J11"/>
  <c r="I43"/>
  <c r="H55"/>
  <c r="H92" s="1"/>
  <c r="I21"/>
  <c r="T10" l="1"/>
  <c r="S13"/>
  <c r="S14" s="1"/>
  <c r="J12"/>
  <c r="K11"/>
  <c r="J43"/>
  <c r="I55"/>
  <c r="I92" s="1"/>
  <c r="J42"/>
  <c r="J54" s="1"/>
  <c r="J91" s="1"/>
  <c r="J21"/>
  <c r="U10" l="1"/>
  <c r="T13"/>
  <c r="T14" s="1"/>
  <c r="K21"/>
  <c r="K42"/>
  <c r="K54" s="1"/>
  <c r="K91" s="1"/>
  <c r="L11"/>
  <c r="K43"/>
  <c r="J55"/>
  <c r="J92" s="1"/>
  <c r="K12"/>
  <c r="V10" l="1"/>
  <c r="U13"/>
  <c r="U14" s="1"/>
  <c r="L42"/>
  <c r="L54" s="1"/>
  <c r="L91" s="1"/>
  <c r="L21"/>
  <c r="M11"/>
  <c r="L43"/>
  <c r="K55"/>
  <c r="K92" s="1"/>
  <c r="L12"/>
  <c r="W10" l="1"/>
  <c r="V13"/>
  <c r="V14" s="1"/>
  <c r="M42"/>
  <c r="M54" s="1"/>
  <c r="M91" s="1"/>
  <c r="N11"/>
  <c r="M43"/>
  <c r="L55"/>
  <c r="L92" s="1"/>
  <c r="M12"/>
  <c r="M21"/>
  <c r="X10" l="1"/>
  <c r="X13" s="1"/>
  <c r="X14" s="1"/>
  <c r="W13"/>
  <c r="W14" s="1"/>
  <c r="N12"/>
  <c r="N42"/>
  <c r="N54" s="1"/>
  <c r="N91" s="1"/>
  <c r="N21"/>
  <c r="M55"/>
  <c r="M92" s="1"/>
  <c r="O11"/>
  <c r="N43"/>
  <c r="O21" l="1"/>
  <c r="O12"/>
  <c r="O42"/>
  <c r="O54" s="1"/>
  <c r="O91" s="1"/>
  <c r="N55"/>
  <c r="N92" s="1"/>
  <c r="P11"/>
  <c r="O43"/>
  <c r="P21" l="1"/>
  <c r="P42"/>
  <c r="P54" s="1"/>
  <c r="P91" s="1"/>
  <c r="Q11"/>
  <c r="P43"/>
  <c r="O55"/>
  <c r="O92" s="1"/>
  <c r="P12"/>
  <c r="Q42" l="1"/>
  <c r="Q54" s="1"/>
  <c r="Q91" s="1"/>
  <c r="Q12"/>
  <c r="R11"/>
  <c r="Q43"/>
  <c r="P55"/>
  <c r="P92" s="1"/>
  <c r="Q21"/>
  <c r="R12" l="1"/>
  <c r="Q55"/>
  <c r="Q92" s="1"/>
  <c r="R42"/>
  <c r="R54" s="1"/>
  <c r="R91" s="1"/>
  <c r="S11"/>
  <c r="R43"/>
  <c r="R21"/>
  <c r="S21" l="1"/>
  <c r="S12"/>
  <c r="S42"/>
  <c r="S54" s="1"/>
  <c r="S91" s="1"/>
  <c r="R55"/>
  <c r="R92" s="1"/>
  <c r="T11"/>
  <c r="S43"/>
  <c r="T21" l="1"/>
  <c r="T12"/>
  <c r="T42"/>
  <c r="T54" s="1"/>
  <c r="T91" s="1"/>
  <c r="U11"/>
  <c r="T43"/>
  <c r="S55"/>
  <c r="S92" s="1"/>
  <c r="U21" l="1"/>
  <c r="U42"/>
  <c r="U54" s="1"/>
  <c r="U91" s="1"/>
  <c r="U12"/>
  <c r="T55"/>
  <c r="T92" s="1"/>
  <c r="V11"/>
  <c r="U43"/>
  <c r="V21" l="1"/>
  <c r="V12"/>
  <c r="W11"/>
  <c r="V43"/>
  <c r="V42"/>
  <c r="V54" s="1"/>
  <c r="V91" s="1"/>
  <c r="U55"/>
  <c r="U92" s="1"/>
  <c r="W12" l="1"/>
  <c r="V55"/>
  <c r="V92" s="1"/>
  <c r="W42"/>
  <c r="W54" s="1"/>
  <c r="W91" s="1"/>
  <c r="X11"/>
  <c r="W43"/>
  <c r="W21"/>
  <c r="X43" l="1"/>
  <c r="X12"/>
  <c r="X21"/>
  <c r="X42"/>
  <c r="X54" s="1"/>
  <c r="X91" s="1"/>
  <c r="W55"/>
  <c r="W92" s="1"/>
  <c r="X55" l="1"/>
  <c r="X92" s="1"/>
  <c r="C22" i="26" l="1"/>
  <c r="D91"/>
  <c r="C41"/>
  <c r="C27" l="1"/>
  <c r="C8" i="6" l="1"/>
  <c r="C8" i="25"/>
  <c r="A9" i="6" l="1"/>
  <c r="E3" i="27" s="1"/>
  <c r="C3"/>
  <c r="A3" s="1"/>
  <c r="A9" i="25"/>
  <c r="E4" i="27" s="1"/>
  <c r="C4"/>
  <c r="A4" s="1"/>
  <c r="D91" i="6"/>
  <c r="C41"/>
  <c r="C22"/>
  <c r="C41" i="25"/>
  <c r="C22"/>
  <c r="D91"/>
  <c r="I27" i="26"/>
  <c r="X27"/>
  <c r="T27"/>
  <c r="S27"/>
  <c r="N27"/>
  <c r="F27"/>
  <c r="U27"/>
  <c r="P27"/>
  <c r="O27"/>
  <c r="J27"/>
  <c r="Q27"/>
  <c r="L27"/>
  <c r="K27"/>
  <c r="G27"/>
  <c r="V27"/>
  <c r="M27"/>
  <c r="H27"/>
  <c r="E27"/>
  <c r="W27"/>
  <c r="R27"/>
  <c r="C27" i="6" l="1"/>
  <c r="C27" i="25"/>
  <c r="X27" l="1"/>
  <c r="F27"/>
  <c r="V27"/>
  <c r="G27"/>
  <c r="H27"/>
  <c r="J27"/>
  <c r="N27"/>
  <c r="S27"/>
  <c r="L27"/>
  <c r="E27"/>
  <c r="Q27"/>
  <c r="R27"/>
  <c r="M27"/>
  <c r="P27"/>
  <c r="W27"/>
  <c r="K27"/>
  <c r="T27"/>
  <c r="I27"/>
  <c r="O27"/>
  <c r="U27"/>
  <c r="E27" i="6"/>
  <c r="J27"/>
  <c r="N27"/>
  <c r="R27"/>
  <c r="V27"/>
  <c r="H27"/>
  <c r="P27"/>
  <c r="G27"/>
  <c r="K27"/>
  <c r="O27"/>
  <c r="S27"/>
  <c r="W27"/>
  <c r="F27"/>
  <c r="I27"/>
  <c r="M27"/>
  <c r="Q27"/>
  <c r="U27"/>
  <c r="L27"/>
  <c r="T27"/>
  <c r="X27"/>
  <c r="B23" l="1"/>
  <c r="A23"/>
  <c r="A23" i="25"/>
  <c r="A23" i="26"/>
  <c r="B23" i="25"/>
  <c r="E23" i="26" l="1"/>
  <c r="AB14"/>
  <c r="AB19" s="1"/>
  <c r="W23"/>
  <c r="W28" s="1"/>
  <c r="W44" s="1"/>
  <c r="T23"/>
  <c r="T28" s="1"/>
  <c r="T44" s="1"/>
  <c r="R23"/>
  <c r="R28" s="1"/>
  <c r="R44" s="1"/>
  <c r="Q23"/>
  <c r="Q28" s="1"/>
  <c r="Q44" s="1"/>
  <c r="H23"/>
  <c r="H28" s="1"/>
  <c r="H44" s="1"/>
  <c r="M23"/>
  <c r="M28" s="1"/>
  <c r="M44" s="1"/>
  <c r="X23"/>
  <c r="X28" s="1"/>
  <c r="X44" s="1"/>
  <c r="N23"/>
  <c r="N28" s="1"/>
  <c r="N44" s="1"/>
  <c r="AC14"/>
  <c r="AC19" s="1"/>
  <c r="S23"/>
  <c r="S28" s="1"/>
  <c r="S44" s="1"/>
  <c r="L23"/>
  <c r="L28" s="1"/>
  <c r="L44" s="1"/>
  <c r="V23"/>
  <c r="V28" s="1"/>
  <c r="V44" s="1"/>
  <c r="I23"/>
  <c r="I28" s="1"/>
  <c r="I44" s="1"/>
  <c r="K23"/>
  <c r="K28" s="1"/>
  <c r="K44" s="1"/>
  <c r="U23"/>
  <c r="U28" s="1"/>
  <c r="U44" s="1"/>
  <c r="J23"/>
  <c r="J28" s="1"/>
  <c r="J44" s="1"/>
  <c r="P23"/>
  <c r="P28" s="1"/>
  <c r="P44" s="1"/>
  <c r="O23"/>
  <c r="O28" s="1"/>
  <c r="O44" s="1"/>
  <c r="F23"/>
  <c r="F28" s="1"/>
  <c r="F44" s="1"/>
  <c r="G23"/>
  <c r="G28" s="1"/>
  <c r="G44" s="1"/>
  <c r="P23" i="6"/>
  <c r="P28" s="1"/>
  <c r="P44" s="1"/>
  <c r="K23"/>
  <c r="K28" s="1"/>
  <c r="K44" s="1"/>
  <c r="E23"/>
  <c r="S23"/>
  <c r="S28" s="1"/>
  <c r="S44" s="1"/>
  <c r="AC14"/>
  <c r="AC19" s="1"/>
  <c r="T23"/>
  <c r="T28" s="1"/>
  <c r="T44" s="1"/>
  <c r="W23"/>
  <c r="W28" s="1"/>
  <c r="W44" s="1"/>
  <c r="J23"/>
  <c r="J28" s="1"/>
  <c r="J44" s="1"/>
  <c r="R23"/>
  <c r="R28" s="1"/>
  <c r="R44" s="1"/>
  <c r="X23"/>
  <c r="X28" s="1"/>
  <c r="X44" s="1"/>
  <c r="H23"/>
  <c r="H28" s="1"/>
  <c r="H44" s="1"/>
  <c r="AB14"/>
  <c r="AB19" s="1"/>
  <c r="Q23"/>
  <c r="Q28" s="1"/>
  <c r="Q44" s="1"/>
  <c r="N23"/>
  <c r="N28" s="1"/>
  <c r="N44" s="1"/>
  <c r="O23"/>
  <c r="O28" s="1"/>
  <c r="O44" s="1"/>
  <c r="F23"/>
  <c r="F28" s="1"/>
  <c r="F44" s="1"/>
  <c r="U23"/>
  <c r="U28" s="1"/>
  <c r="U44" s="1"/>
  <c r="L23"/>
  <c r="L28" s="1"/>
  <c r="L44" s="1"/>
  <c r="M23"/>
  <c r="M28" s="1"/>
  <c r="M44" s="1"/>
  <c r="V23"/>
  <c r="V28" s="1"/>
  <c r="V44" s="1"/>
  <c r="I23"/>
  <c r="I28" s="1"/>
  <c r="I44" s="1"/>
  <c r="G23"/>
  <c r="G28" s="1"/>
  <c r="G44" s="1"/>
  <c r="T23" i="25"/>
  <c r="T28" s="1"/>
  <c r="T44" s="1"/>
  <c r="U23"/>
  <c r="U28" s="1"/>
  <c r="U44" s="1"/>
  <c r="V23"/>
  <c r="V28" s="1"/>
  <c r="V44" s="1"/>
  <c r="AC14"/>
  <c r="AC19" s="1"/>
  <c r="W23"/>
  <c r="W28" s="1"/>
  <c r="W44" s="1"/>
  <c r="X23"/>
  <c r="X28" s="1"/>
  <c r="X44" s="1"/>
  <c r="AB14"/>
  <c r="AB19" s="1"/>
  <c r="E23"/>
  <c r="I23"/>
  <c r="I28" s="1"/>
  <c r="I44" s="1"/>
  <c r="K23"/>
  <c r="K28" s="1"/>
  <c r="K44" s="1"/>
  <c r="M23"/>
  <c r="M28" s="1"/>
  <c r="M44" s="1"/>
  <c r="O23"/>
  <c r="O28" s="1"/>
  <c r="O44" s="1"/>
  <c r="P23"/>
  <c r="P28" s="1"/>
  <c r="P44" s="1"/>
  <c r="Q23"/>
  <c r="Q28" s="1"/>
  <c r="Q44" s="1"/>
  <c r="R23"/>
  <c r="R28" s="1"/>
  <c r="R44" s="1"/>
  <c r="S23"/>
  <c r="S28" s="1"/>
  <c r="S44" s="1"/>
  <c r="G23"/>
  <c r="G28" s="1"/>
  <c r="G44" s="1"/>
  <c r="F23"/>
  <c r="F28" s="1"/>
  <c r="F44" s="1"/>
  <c r="H23"/>
  <c r="H28" s="1"/>
  <c r="H44" s="1"/>
  <c r="J23"/>
  <c r="J28" s="1"/>
  <c r="J44" s="1"/>
  <c r="L23"/>
  <c r="L28" s="1"/>
  <c r="L44" s="1"/>
  <c r="N23"/>
  <c r="N28" s="1"/>
  <c r="N44" s="1"/>
  <c r="N73" l="1"/>
  <c r="N87"/>
  <c r="N82"/>
  <c r="N63"/>
  <c r="N57"/>
  <c r="N60"/>
  <c r="N79"/>
  <c r="N85"/>
  <c r="N69"/>
  <c r="N84"/>
  <c r="N65"/>
  <c r="N61"/>
  <c r="N56"/>
  <c r="N93" s="1"/>
  <c r="N67"/>
  <c r="N80"/>
  <c r="N70"/>
  <c r="N75"/>
  <c r="N83"/>
  <c r="N66"/>
  <c r="N103" s="1"/>
  <c r="N62"/>
  <c r="N99" s="1"/>
  <c r="N78"/>
  <c r="N81"/>
  <c r="N72"/>
  <c r="N77"/>
  <c r="N50"/>
  <c r="N68"/>
  <c r="N105" s="1"/>
  <c r="N76"/>
  <c r="N64"/>
  <c r="N101" s="1"/>
  <c r="N58"/>
  <c r="N95" s="1"/>
  <c r="N59"/>
  <c r="N74"/>
  <c r="T4" i="27"/>
  <c r="N71" i="25"/>
  <c r="N86"/>
  <c r="N123" s="1"/>
  <c r="Q73"/>
  <c r="Q76"/>
  <c r="Q84"/>
  <c r="Q60"/>
  <c r="Q50"/>
  <c r="Q78"/>
  <c r="Q62"/>
  <c r="Q65"/>
  <c r="Q68"/>
  <c r="W4" i="27"/>
  <c r="Q66" i="25"/>
  <c r="Q63"/>
  <c r="Q86"/>
  <c r="Q69"/>
  <c r="Q82"/>
  <c r="Q59"/>
  <c r="Q77"/>
  <c r="Q75"/>
  <c r="Q79"/>
  <c r="Q58"/>
  <c r="Q64"/>
  <c r="Q80"/>
  <c r="Q85"/>
  <c r="Q57"/>
  <c r="Q67"/>
  <c r="Q71"/>
  <c r="Q70"/>
  <c r="Q74"/>
  <c r="Q72"/>
  <c r="Q61"/>
  <c r="Q81"/>
  <c r="Q83"/>
  <c r="Q56"/>
  <c r="Q93" s="1"/>
  <c r="Q87"/>
  <c r="X69"/>
  <c r="X50"/>
  <c r="X62"/>
  <c r="X67"/>
  <c r="X72"/>
  <c r="X73"/>
  <c r="X74"/>
  <c r="X70"/>
  <c r="AD4" i="27"/>
  <c r="X80" i="25"/>
  <c r="X84"/>
  <c r="X86"/>
  <c r="X76"/>
  <c r="X64"/>
  <c r="X85"/>
  <c r="X71"/>
  <c r="X108" s="1"/>
  <c r="X60"/>
  <c r="X83"/>
  <c r="X81"/>
  <c r="X87"/>
  <c r="X124" s="1"/>
  <c r="X65"/>
  <c r="X82"/>
  <c r="X59"/>
  <c r="X57"/>
  <c r="X75"/>
  <c r="X68"/>
  <c r="X78"/>
  <c r="X66"/>
  <c r="X63"/>
  <c r="X58"/>
  <c r="X56"/>
  <c r="X93" s="1"/>
  <c r="X79"/>
  <c r="X61"/>
  <c r="X98" s="1"/>
  <c r="X77"/>
  <c r="V70" i="6"/>
  <c r="V80"/>
  <c r="V86"/>
  <c r="V63"/>
  <c r="V68"/>
  <c r="V75"/>
  <c r="V84"/>
  <c r="V56"/>
  <c r="V93" s="1"/>
  <c r="V83"/>
  <c r="AB3" i="27"/>
  <c r="V58" i="6"/>
  <c r="V61"/>
  <c r="V59"/>
  <c r="V78"/>
  <c r="V67"/>
  <c r="V73"/>
  <c r="V81"/>
  <c r="V82"/>
  <c r="V72"/>
  <c r="V79"/>
  <c r="V64"/>
  <c r="V77"/>
  <c r="V60"/>
  <c r="V69"/>
  <c r="V71"/>
  <c r="V108" s="1"/>
  <c r="V65"/>
  <c r="V87"/>
  <c r="V124" s="1"/>
  <c r="V57"/>
  <c r="V94" s="1"/>
  <c r="V74"/>
  <c r="V62"/>
  <c r="V66"/>
  <c r="V50"/>
  <c r="V85"/>
  <c r="V76"/>
  <c r="V113" s="1"/>
  <c r="F82"/>
  <c r="F57"/>
  <c r="F56"/>
  <c r="F93" s="1"/>
  <c r="F66"/>
  <c r="L3" i="27"/>
  <c r="F68" i="6"/>
  <c r="F50"/>
  <c r="F63"/>
  <c r="F86"/>
  <c r="F75"/>
  <c r="F84"/>
  <c r="F61"/>
  <c r="F71"/>
  <c r="F83"/>
  <c r="F78"/>
  <c r="F64"/>
  <c r="F101" s="1"/>
  <c r="F87"/>
  <c r="F60"/>
  <c r="F70"/>
  <c r="F80"/>
  <c r="F72"/>
  <c r="F109" s="1"/>
  <c r="F73"/>
  <c r="F81"/>
  <c r="F76"/>
  <c r="F74"/>
  <c r="F69"/>
  <c r="F106" s="1"/>
  <c r="F65"/>
  <c r="F59"/>
  <c r="F79"/>
  <c r="F77"/>
  <c r="F67"/>
  <c r="F85"/>
  <c r="F58"/>
  <c r="F62"/>
  <c r="S60"/>
  <c r="S64"/>
  <c r="S70"/>
  <c r="S85"/>
  <c r="S86"/>
  <c r="S56"/>
  <c r="S93" s="1"/>
  <c r="S66"/>
  <c r="S68"/>
  <c r="S71"/>
  <c r="S65"/>
  <c r="S102" s="1"/>
  <c r="S50"/>
  <c r="S76"/>
  <c r="S75"/>
  <c r="S83"/>
  <c r="S62"/>
  <c r="S84"/>
  <c r="S69"/>
  <c r="S81"/>
  <c r="S63"/>
  <c r="S72"/>
  <c r="S67"/>
  <c r="Y3" i="27"/>
  <c r="S59" i="6"/>
  <c r="S79"/>
  <c r="S58"/>
  <c r="S82"/>
  <c r="S119" s="1"/>
  <c r="S74"/>
  <c r="S77"/>
  <c r="S114" s="1"/>
  <c r="S61"/>
  <c r="S98" s="1"/>
  <c r="S87"/>
  <c r="S78"/>
  <c r="S73"/>
  <c r="S110" s="1"/>
  <c r="S80"/>
  <c r="S57"/>
  <c r="S94" s="1"/>
  <c r="R76" i="25"/>
  <c r="R66"/>
  <c r="R79"/>
  <c r="R61"/>
  <c r="R57"/>
  <c r="R77"/>
  <c r="R75"/>
  <c r="R71"/>
  <c r="R82"/>
  <c r="R72"/>
  <c r="R73"/>
  <c r="R65"/>
  <c r="R69"/>
  <c r="R74"/>
  <c r="R50"/>
  <c r="R86"/>
  <c r="R78"/>
  <c r="R59"/>
  <c r="R83"/>
  <c r="R80"/>
  <c r="R58"/>
  <c r="R95" s="1"/>
  <c r="R60"/>
  <c r="R67"/>
  <c r="R62"/>
  <c r="R99" s="1"/>
  <c r="R68"/>
  <c r="R84"/>
  <c r="R85"/>
  <c r="R87"/>
  <c r="R124" s="1"/>
  <c r="X4" i="27"/>
  <c r="R64" i="25"/>
  <c r="R63"/>
  <c r="R70"/>
  <c r="R56"/>
  <c r="R93" s="1"/>
  <c r="R81"/>
  <c r="M86"/>
  <c r="M79"/>
  <c r="M61"/>
  <c r="M71"/>
  <c r="M70"/>
  <c r="M56"/>
  <c r="M93" s="1"/>
  <c r="M66"/>
  <c r="M63"/>
  <c r="M60"/>
  <c r="M74"/>
  <c r="M75"/>
  <c r="M65"/>
  <c r="M72"/>
  <c r="M64"/>
  <c r="M83"/>
  <c r="M68"/>
  <c r="M59"/>
  <c r="M87"/>
  <c r="M76"/>
  <c r="M57"/>
  <c r="M84"/>
  <c r="M73"/>
  <c r="M77"/>
  <c r="S4" i="27"/>
  <c r="M82" i="25"/>
  <c r="M62"/>
  <c r="M67"/>
  <c r="M104" s="1"/>
  <c r="M50"/>
  <c r="M80"/>
  <c r="M81"/>
  <c r="M58"/>
  <c r="M78"/>
  <c r="M69"/>
  <c r="M85"/>
  <c r="V70"/>
  <c r="V61"/>
  <c r="V50"/>
  <c r="V73"/>
  <c r="V66"/>
  <c r="V85"/>
  <c r="V81"/>
  <c r="V83"/>
  <c r="V56"/>
  <c r="V93" s="1"/>
  <c r="V77"/>
  <c r="V67"/>
  <c r="V65"/>
  <c r="V75"/>
  <c r="V69"/>
  <c r="V63"/>
  <c r="V78"/>
  <c r="V60"/>
  <c r="V59"/>
  <c r="V62"/>
  <c r="V84"/>
  <c r="V121" s="1"/>
  <c r="V74"/>
  <c r="V72"/>
  <c r="V79"/>
  <c r="V71"/>
  <c r="V86"/>
  <c r="V58"/>
  <c r="AB4" i="27"/>
  <c r="V76" i="25"/>
  <c r="V82"/>
  <c r="V80"/>
  <c r="V57"/>
  <c r="V68"/>
  <c r="V64"/>
  <c r="V87"/>
  <c r="U76" i="6"/>
  <c r="U68"/>
  <c r="U63"/>
  <c r="U75"/>
  <c r="AA3" i="27"/>
  <c r="U78" i="6"/>
  <c r="U74"/>
  <c r="U62"/>
  <c r="U65"/>
  <c r="U82"/>
  <c r="U64"/>
  <c r="U101" s="1"/>
  <c r="U81"/>
  <c r="U73"/>
  <c r="U87"/>
  <c r="U67"/>
  <c r="U70"/>
  <c r="U50"/>
  <c r="U77"/>
  <c r="U71"/>
  <c r="U86"/>
  <c r="U79"/>
  <c r="U66"/>
  <c r="U85"/>
  <c r="U60"/>
  <c r="U69"/>
  <c r="U59"/>
  <c r="U56"/>
  <c r="U93" s="1"/>
  <c r="U80"/>
  <c r="U61"/>
  <c r="U72"/>
  <c r="U57"/>
  <c r="U94" s="1"/>
  <c r="U84"/>
  <c r="U58"/>
  <c r="U83"/>
  <c r="U120" s="1"/>
  <c r="Q79"/>
  <c r="Q75"/>
  <c r="Q57"/>
  <c r="Q72"/>
  <c r="W3" i="27"/>
  <c r="Q62" i="6"/>
  <c r="Q64"/>
  <c r="Q66"/>
  <c r="Q73"/>
  <c r="Q65"/>
  <c r="Q61"/>
  <c r="Q78"/>
  <c r="Q87"/>
  <c r="Q60"/>
  <c r="Q74"/>
  <c r="Q77"/>
  <c r="Q68"/>
  <c r="Q69"/>
  <c r="Q82"/>
  <c r="Q85"/>
  <c r="Q67"/>
  <c r="Q80"/>
  <c r="Q83"/>
  <c r="Q50"/>
  <c r="Q58"/>
  <c r="Q70"/>
  <c r="Q107" s="1"/>
  <c r="Q56"/>
  <c r="Q93" s="1"/>
  <c r="Q76"/>
  <c r="Q84"/>
  <c r="Q86"/>
  <c r="Q71"/>
  <c r="Q81"/>
  <c r="Q63"/>
  <c r="Q59"/>
  <c r="R76"/>
  <c r="R87"/>
  <c r="R63"/>
  <c r="R79"/>
  <c r="R65"/>
  <c r="R62"/>
  <c r="R57"/>
  <c r="R61"/>
  <c r="R82"/>
  <c r="X3" i="27"/>
  <c r="R83" i="6"/>
  <c r="R66"/>
  <c r="R50"/>
  <c r="R72"/>
  <c r="R77"/>
  <c r="R69"/>
  <c r="R58"/>
  <c r="R67"/>
  <c r="R68"/>
  <c r="R71"/>
  <c r="R84"/>
  <c r="R74"/>
  <c r="R78"/>
  <c r="R70"/>
  <c r="R107" s="1"/>
  <c r="R60"/>
  <c r="R64"/>
  <c r="R56"/>
  <c r="R93" s="1"/>
  <c r="R85"/>
  <c r="R81"/>
  <c r="R73"/>
  <c r="R110" s="1"/>
  <c r="R80"/>
  <c r="R86"/>
  <c r="R75"/>
  <c r="R59"/>
  <c r="P68"/>
  <c r="P77"/>
  <c r="P56"/>
  <c r="P93" s="1"/>
  <c r="P50"/>
  <c r="P79"/>
  <c r="P76"/>
  <c r="P69"/>
  <c r="P58"/>
  <c r="P72"/>
  <c r="P74"/>
  <c r="P65"/>
  <c r="V3" i="27"/>
  <c r="P61" i="6"/>
  <c r="P83"/>
  <c r="P70"/>
  <c r="P107" s="1"/>
  <c r="P66"/>
  <c r="P57"/>
  <c r="P78"/>
  <c r="P115" s="1"/>
  <c r="P80"/>
  <c r="P59"/>
  <c r="P96" s="1"/>
  <c r="P86"/>
  <c r="P75"/>
  <c r="P112" s="1"/>
  <c r="P62"/>
  <c r="P64"/>
  <c r="P73"/>
  <c r="P110" s="1"/>
  <c r="P71"/>
  <c r="P63"/>
  <c r="P87"/>
  <c r="P60"/>
  <c r="P84"/>
  <c r="P121" s="1"/>
  <c r="P81"/>
  <c r="P85"/>
  <c r="P67"/>
  <c r="P82"/>
  <c r="I81" i="26"/>
  <c r="I76"/>
  <c r="I85"/>
  <c r="I78"/>
  <c r="I68"/>
  <c r="I86"/>
  <c r="I70"/>
  <c r="I56"/>
  <c r="I93" s="1"/>
  <c r="I77"/>
  <c r="I50"/>
  <c r="I71"/>
  <c r="I57"/>
  <c r="I87"/>
  <c r="I64"/>
  <c r="I61"/>
  <c r="I74"/>
  <c r="I58"/>
  <c r="I69"/>
  <c r="I65"/>
  <c r="I75"/>
  <c r="I66"/>
  <c r="O5" i="27"/>
  <c r="I67" i="26"/>
  <c r="I60"/>
  <c r="I62"/>
  <c r="I72"/>
  <c r="I84"/>
  <c r="I59"/>
  <c r="I82"/>
  <c r="I119" s="1"/>
  <c r="I80"/>
  <c r="I79"/>
  <c r="I83"/>
  <c r="I73"/>
  <c r="I63"/>
  <c r="H82"/>
  <c r="H66"/>
  <c r="H78"/>
  <c r="H57"/>
  <c r="H62"/>
  <c r="H85"/>
  <c r="H60"/>
  <c r="H73"/>
  <c r="H75"/>
  <c r="H67"/>
  <c r="H104" s="1"/>
  <c r="H59"/>
  <c r="H63"/>
  <c r="H58"/>
  <c r="H87"/>
  <c r="H50"/>
  <c r="H81"/>
  <c r="H64"/>
  <c r="H83"/>
  <c r="H69"/>
  <c r="H86"/>
  <c r="H70"/>
  <c r="H74"/>
  <c r="H76"/>
  <c r="H79"/>
  <c r="H71"/>
  <c r="H68"/>
  <c r="H105" s="1"/>
  <c r="H80"/>
  <c r="H72"/>
  <c r="H65"/>
  <c r="H102" s="1"/>
  <c r="H56"/>
  <c r="H93" s="1"/>
  <c r="H61"/>
  <c r="H98" s="1"/>
  <c r="N5" i="27"/>
  <c r="H77" i="26"/>
  <c r="H84"/>
  <c r="W75"/>
  <c r="W61"/>
  <c r="W59"/>
  <c r="W60"/>
  <c r="W57"/>
  <c r="W84"/>
  <c r="W62"/>
  <c r="W87"/>
  <c r="W77"/>
  <c r="W82"/>
  <c r="W56"/>
  <c r="W93" s="1"/>
  <c r="W86"/>
  <c r="W73"/>
  <c r="W66"/>
  <c r="W68"/>
  <c r="W67"/>
  <c r="AC5" i="27"/>
  <c r="W72" i="26"/>
  <c r="W70"/>
  <c r="W63"/>
  <c r="W83"/>
  <c r="W80"/>
  <c r="W58"/>
  <c r="W69"/>
  <c r="W64"/>
  <c r="W81"/>
  <c r="W118" s="1"/>
  <c r="W50"/>
  <c r="W65"/>
  <c r="W71"/>
  <c r="W76"/>
  <c r="W78"/>
  <c r="W74"/>
  <c r="W79"/>
  <c r="W85"/>
  <c r="W122" s="1"/>
  <c r="J68" i="25"/>
  <c r="J60"/>
  <c r="J69"/>
  <c r="J61"/>
  <c r="J58"/>
  <c r="J79"/>
  <c r="J71"/>
  <c r="J57"/>
  <c r="J59"/>
  <c r="J56"/>
  <c r="J93" s="1"/>
  <c r="J85"/>
  <c r="J66"/>
  <c r="J82"/>
  <c r="J73"/>
  <c r="J80"/>
  <c r="J70"/>
  <c r="J75"/>
  <c r="J67"/>
  <c r="J63"/>
  <c r="J72"/>
  <c r="J84"/>
  <c r="J78"/>
  <c r="J77"/>
  <c r="J86"/>
  <c r="J81"/>
  <c r="P4" i="27"/>
  <c r="J74" i="25"/>
  <c r="J83"/>
  <c r="J62"/>
  <c r="J64"/>
  <c r="J65"/>
  <c r="J50"/>
  <c r="J87"/>
  <c r="J76"/>
  <c r="O62"/>
  <c r="O67"/>
  <c r="O69"/>
  <c r="O75"/>
  <c r="O63"/>
  <c r="O80"/>
  <c r="O58"/>
  <c r="O64"/>
  <c r="O77"/>
  <c r="U4" i="27"/>
  <c r="O66" i="25"/>
  <c r="O60"/>
  <c r="O78"/>
  <c r="O85"/>
  <c r="O57"/>
  <c r="O74"/>
  <c r="O76"/>
  <c r="O81"/>
  <c r="O118" s="1"/>
  <c r="O70"/>
  <c r="O107" s="1"/>
  <c r="O61"/>
  <c r="O98" s="1"/>
  <c r="O56"/>
  <c r="O93" s="1"/>
  <c r="O72"/>
  <c r="O86"/>
  <c r="O71"/>
  <c r="O87"/>
  <c r="O73"/>
  <c r="O110" s="1"/>
  <c r="O83"/>
  <c r="O65"/>
  <c r="O59"/>
  <c r="O50"/>
  <c r="O82"/>
  <c r="O84"/>
  <c r="O79"/>
  <c r="O116" s="1"/>
  <c r="O68"/>
  <c r="O105" s="1"/>
  <c r="E28"/>
  <c r="E25"/>
  <c r="F25" s="1"/>
  <c r="G25" s="1"/>
  <c r="H25" s="1"/>
  <c r="I25" s="1"/>
  <c r="J25" s="1"/>
  <c r="K25" s="1"/>
  <c r="L25" s="1"/>
  <c r="M25" s="1"/>
  <c r="N25" s="1"/>
  <c r="O25" s="1"/>
  <c r="P25" s="1"/>
  <c r="Q25" s="1"/>
  <c r="R25" s="1"/>
  <c r="S25" s="1"/>
  <c r="T25" s="1"/>
  <c r="U25" s="1"/>
  <c r="V25" s="1"/>
  <c r="W25" s="1"/>
  <c r="X25" s="1"/>
  <c r="Y25" s="1"/>
  <c r="Y44" s="1"/>
  <c r="L63"/>
  <c r="L86"/>
  <c r="L70"/>
  <c r="L67"/>
  <c r="R4" i="27"/>
  <c r="L69" i="25"/>
  <c r="L59"/>
  <c r="L78"/>
  <c r="L60"/>
  <c r="L56"/>
  <c r="L93" s="1"/>
  <c r="L74"/>
  <c r="L66"/>
  <c r="L80"/>
  <c r="L50"/>
  <c r="L77"/>
  <c r="L83"/>
  <c r="L57"/>
  <c r="L64"/>
  <c r="L62"/>
  <c r="L85"/>
  <c r="L79"/>
  <c r="L73"/>
  <c r="L87"/>
  <c r="L68"/>
  <c r="L105" s="1"/>
  <c r="L58"/>
  <c r="L95" s="1"/>
  <c r="L81"/>
  <c r="L82"/>
  <c r="L71"/>
  <c r="L76"/>
  <c r="L61"/>
  <c r="L72"/>
  <c r="L84"/>
  <c r="L121" s="1"/>
  <c r="L75"/>
  <c r="L65"/>
  <c r="L102" s="1"/>
  <c r="G67"/>
  <c r="G65"/>
  <c r="G79"/>
  <c r="G56"/>
  <c r="G93" s="1"/>
  <c r="G59"/>
  <c r="G62"/>
  <c r="G87"/>
  <c r="G80"/>
  <c r="G50"/>
  <c r="M4" i="27"/>
  <c r="G77" i="25"/>
  <c r="G66"/>
  <c r="G64"/>
  <c r="G69"/>
  <c r="G85"/>
  <c r="G83"/>
  <c r="G73"/>
  <c r="G74"/>
  <c r="G82"/>
  <c r="G68"/>
  <c r="G71"/>
  <c r="G63"/>
  <c r="G100" s="1"/>
  <c r="G75"/>
  <c r="G76"/>
  <c r="G72"/>
  <c r="G58"/>
  <c r="G78"/>
  <c r="G115" s="1"/>
  <c r="G84"/>
  <c r="G121" s="1"/>
  <c r="G61"/>
  <c r="G57"/>
  <c r="G86"/>
  <c r="G123" s="1"/>
  <c r="G70"/>
  <c r="G60"/>
  <c r="G97" s="1"/>
  <c r="G81"/>
  <c r="P87"/>
  <c r="P75"/>
  <c r="P68"/>
  <c r="P82"/>
  <c r="P61"/>
  <c r="P67"/>
  <c r="P70"/>
  <c r="P80"/>
  <c r="P64"/>
  <c r="P60"/>
  <c r="P77"/>
  <c r="P71"/>
  <c r="P56"/>
  <c r="P93" s="1"/>
  <c r="P59"/>
  <c r="P81"/>
  <c r="P65"/>
  <c r="P73"/>
  <c r="P78"/>
  <c r="P72"/>
  <c r="P58"/>
  <c r="P63"/>
  <c r="V4" i="27"/>
  <c r="P66" i="25"/>
  <c r="P62"/>
  <c r="P85"/>
  <c r="P50"/>
  <c r="P84"/>
  <c r="P57"/>
  <c r="P76"/>
  <c r="P83"/>
  <c r="P86"/>
  <c r="P74"/>
  <c r="P79"/>
  <c r="P69"/>
  <c r="I60"/>
  <c r="I85"/>
  <c r="I65"/>
  <c r="I87"/>
  <c r="I82"/>
  <c r="I74"/>
  <c r="I77"/>
  <c r="I63"/>
  <c r="I86"/>
  <c r="O4" i="27"/>
  <c r="I71" i="25"/>
  <c r="I66"/>
  <c r="I79"/>
  <c r="I69"/>
  <c r="I61"/>
  <c r="I62"/>
  <c r="I50"/>
  <c r="I57"/>
  <c r="I81"/>
  <c r="I76"/>
  <c r="I75"/>
  <c r="I67"/>
  <c r="I73"/>
  <c r="I56"/>
  <c r="I93" s="1"/>
  <c r="I80"/>
  <c r="I117" s="1"/>
  <c r="I68"/>
  <c r="I105" s="1"/>
  <c r="I72"/>
  <c r="I109" s="1"/>
  <c r="I58"/>
  <c r="I83"/>
  <c r="I120" s="1"/>
  <c r="I64"/>
  <c r="I78"/>
  <c r="I115" s="1"/>
  <c r="I70"/>
  <c r="I59"/>
  <c r="I84"/>
  <c r="AC4" i="27"/>
  <c r="W50" i="25"/>
  <c r="W57"/>
  <c r="W72"/>
  <c r="W74"/>
  <c r="W65"/>
  <c r="W79"/>
  <c r="W76"/>
  <c r="W59"/>
  <c r="W68"/>
  <c r="W78"/>
  <c r="W69"/>
  <c r="W80"/>
  <c r="W62"/>
  <c r="W58"/>
  <c r="W95" s="1"/>
  <c r="W71"/>
  <c r="W63"/>
  <c r="W87"/>
  <c r="W66"/>
  <c r="W73"/>
  <c r="W110" s="1"/>
  <c r="W82"/>
  <c r="W81"/>
  <c r="W85"/>
  <c r="W84"/>
  <c r="W70"/>
  <c r="W67"/>
  <c r="W56"/>
  <c r="W93" s="1"/>
  <c r="W75"/>
  <c r="W83"/>
  <c r="W120" s="1"/>
  <c r="W61"/>
  <c r="W60"/>
  <c r="W86"/>
  <c r="W77"/>
  <c r="W64"/>
  <c r="T84"/>
  <c r="T74"/>
  <c r="T67"/>
  <c r="T69"/>
  <c r="T70"/>
  <c r="T72"/>
  <c r="T86"/>
  <c r="T85"/>
  <c r="T58"/>
  <c r="T75"/>
  <c r="T112" s="1"/>
  <c r="T50"/>
  <c r="T77"/>
  <c r="T76"/>
  <c r="T57"/>
  <c r="T83"/>
  <c r="T61"/>
  <c r="T79"/>
  <c r="T81"/>
  <c r="T65"/>
  <c r="T82"/>
  <c r="Z4" i="27"/>
  <c r="T60" i="25"/>
  <c r="T59"/>
  <c r="T66"/>
  <c r="T63"/>
  <c r="T73"/>
  <c r="T110" s="1"/>
  <c r="T64"/>
  <c r="T62"/>
  <c r="T99" s="1"/>
  <c r="T71"/>
  <c r="T108" s="1"/>
  <c r="T80"/>
  <c r="T56"/>
  <c r="T93" s="1"/>
  <c r="T68"/>
  <c r="T78"/>
  <c r="T87"/>
  <c r="M65" i="6"/>
  <c r="M70"/>
  <c r="M56"/>
  <c r="M93" s="1"/>
  <c r="M74"/>
  <c r="M58"/>
  <c r="M68"/>
  <c r="M59"/>
  <c r="M84"/>
  <c r="M67"/>
  <c r="M82"/>
  <c r="M86"/>
  <c r="M50"/>
  <c r="M75"/>
  <c r="M76"/>
  <c r="M60"/>
  <c r="M63"/>
  <c r="M69"/>
  <c r="M81"/>
  <c r="M66"/>
  <c r="M73"/>
  <c r="M83"/>
  <c r="M62"/>
  <c r="M64"/>
  <c r="S3" i="27"/>
  <c r="M72" i="6"/>
  <c r="M78"/>
  <c r="M61"/>
  <c r="M98" s="1"/>
  <c r="M71"/>
  <c r="M57"/>
  <c r="M85"/>
  <c r="M87"/>
  <c r="M124" s="1"/>
  <c r="M80"/>
  <c r="M77"/>
  <c r="M79"/>
  <c r="M116" s="1"/>
  <c r="O62"/>
  <c r="O56"/>
  <c r="O93" s="1"/>
  <c r="O86"/>
  <c r="O73"/>
  <c r="O60"/>
  <c r="O82"/>
  <c r="O74"/>
  <c r="O72"/>
  <c r="O84"/>
  <c r="U3" i="27"/>
  <c r="O75" i="6"/>
  <c r="O69"/>
  <c r="O68"/>
  <c r="O81"/>
  <c r="O63"/>
  <c r="O65"/>
  <c r="O80"/>
  <c r="O64"/>
  <c r="O66"/>
  <c r="O70"/>
  <c r="O107" s="1"/>
  <c r="O61"/>
  <c r="O98" s="1"/>
  <c r="O67"/>
  <c r="O76"/>
  <c r="O113" s="1"/>
  <c r="O85"/>
  <c r="O57"/>
  <c r="O79"/>
  <c r="O71"/>
  <c r="O50"/>
  <c r="O87"/>
  <c r="O78"/>
  <c r="O83"/>
  <c r="O58"/>
  <c r="O59"/>
  <c r="O77"/>
  <c r="H62"/>
  <c r="H57"/>
  <c r="H70"/>
  <c r="H64"/>
  <c r="H84"/>
  <c r="H67"/>
  <c r="H86"/>
  <c r="H59"/>
  <c r="H76"/>
  <c r="H77"/>
  <c r="H63"/>
  <c r="H79"/>
  <c r="H75"/>
  <c r="H72"/>
  <c r="H66"/>
  <c r="H65"/>
  <c r="H102" s="1"/>
  <c r="H83"/>
  <c r="H82"/>
  <c r="H50"/>
  <c r="H69"/>
  <c r="H60"/>
  <c r="N3" i="27"/>
  <c r="H74" i="6"/>
  <c r="H80"/>
  <c r="H85"/>
  <c r="H122" s="1"/>
  <c r="H81"/>
  <c r="H87"/>
  <c r="H73"/>
  <c r="H61"/>
  <c r="H98" s="1"/>
  <c r="H58"/>
  <c r="H95" s="1"/>
  <c r="H56"/>
  <c r="H93" s="1"/>
  <c r="H71"/>
  <c r="H68"/>
  <c r="H78"/>
  <c r="H115" s="1"/>
  <c r="W82"/>
  <c r="W77"/>
  <c r="W67"/>
  <c r="W75"/>
  <c r="W59"/>
  <c r="W60"/>
  <c r="W81"/>
  <c r="AC3" i="27"/>
  <c r="W57" i="6"/>
  <c r="W73"/>
  <c r="W79"/>
  <c r="W71"/>
  <c r="W58"/>
  <c r="W50"/>
  <c r="W68"/>
  <c r="W105" s="1"/>
  <c r="W62"/>
  <c r="W84"/>
  <c r="W76"/>
  <c r="W61"/>
  <c r="W64"/>
  <c r="W69"/>
  <c r="W72"/>
  <c r="W74"/>
  <c r="W56"/>
  <c r="W93" s="1"/>
  <c r="W86"/>
  <c r="W78"/>
  <c r="W115" s="1"/>
  <c r="W83"/>
  <c r="W85"/>
  <c r="W66"/>
  <c r="W65"/>
  <c r="W87"/>
  <c r="W63"/>
  <c r="W100" s="1"/>
  <c r="W70"/>
  <c r="W107" s="1"/>
  <c r="W80"/>
  <c r="E25"/>
  <c r="F25" s="1"/>
  <c r="G25" s="1"/>
  <c r="H25" s="1"/>
  <c r="I25" s="1"/>
  <c r="J25" s="1"/>
  <c r="K25" s="1"/>
  <c r="L25" s="1"/>
  <c r="M25" s="1"/>
  <c r="N25" s="1"/>
  <c r="O25" s="1"/>
  <c r="P25" s="1"/>
  <c r="Q25" s="1"/>
  <c r="R25" s="1"/>
  <c r="S25" s="1"/>
  <c r="T25" s="1"/>
  <c r="U25" s="1"/>
  <c r="V25" s="1"/>
  <c r="W25" s="1"/>
  <c r="X25" s="1"/>
  <c r="Y25" s="1"/>
  <c r="Y44" s="1"/>
  <c r="E28"/>
  <c r="F59" i="26"/>
  <c r="F77"/>
  <c r="F56"/>
  <c r="F93" s="1"/>
  <c r="F65"/>
  <c r="F87"/>
  <c r="F60"/>
  <c r="F63"/>
  <c r="F62"/>
  <c r="F78"/>
  <c r="F75"/>
  <c r="F61"/>
  <c r="F69"/>
  <c r="L5" i="27"/>
  <c r="F71" i="26"/>
  <c r="F85"/>
  <c r="F83"/>
  <c r="F86"/>
  <c r="F64"/>
  <c r="F67"/>
  <c r="F79"/>
  <c r="F57"/>
  <c r="F70"/>
  <c r="F72"/>
  <c r="F58"/>
  <c r="F76"/>
  <c r="F74"/>
  <c r="F82"/>
  <c r="F80"/>
  <c r="F117" s="1"/>
  <c r="F81"/>
  <c r="F68"/>
  <c r="F84"/>
  <c r="F73"/>
  <c r="F50"/>
  <c r="F66"/>
  <c r="U80"/>
  <c r="U62"/>
  <c r="U68"/>
  <c r="U82"/>
  <c r="U84"/>
  <c r="U73"/>
  <c r="U75"/>
  <c r="U64"/>
  <c r="U60"/>
  <c r="U58"/>
  <c r="U77"/>
  <c r="U72"/>
  <c r="U70"/>
  <c r="U57"/>
  <c r="U61"/>
  <c r="U83"/>
  <c r="U56"/>
  <c r="U93" s="1"/>
  <c r="U86"/>
  <c r="U85"/>
  <c r="U74"/>
  <c r="U69"/>
  <c r="U71"/>
  <c r="U59"/>
  <c r="U87"/>
  <c r="AA5" i="27"/>
  <c r="U67" i="26"/>
  <c r="U79"/>
  <c r="U50"/>
  <c r="U76"/>
  <c r="U78"/>
  <c r="U66"/>
  <c r="U63"/>
  <c r="U81"/>
  <c r="U118" s="1"/>
  <c r="U65"/>
  <c r="L82"/>
  <c r="L75"/>
  <c r="L60"/>
  <c r="L76"/>
  <c r="L87"/>
  <c r="L57"/>
  <c r="L73"/>
  <c r="L77"/>
  <c r="L114" s="1"/>
  <c r="L83"/>
  <c r="L120" s="1"/>
  <c r="L58"/>
  <c r="L63"/>
  <c r="L67"/>
  <c r="L71"/>
  <c r="L66"/>
  <c r="L56"/>
  <c r="L93" s="1"/>
  <c r="L78"/>
  <c r="L115" s="1"/>
  <c r="L65"/>
  <c r="L79"/>
  <c r="L81"/>
  <c r="L70"/>
  <c r="L61"/>
  <c r="L74"/>
  <c r="L72"/>
  <c r="L59"/>
  <c r="L62"/>
  <c r="L68"/>
  <c r="L64"/>
  <c r="L101" s="1"/>
  <c r="L85"/>
  <c r="R5" i="27"/>
  <c r="L69" i="26"/>
  <c r="L50"/>
  <c r="L84"/>
  <c r="L80"/>
  <c r="L86"/>
  <c r="X81"/>
  <c r="X70"/>
  <c r="X56"/>
  <c r="X93" s="1"/>
  <c r="X62"/>
  <c r="X82"/>
  <c r="X67"/>
  <c r="X71"/>
  <c r="X60"/>
  <c r="X75"/>
  <c r="X64"/>
  <c r="X77"/>
  <c r="X66"/>
  <c r="X78"/>
  <c r="X50"/>
  <c r="X74"/>
  <c r="X68"/>
  <c r="X76"/>
  <c r="X113" s="1"/>
  <c r="X86"/>
  <c r="X79"/>
  <c r="X84"/>
  <c r="X83"/>
  <c r="X120" s="1"/>
  <c r="AD5" i="27"/>
  <c r="X80" i="26"/>
  <c r="X59"/>
  <c r="X85"/>
  <c r="X63"/>
  <c r="X65"/>
  <c r="X61"/>
  <c r="X98" s="1"/>
  <c r="X72"/>
  <c r="X87"/>
  <c r="X73"/>
  <c r="X58"/>
  <c r="X69"/>
  <c r="X57"/>
  <c r="R71"/>
  <c r="R77"/>
  <c r="R70"/>
  <c r="R67"/>
  <c r="R63"/>
  <c r="R81"/>
  <c r="X5" i="27"/>
  <c r="R87" i="26"/>
  <c r="R60"/>
  <c r="R76"/>
  <c r="R72"/>
  <c r="R75"/>
  <c r="R79"/>
  <c r="R65"/>
  <c r="R84"/>
  <c r="R78"/>
  <c r="R83"/>
  <c r="R50"/>
  <c r="R73"/>
  <c r="R66"/>
  <c r="R86"/>
  <c r="R80"/>
  <c r="R61"/>
  <c r="R59"/>
  <c r="R56"/>
  <c r="R93" s="1"/>
  <c r="R58"/>
  <c r="R69"/>
  <c r="R62"/>
  <c r="R82"/>
  <c r="R57"/>
  <c r="R68"/>
  <c r="R64"/>
  <c r="R85"/>
  <c r="R74"/>
  <c r="E25"/>
  <c r="F25" s="1"/>
  <c r="G25" s="1"/>
  <c r="H25" s="1"/>
  <c r="I25" s="1"/>
  <c r="J25" s="1"/>
  <c r="K25" s="1"/>
  <c r="L25" s="1"/>
  <c r="M25" s="1"/>
  <c r="N25" s="1"/>
  <c r="O25" s="1"/>
  <c r="P25" s="1"/>
  <c r="Q25" s="1"/>
  <c r="R25" s="1"/>
  <c r="S25" s="1"/>
  <c r="T25" s="1"/>
  <c r="U25" s="1"/>
  <c r="V25" s="1"/>
  <c r="W25" s="1"/>
  <c r="X25" s="1"/>
  <c r="Y25" s="1"/>
  <c r="Y44" s="1"/>
  <c r="E28"/>
  <c r="F87" i="25"/>
  <c r="F81"/>
  <c r="F82"/>
  <c r="F56"/>
  <c r="F93" s="1"/>
  <c r="F71"/>
  <c r="F77"/>
  <c r="F67"/>
  <c r="F70"/>
  <c r="F79"/>
  <c r="L4" i="27"/>
  <c r="F57" i="25"/>
  <c r="F59"/>
  <c r="F86"/>
  <c r="F72"/>
  <c r="F78"/>
  <c r="F85"/>
  <c r="F68"/>
  <c r="F62"/>
  <c r="F69"/>
  <c r="F63"/>
  <c r="F64"/>
  <c r="F61"/>
  <c r="F80"/>
  <c r="F83"/>
  <c r="F73"/>
  <c r="F84"/>
  <c r="F74"/>
  <c r="F65"/>
  <c r="F75"/>
  <c r="F50"/>
  <c r="F58"/>
  <c r="F95" s="1"/>
  <c r="F60"/>
  <c r="F97" s="1"/>
  <c r="F76"/>
  <c r="F66"/>
  <c r="K59"/>
  <c r="K84"/>
  <c r="K82"/>
  <c r="K71"/>
  <c r="K64"/>
  <c r="K78"/>
  <c r="K83"/>
  <c r="K87"/>
  <c r="K66"/>
  <c r="Q4" i="27"/>
  <c r="K85" i="25"/>
  <c r="K69"/>
  <c r="K79"/>
  <c r="K65"/>
  <c r="K80"/>
  <c r="K76"/>
  <c r="K62"/>
  <c r="K77"/>
  <c r="K68"/>
  <c r="K73"/>
  <c r="K57"/>
  <c r="K81"/>
  <c r="K72"/>
  <c r="K58"/>
  <c r="K50"/>
  <c r="K75"/>
  <c r="K70"/>
  <c r="K63"/>
  <c r="K61"/>
  <c r="K74"/>
  <c r="K56"/>
  <c r="K93" s="1"/>
  <c r="K60"/>
  <c r="K86"/>
  <c r="K67"/>
  <c r="AA4" i="27"/>
  <c r="U58" i="25"/>
  <c r="U75"/>
  <c r="U63"/>
  <c r="U72"/>
  <c r="U74"/>
  <c r="U60"/>
  <c r="U66"/>
  <c r="U81"/>
  <c r="U67"/>
  <c r="U76"/>
  <c r="U113" s="1"/>
  <c r="U57"/>
  <c r="U64"/>
  <c r="U82"/>
  <c r="U84"/>
  <c r="U50"/>
  <c r="U79"/>
  <c r="U73"/>
  <c r="U77"/>
  <c r="U114" s="1"/>
  <c r="U85"/>
  <c r="U65"/>
  <c r="U102" s="1"/>
  <c r="U68"/>
  <c r="U61"/>
  <c r="U98" s="1"/>
  <c r="U62"/>
  <c r="U70"/>
  <c r="U86"/>
  <c r="U87"/>
  <c r="U80"/>
  <c r="U78"/>
  <c r="U56"/>
  <c r="U93" s="1"/>
  <c r="U83"/>
  <c r="U59"/>
  <c r="U69"/>
  <c r="U71"/>
  <c r="J62" i="6"/>
  <c r="J84"/>
  <c r="J61"/>
  <c r="J76"/>
  <c r="J65"/>
  <c r="J59"/>
  <c r="J80"/>
  <c r="J68"/>
  <c r="J75"/>
  <c r="J85"/>
  <c r="J81"/>
  <c r="J78"/>
  <c r="J73"/>
  <c r="J67"/>
  <c r="J79"/>
  <c r="J72"/>
  <c r="J56"/>
  <c r="J93" s="1"/>
  <c r="J82"/>
  <c r="J69"/>
  <c r="J87"/>
  <c r="J86"/>
  <c r="J57"/>
  <c r="P3" i="27"/>
  <c r="J50" i="6"/>
  <c r="J71"/>
  <c r="J64"/>
  <c r="J83"/>
  <c r="J63"/>
  <c r="J58"/>
  <c r="J74"/>
  <c r="J60"/>
  <c r="J70"/>
  <c r="J77"/>
  <c r="J66"/>
  <c r="G50" i="26"/>
  <c r="G65"/>
  <c r="G60"/>
  <c r="G80"/>
  <c r="G63"/>
  <c r="G56"/>
  <c r="G93" s="1"/>
  <c r="G72"/>
  <c r="G73"/>
  <c r="G87"/>
  <c r="G67"/>
  <c r="G68"/>
  <c r="G74"/>
  <c r="G57"/>
  <c r="G79"/>
  <c r="G59"/>
  <c r="G77"/>
  <c r="G58"/>
  <c r="G95" s="1"/>
  <c r="G83"/>
  <c r="G82"/>
  <c r="G85"/>
  <c r="G86"/>
  <c r="G76"/>
  <c r="G66"/>
  <c r="G75"/>
  <c r="G112" s="1"/>
  <c r="G78"/>
  <c r="G84"/>
  <c r="G61"/>
  <c r="G98" s="1"/>
  <c r="G81"/>
  <c r="G118" s="1"/>
  <c r="M5" i="27"/>
  <c r="G70" i="26"/>
  <c r="G64"/>
  <c r="G62"/>
  <c r="G71"/>
  <c r="G69"/>
  <c r="J85"/>
  <c r="J69"/>
  <c r="J72"/>
  <c r="J86"/>
  <c r="J79"/>
  <c r="J66"/>
  <c r="J63"/>
  <c r="J65"/>
  <c r="J81"/>
  <c r="J77"/>
  <c r="J80"/>
  <c r="J64"/>
  <c r="J83"/>
  <c r="J68"/>
  <c r="J67"/>
  <c r="J82"/>
  <c r="J78"/>
  <c r="J59"/>
  <c r="J58"/>
  <c r="J76"/>
  <c r="J84"/>
  <c r="J75"/>
  <c r="J50"/>
  <c r="J57"/>
  <c r="J70"/>
  <c r="J71"/>
  <c r="P5" i="27"/>
  <c r="J61" i="26"/>
  <c r="J56"/>
  <c r="J93" s="1"/>
  <c r="J74"/>
  <c r="J60"/>
  <c r="J87"/>
  <c r="J124" s="1"/>
  <c r="J62"/>
  <c r="J73"/>
  <c r="V82"/>
  <c r="V59"/>
  <c r="V56"/>
  <c r="V93" s="1"/>
  <c r="V84"/>
  <c r="V74"/>
  <c r="V67"/>
  <c r="V50"/>
  <c r="V63"/>
  <c r="V76"/>
  <c r="AB5" i="27"/>
  <c r="V62" i="26"/>
  <c r="V66"/>
  <c r="V75"/>
  <c r="V61"/>
  <c r="V72"/>
  <c r="V80"/>
  <c r="V68"/>
  <c r="V69"/>
  <c r="V85"/>
  <c r="V70"/>
  <c r="V83"/>
  <c r="V120" s="1"/>
  <c r="V73"/>
  <c r="V64"/>
  <c r="V57"/>
  <c r="V86"/>
  <c r="V65"/>
  <c r="V78"/>
  <c r="V77"/>
  <c r="V79"/>
  <c r="V81"/>
  <c r="V71"/>
  <c r="V58"/>
  <c r="V95" s="1"/>
  <c r="V60"/>
  <c r="V87"/>
  <c r="N72"/>
  <c r="N87"/>
  <c r="N79"/>
  <c r="N66"/>
  <c r="N59"/>
  <c r="T5" i="27"/>
  <c r="N82" i="26"/>
  <c r="N84"/>
  <c r="N78"/>
  <c r="N58"/>
  <c r="N85"/>
  <c r="N76"/>
  <c r="N83"/>
  <c r="N77"/>
  <c r="N80"/>
  <c r="N117" s="1"/>
  <c r="N57"/>
  <c r="N86"/>
  <c r="N68"/>
  <c r="N61"/>
  <c r="N50"/>
  <c r="N73"/>
  <c r="N110" s="1"/>
  <c r="N69"/>
  <c r="N106" s="1"/>
  <c r="N71"/>
  <c r="N81"/>
  <c r="N62"/>
  <c r="N75"/>
  <c r="N70"/>
  <c r="N56"/>
  <c r="N93" s="1"/>
  <c r="N60"/>
  <c r="N97" s="1"/>
  <c r="N67"/>
  <c r="N74"/>
  <c r="N63"/>
  <c r="N64"/>
  <c r="N65"/>
  <c r="Q84"/>
  <c r="Q78"/>
  <c r="Q66"/>
  <c r="Q80"/>
  <c r="Q74"/>
  <c r="Q77"/>
  <c r="Q76"/>
  <c r="Q87"/>
  <c r="Q75"/>
  <c r="W5" i="27"/>
  <c r="Q65" i="26"/>
  <c r="Q70"/>
  <c r="Q64"/>
  <c r="Q82"/>
  <c r="Q57"/>
  <c r="Q72"/>
  <c r="Q83"/>
  <c r="Q63"/>
  <c r="Q81"/>
  <c r="Q79"/>
  <c r="Q50"/>
  <c r="Q56"/>
  <c r="Q93" s="1"/>
  <c r="Q61"/>
  <c r="Q60"/>
  <c r="Q73"/>
  <c r="Q68"/>
  <c r="Q59"/>
  <c r="Q86"/>
  <c r="Q85"/>
  <c r="Q122" s="1"/>
  <c r="Q67"/>
  <c r="Q69"/>
  <c r="Q71"/>
  <c r="Q108" s="1"/>
  <c r="Q58"/>
  <c r="Q62"/>
  <c r="H50" i="25"/>
  <c r="H78"/>
  <c r="H72"/>
  <c r="H58"/>
  <c r="H80"/>
  <c r="H62"/>
  <c r="H61"/>
  <c r="H59"/>
  <c r="H77"/>
  <c r="H75"/>
  <c r="H56"/>
  <c r="H93" s="1"/>
  <c r="H69"/>
  <c r="H70"/>
  <c r="H57"/>
  <c r="H67"/>
  <c r="H79"/>
  <c r="H85"/>
  <c r="H65"/>
  <c r="H82"/>
  <c r="H84"/>
  <c r="H81"/>
  <c r="H118" s="1"/>
  <c r="H74"/>
  <c r="H63"/>
  <c r="H86"/>
  <c r="H73"/>
  <c r="N4" i="27"/>
  <c r="H76" i="25"/>
  <c r="H60"/>
  <c r="H97" s="1"/>
  <c r="H83"/>
  <c r="H71"/>
  <c r="H87"/>
  <c r="H66"/>
  <c r="H64"/>
  <c r="H68"/>
  <c r="I77" i="6"/>
  <c r="I73"/>
  <c r="I50"/>
  <c r="I86"/>
  <c r="I68"/>
  <c r="I57"/>
  <c r="I62"/>
  <c r="I78"/>
  <c r="I82"/>
  <c r="O3" i="27"/>
  <c r="I79" i="6"/>
  <c r="I56"/>
  <c r="I93" s="1"/>
  <c r="I67"/>
  <c r="I72"/>
  <c r="I64"/>
  <c r="I63"/>
  <c r="I84"/>
  <c r="I60"/>
  <c r="I61"/>
  <c r="I83"/>
  <c r="I66"/>
  <c r="I70"/>
  <c r="I75"/>
  <c r="I85"/>
  <c r="I81"/>
  <c r="I69"/>
  <c r="I74"/>
  <c r="I87"/>
  <c r="I124" s="1"/>
  <c r="I59"/>
  <c r="I76"/>
  <c r="I58"/>
  <c r="I80"/>
  <c r="I71"/>
  <c r="I65"/>
  <c r="P73" i="26"/>
  <c r="P81"/>
  <c r="P74"/>
  <c r="P80"/>
  <c r="P86"/>
  <c r="P87"/>
  <c r="P60"/>
  <c r="P61"/>
  <c r="P62"/>
  <c r="P77"/>
  <c r="P84"/>
  <c r="P79"/>
  <c r="P66"/>
  <c r="P69"/>
  <c r="V5" i="27"/>
  <c r="P59" i="26"/>
  <c r="P75"/>
  <c r="P63"/>
  <c r="P68"/>
  <c r="P65"/>
  <c r="P82"/>
  <c r="P56"/>
  <c r="P93" s="1"/>
  <c r="P72"/>
  <c r="P70"/>
  <c r="P83"/>
  <c r="P78"/>
  <c r="P115" s="1"/>
  <c r="P85"/>
  <c r="P76"/>
  <c r="P50"/>
  <c r="P71"/>
  <c r="P64"/>
  <c r="P57"/>
  <c r="P67"/>
  <c r="P104" s="1"/>
  <c r="P58"/>
  <c r="S87" i="25"/>
  <c r="S71"/>
  <c r="S75"/>
  <c r="S57"/>
  <c r="S81"/>
  <c r="S80"/>
  <c r="S56"/>
  <c r="S93" s="1"/>
  <c r="S69"/>
  <c r="S67"/>
  <c r="Y4" i="27"/>
  <c r="S74" i="25"/>
  <c r="S59"/>
  <c r="S82"/>
  <c r="S62"/>
  <c r="S66"/>
  <c r="S65"/>
  <c r="S72"/>
  <c r="S83"/>
  <c r="S64"/>
  <c r="S60"/>
  <c r="S97" s="1"/>
  <c r="S61"/>
  <c r="S85"/>
  <c r="S50"/>
  <c r="S63"/>
  <c r="S86"/>
  <c r="S73"/>
  <c r="S78"/>
  <c r="S70"/>
  <c r="S107" s="1"/>
  <c r="S77"/>
  <c r="S58"/>
  <c r="S79"/>
  <c r="S68"/>
  <c r="S76"/>
  <c r="S84"/>
  <c r="G58" i="6"/>
  <c r="G78"/>
  <c r="G87"/>
  <c r="G86"/>
  <c r="G69"/>
  <c r="G85"/>
  <c r="G74"/>
  <c r="G80"/>
  <c r="G67"/>
  <c r="G76"/>
  <c r="G50"/>
  <c r="G70"/>
  <c r="G60"/>
  <c r="G82"/>
  <c r="G75"/>
  <c r="G71"/>
  <c r="G108" s="1"/>
  <c r="G66"/>
  <c r="G63"/>
  <c r="M3" i="27"/>
  <c r="G83" i="6"/>
  <c r="G72"/>
  <c r="G68"/>
  <c r="G61"/>
  <c r="G59"/>
  <c r="G79"/>
  <c r="G62"/>
  <c r="G84"/>
  <c r="G65"/>
  <c r="G77"/>
  <c r="G64"/>
  <c r="G101" s="1"/>
  <c r="G73"/>
  <c r="G81"/>
  <c r="G118" s="1"/>
  <c r="G57"/>
  <c r="G56"/>
  <c r="G93" s="1"/>
  <c r="L61"/>
  <c r="L69"/>
  <c r="L77"/>
  <c r="L72"/>
  <c r="L75"/>
  <c r="L78"/>
  <c r="L79"/>
  <c r="L67"/>
  <c r="L71"/>
  <c r="L87"/>
  <c r="L80"/>
  <c r="L63"/>
  <c r="L85"/>
  <c r="L74"/>
  <c r="L59"/>
  <c r="R3" i="27"/>
  <c r="L86" i="6"/>
  <c r="L82"/>
  <c r="L68"/>
  <c r="L81"/>
  <c r="L62"/>
  <c r="L99" s="1"/>
  <c r="L65"/>
  <c r="L83"/>
  <c r="L56"/>
  <c r="L93" s="1"/>
  <c r="L76"/>
  <c r="L113" s="1"/>
  <c r="L73"/>
  <c r="L50"/>
  <c r="L57"/>
  <c r="L66"/>
  <c r="L84"/>
  <c r="L70"/>
  <c r="L64"/>
  <c r="L101" s="1"/>
  <c r="L58"/>
  <c r="L60"/>
  <c r="N71"/>
  <c r="N56"/>
  <c r="N93" s="1"/>
  <c r="N74"/>
  <c r="N63"/>
  <c r="N70"/>
  <c r="N66"/>
  <c r="N58"/>
  <c r="N69"/>
  <c r="N86"/>
  <c r="N80"/>
  <c r="N68"/>
  <c r="N83"/>
  <c r="N60"/>
  <c r="N72"/>
  <c r="N75"/>
  <c r="N81"/>
  <c r="N65"/>
  <c r="N67"/>
  <c r="N104" s="1"/>
  <c r="N50"/>
  <c r="N84"/>
  <c r="N121" s="1"/>
  <c r="N82"/>
  <c r="N77"/>
  <c r="N73"/>
  <c r="N57"/>
  <c r="N62"/>
  <c r="N79"/>
  <c r="N87"/>
  <c r="N64"/>
  <c r="N101" s="1"/>
  <c r="N61"/>
  <c r="N98" s="1"/>
  <c r="N78"/>
  <c r="N115" s="1"/>
  <c r="N76"/>
  <c r="N113" s="1"/>
  <c r="T3" i="27"/>
  <c r="N59" i="6"/>
  <c r="N85"/>
  <c r="X87"/>
  <c r="X77"/>
  <c r="X74"/>
  <c r="X60"/>
  <c r="X81"/>
  <c r="X64"/>
  <c r="X86"/>
  <c r="X58"/>
  <c r="X73"/>
  <c r="X68"/>
  <c r="X63"/>
  <c r="X70"/>
  <c r="X76"/>
  <c r="X56"/>
  <c r="X93" s="1"/>
  <c r="X61"/>
  <c r="X57"/>
  <c r="X69"/>
  <c r="X79"/>
  <c r="X59"/>
  <c r="X84"/>
  <c r="X78"/>
  <c r="X85"/>
  <c r="X82"/>
  <c r="X66"/>
  <c r="X50"/>
  <c r="X67"/>
  <c r="AD3" i="27"/>
  <c r="X65" i="6"/>
  <c r="X72"/>
  <c r="X80"/>
  <c r="X117" s="1"/>
  <c r="X83"/>
  <c r="X120" s="1"/>
  <c r="X71"/>
  <c r="X108" s="1"/>
  <c r="X62"/>
  <c r="X75"/>
  <c r="Z3" i="27"/>
  <c r="T60" i="6"/>
  <c r="T72"/>
  <c r="T78"/>
  <c r="T56"/>
  <c r="T93" s="1"/>
  <c r="T69"/>
  <c r="T82"/>
  <c r="T64"/>
  <c r="T61"/>
  <c r="T67"/>
  <c r="T71"/>
  <c r="T77"/>
  <c r="T81"/>
  <c r="T70"/>
  <c r="T107" s="1"/>
  <c r="T73"/>
  <c r="T110" s="1"/>
  <c r="T84"/>
  <c r="T86"/>
  <c r="T62"/>
  <c r="T87"/>
  <c r="T83"/>
  <c r="T66"/>
  <c r="T76"/>
  <c r="T58"/>
  <c r="T75"/>
  <c r="T80"/>
  <c r="T57"/>
  <c r="T68"/>
  <c r="T65"/>
  <c r="T102" s="1"/>
  <c r="T85"/>
  <c r="T74"/>
  <c r="T50"/>
  <c r="T59"/>
  <c r="T63"/>
  <c r="T79"/>
  <c r="K79"/>
  <c r="K74"/>
  <c r="K60"/>
  <c r="K69"/>
  <c r="K87"/>
  <c r="K56"/>
  <c r="K93" s="1"/>
  <c r="K82"/>
  <c r="K76"/>
  <c r="K50"/>
  <c r="K57"/>
  <c r="K83"/>
  <c r="K80"/>
  <c r="K63"/>
  <c r="K86"/>
  <c r="K71"/>
  <c r="K61"/>
  <c r="K64"/>
  <c r="K84"/>
  <c r="K58"/>
  <c r="K81"/>
  <c r="K78"/>
  <c r="K73"/>
  <c r="K77"/>
  <c r="K68"/>
  <c r="K65"/>
  <c r="Q3" i="27"/>
  <c r="K75" i="6"/>
  <c r="K59"/>
  <c r="K66"/>
  <c r="K85"/>
  <c r="K70"/>
  <c r="K67"/>
  <c r="K62"/>
  <c r="K72"/>
  <c r="O61" i="26"/>
  <c r="O73"/>
  <c r="U5" i="27"/>
  <c r="O82" i="26"/>
  <c r="O68"/>
  <c r="O83"/>
  <c r="O76"/>
  <c r="O78"/>
  <c r="O79"/>
  <c r="O58"/>
  <c r="O86"/>
  <c r="O56"/>
  <c r="O93" s="1"/>
  <c r="O71"/>
  <c r="O87"/>
  <c r="O74"/>
  <c r="O50"/>
  <c r="O64"/>
  <c r="O69"/>
  <c r="O63"/>
  <c r="O81"/>
  <c r="O80"/>
  <c r="O60"/>
  <c r="O85"/>
  <c r="O70"/>
  <c r="O59"/>
  <c r="O75"/>
  <c r="O62"/>
  <c r="O57"/>
  <c r="O94" s="1"/>
  <c r="O84"/>
  <c r="O67"/>
  <c r="O65"/>
  <c r="O66"/>
  <c r="O72"/>
  <c r="O109" s="1"/>
  <c r="O77"/>
  <c r="K72"/>
  <c r="K74"/>
  <c r="K60"/>
  <c r="K86"/>
  <c r="K63"/>
  <c r="K84"/>
  <c r="K80"/>
  <c r="K71"/>
  <c r="K64"/>
  <c r="K61"/>
  <c r="K78"/>
  <c r="K65"/>
  <c r="K50"/>
  <c r="K83"/>
  <c r="K87"/>
  <c r="K66"/>
  <c r="K103" s="1"/>
  <c r="K75"/>
  <c r="K59"/>
  <c r="K82"/>
  <c r="K68"/>
  <c r="K62"/>
  <c r="K67"/>
  <c r="K79"/>
  <c r="K116" s="1"/>
  <c r="K85"/>
  <c r="K56"/>
  <c r="K93" s="1"/>
  <c r="K81"/>
  <c r="Q5" i="27"/>
  <c r="K77" i="26"/>
  <c r="K76"/>
  <c r="K73"/>
  <c r="K70"/>
  <c r="K58"/>
  <c r="K69"/>
  <c r="K57"/>
  <c r="S85"/>
  <c r="S73"/>
  <c r="S60"/>
  <c r="S79"/>
  <c r="S78"/>
  <c r="S87"/>
  <c r="S71"/>
  <c r="S65"/>
  <c r="S67"/>
  <c r="Y5" i="27"/>
  <c r="S50" i="26"/>
  <c r="S59"/>
  <c r="S70"/>
  <c r="S68"/>
  <c r="S77"/>
  <c r="S58"/>
  <c r="S84"/>
  <c r="S57"/>
  <c r="S64"/>
  <c r="S66"/>
  <c r="S103" s="1"/>
  <c r="S86"/>
  <c r="S123" s="1"/>
  <c r="S80"/>
  <c r="S56"/>
  <c r="S93" s="1"/>
  <c r="S83"/>
  <c r="S61"/>
  <c r="S75"/>
  <c r="S81"/>
  <c r="S72"/>
  <c r="S69"/>
  <c r="S82"/>
  <c r="S74"/>
  <c r="S63"/>
  <c r="S62"/>
  <c r="S99" s="1"/>
  <c r="S76"/>
  <c r="S113" s="1"/>
  <c r="M70"/>
  <c r="M79"/>
  <c r="M87"/>
  <c r="M65"/>
  <c r="M59"/>
  <c r="M75"/>
  <c r="M60"/>
  <c r="M62"/>
  <c r="M68"/>
  <c r="M56"/>
  <c r="M93" s="1"/>
  <c r="M66"/>
  <c r="S5" i="27"/>
  <c r="M57" i="26"/>
  <c r="M72"/>
  <c r="M86"/>
  <c r="M50"/>
  <c r="M83"/>
  <c r="M78"/>
  <c r="M77"/>
  <c r="M73"/>
  <c r="M58"/>
  <c r="M95" s="1"/>
  <c r="M81"/>
  <c r="M80"/>
  <c r="M74"/>
  <c r="M69"/>
  <c r="M106" s="1"/>
  <c r="M84"/>
  <c r="M71"/>
  <c r="M64"/>
  <c r="M63"/>
  <c r="M67"/>
  <c r="M76"/>
  <c r="M61"/>
  <c r="M85"/>
  <c r="M82"/>
  <c r="M119" s="1"/>
  <c r="T50"/>
  <c r="T59"/>
  <c r="T79"/>
  <c r="T65"/>
  <c r="T78"/>
  <c r="T62"/>
  <c r="T80"/>
  <c r="T87"/>
  <c r="T75"/>
  <c r="T61"/>
  <c r="T66"/>
  <c r="T85"/>
  <c r="T76"/>
  <c r="T86"/>
  <c r="T77"/>
  <c r="T60"/>
  <c r="T63"/>
  <c r="T82"/>
  <c r="T67"/>
  <c r="T104" s="1"/>
  <c r="T58"/>
  <c r="T83"/>
  <c r="T64"/>
  <c r="T84"/>
  <c r="T71"/>
  <c r="T73"/>
  <c r="Z5" i="27"/>
  <c r="T81" i="26"/>
  <c r="T118" s="1"/>
  <c r="T74"/>
  <c r="T56"/>
  <c r="T93" s="1"/>
  <c r="T70"/>
  <c r="T57"/>
  <c r="T69"/>
  <c r="T68"/>
  <c r="T72"/>
  <c r="R97" i="25" l="1"/>
  <c r="X119" i="26"/>
  <c r="R110"/>
  <c r="O112" i="6"/>
  <c r="O100" i="25"/>
  <c r="P118" i="6"/>
  <c r="X122" i="25"/>
  <c r="N117"/>
  <c r="L94" i="6"/>
  <c r="U105" i="25"/>
  <c r="V112" i="26"/>
  <c r="N112" i="6"/>
  <c r="K102"/>
  <c r="H121" i="26"/>
  <c r="M97" i="6"/>
  <c r="H117"/>
  <c r="O117" i="26"/>
  <c r="O115" i="25"/>
  <c r="P100" i="6"/>
  <c r="Q120"/>
  <c r="L95" i="26"/>
  <c r="I108"/>
  <c r="Q122" i="25"/>
  <c r="S121"/>
  <c r="I94" i="26"/>
  <c r="K118" i="6"/>
  <c r="F124"/>
  <c r="I112" i="26"/>
  <c r="K101"/>
  <c r="S119" i="25"/>
  <c r="K120"/>
  <c r="L99" i="26"/>
  <c r="G121"/>
  <c r="G112" i="6"/>
  <c r="P122" i="26"/>
  <c r="J118" i="6"/>
  <c r="M114" i="25"/>
  <c r="H96"/>
  <c r="R123" i="6"/>
  <c r="N120" i="25"/>
  <c r="K120" i="6"/>
  <c r="G111" i="26"/>
  <c r="J122" i="6"/>
  <c r="X124" i="26"/>
  <c r="S103" i="6"/>
  <c r="V103"/>
  <c r="Q118" i="25"/>
  <c r="Q107"/>
  <c r="Q116"/>
  <c r="N108"/>
  <c r="R115" i="6"/>
  <c r="M117" i="25"/>
  <c r="F104" i="6"/>
  <c r="F102"/>
  <c r="V118"/>
  <c r="Q109" i="25"/>
  <c r="Q114"/>
  <c r="K113" i="26"/>
  <c r="K101" i="6"/>
  <c r="J96" i="25"/>
  <c r="H108" i="26"/>
  <c r="M113" i="25"/>
  <c r="S116"/>
  <c r="J121" i="26"/>
  <c r="P104" i="6"/>
  <c r="V111" i="25"/>
  <c r="U120" i="26"/>
  <c r="T121"/>
  <c r="T114"/>
  <c r="T103"/>
  <c r="T116"/>
  <c r="M122"/>
  <c r="M120"/>
  <c r="M94"/>
  <c r="M105"/>
  <c r="S101"/>
  <c r="S108"/>
  <c r="S97"/>
  <c r="K99"/>
  <c r="K112"/>
  <c r="O102"/>
  <c r="O99"/>
  <c r="O122"/>
  <c r="K115" i="6"/>
  <c r="K124"/>
  <c r="T124"/>
  <c r="T119"/>
  <c r="X99"/>
  <c r="X115"/>
  <c r="X106"/>
  <c r="X113"/>
  <c r="X118"/>
  <c r="X124"/>
  <c r="N124"/>
  <c r="N95"/>
  <c r="L103"/>
  <c r="L122"/>
  <c r="L108"/>
  <c r="L112"/>
  <c r="L98"/>
  <c r="G110"/>
  <c r="G121"/>
  <c r="G98"/>
  <c r="G124"/>
  <c r="S113" i="25"/>
  <c r="S123"/>
  <c r="S109"/>
  <c r="S104"/>
  <c r="S118"/>
  <c r="P105" i="26"/>
  <c r="P121"/>
  <c r="P97"/>
  <c r="P111"/>
  <c r="I108" i="6"/>
  <c r="I96"/>
  <c r="I103"/>
  <c r="I114"/>
  <c r="H124" i="25"/>
  <c r="H119"/>
  <c r="H104"/>
  <c r="H98"/>
  <c r="Q95" i="26"/>
  <c r="Q120"/>
  <c r="Q101"/>
  <c r="K94" i="6"/>
  <c r="L106" i="26"/>
  <c r="M111"/>
  <c r="T94"/>
  <c r="V106" i="6"/>
  <c r="X105" i="25"/>
  <c r="Q111"/>
  <c r="N118"/>
  <c r="S114" i="26"/>
  <c r="O111"/>
  <c r="O113"/>
  <c r="K99" i="6"/>
  <c r="T105"/>
  <c r="T95"/>
  <c r="T108"/>
  <c r="X109"/>
  <c r="N110"/>
  <c r="N105"/>
  <c r="L95"/>
  <c r="S98" i="25"/>
  <c r="P101" i="26"/>
  <c r="P109"/>
  <c r="I118" i="6"/>
  <c r="I121"/>
  <c r="H113" i="25"/>
  <c r="H100"/>
  <c r="H109"/>
  <c r="Q110" i="26"/>
  <c r="N107"/>
  <c r="J97"/>
  <c r="J104"/>
  <c r="J109"/>
  <c r="G115"/>
  <c r="G123"/>
  <c r="J97" i="6"/>
  <c r="J120"/>
  <c r="U101" i="25"/>
  <c r="U118"/>
  <c r="K105"/>
  <c r="K122"/>
  <c r="K119"/>
  <c r="F101"/>
  <c r="F123"/>
  <c r="F108"/>
  <c r="X102" i="26"/>
  <c r="U96"/>
  <c r="F118"/>
  <c r="T115" i="25"/>
  <c r="T107"/>
  <c r="W103"/>
  <c r="S118" i="26"/>
  <c r="K109"/>
  <c r="T108"/>
  <c r="T97"/>
  <c r="O107"/>
  <c r="N94" i="6"/>
  <c r="U100" i="26"/>
  <c r="U124"/>
  <c r="U111"/>
  <c r="F103"/>
  <c r="M108" i="6"/>
  <c r="M100" i="26"/>
  <c r="S111"/>
  <c r="K106"/>
  <c r="T124"/>
  <c r="T102"/>
  <c r="M112"/>
  <c r="S120"/>
  <c r="S95"/>
  <c r="K104"/>
  <c r="K96"/>
  <c r="O115"/>
  <c r="T112" i="6"/>
  <c r="T114"/>
  <c r="X104"/>
  <c r="X122"/>
  <c r="N118"/>
  <c r="L110"/>
  <c r="L102"/>
  <c r="L119"/>
  <c r="G102"/>
  <c r="G120"/>
  <c r="G123"/>
  <c r="S95" i="25"/>
  <c r="P94" i="26"/>
  <c r="P107"/>
  <c r="I94" i="6"/>
  <c r="H103" i="25"/>
  <c r="H116"/>
  <c r="H95"/>
  <c r="N113" i="26"/>
  <c r="N103"/>
  <c r="V118"/>
  <c r="V104"/>
  <c r="V96"/>
  <c r="J113"/>
  <c r="G113"/>
  <c r="J105" i="6"/>
  <c r="U123" i="25"/>
  <c r="U104"/>
  <c r="U95"/>
  <c r="K113"/>
  <c r="F103"/>
  <c r="F121"/>
  <c r="F98"/>
  <c r="R102" i="26"/>
  <c r="R113"/>
  <c r="X95"/>
  <c r="X105"/>
  <c r="L123"/>
  <c r="L105"/>
  <c r="L116"/>
  <c r="U109"/>
  <c r="F111"/>
  <c r="F107"/>
  <c r="W102" i="6"/>
  <c r="W109"/>
  <c r="W113"/>
  <c r="H110"/>
  <c r="H116"/>
  <c r="H96"/>
  <c r="M117"/>
  <c r="M100"/>
  <c r="W106" i="25"/>
  <c r="I101"/>
  <c r="I104"/>
  <c r="I94"/>
  <c r="G118"/>
  <c r="G94"/>
  <c r="G106"/>
  <c r="L103"/>
  <c r="O111"/>
  <c r="J104"/>
  <c r="J110"/>
  <c r="W104" i="26"/>
  <c r="W123"/>
  <c r="H111"/>
  <c r="H124"/>
  <c r="Q123" i="6"/>
  <c r="U121"/>
  <c r="U97"/>
  <c r="V109" i="25"/>
  <c r="V106"/>
  <c r="V114"/>
  <c r="V122"/>
  <c r="M94"/>
  <c r="M102"/>
  <c r="M100"/>
  <c r="R118"/>
  <c r="R109"/>
  <c r="R103"/>
  <c r="S121" i="6"/>
  <c r="F99"/>
  <c r="F114"/>
  <c r="F97"/>
  <c r="V116"/>
  <c r="V100"/>
  <c r="X95" i="25"/>
  <c r="X117"/>
  <c r="I110" i="26"/>
  <c r="U106" i="6"/>
  <c r="U116"/>
  <c r="V116" i="25"/>
  <c r="M119"/>
  <c r="R100"/>
  <c r="S95" i="6"/>
  <c r="F118"/>
  <c r="T106" i="26"/>
  <c r="T111"/>
  <c r="M104"/>
  <c r="M118"/>
  <c r="M115"/>
  <c r="M109"/>
  <c r="S100"/>
  <c r="S116"/>
  <c r="K118"/>
  <c r="K120"/>
  <c r="K98"/>
  <c r="O118"/>
  <c r="K109" i="6"/>
  <c r="K121"/>
  <c r="T101"/>
  <c r="X112"/>
  <c r="X101"/>
  <c r="N120"/>
  <c r="N100"/>
  <c r="L97"/>
  <c r="L121"/>
  <c r="L115"/>
  <c r="L106"/>
  <c r="G96"/>
  <c r="G107"/>
  <c r="G117"/>
  <c r="S117" i="25"/>
  <c r="S108"/>
  <c r="P113" i="26"/>
  <c r="P96"/>
  <c r="P116"/>
  <c r="I102" i="6"/>
  <c r="I113"/>
  <c r="H123" i="25"/>
  <c r="H121"/>
  <c r="H106"/>
  <c r="Q99" i="26"/>
  <c r="Q104"/>
  <c r="Q119"/>
  <c r="Q114"/>
  <c r="N100"/>
  <c r="N121"/>
  <c r="V102"/>
  <c r="V110"/>
  <c r="J94"/>
  <c r="J119"/>
  <c r="J123"/>
  <c r="G106"/>
  <c r="G120"/>
  <c r="G104"/>
  <c r="G102"/>
  <c r="J100" i="6"/>
  <c r="J124"/>
  <c r="J109"/>
  <c r="J115"/>
  <c r="J113"/>
  <c r="K97" i="25"/>
  <c r="K100"/>
  <c r="K95"/>
  <c r="K124"/>
  <c r="R111" i="26"/>
  <c r="J101" i="25"/>
  <c r="W111" i="26"/>
  <c r="W102"/>
  <c r="I120"/>
  <c r="I96"/>
  <c r="I111"/>
  <c r="I115"/>
  <c r="P119" i="6"/>
  <c r="P108"/>
  <c r="R122"/>
  <c r="R103"/>
  <c r="R98"/>
  <c r="Q102"/>
  <c r="Q99"/>
  <c r="Q112"/>
  <c r="U117"/>
  <c r="W119" i="25"/>
  <c r="W100"/>
  <c r="I108"/>
  <c r="I114"/>
  <c r="P116"/>
  <c r="P113"/>
  <c r="P98"/>
  <c r="W120" i="26"/>
  <c r="T110"/>
  <c r="T120"/>
  <c r="T100"/>
  <c r="M103"/>
  <c r="S106"/>
  <c r="K124"/>
  <c r="K115"/>
  <c r="O121"/>
  <c r="O96"/>
  <c r="O105"/>
  <c r="O98"/>
  <c r="K107" i="6"/>
  <c r="K114"/>
  <c r="K119"/>
  <c r="K97"/>
  <c r="T100"/>
  <c r="T117"/>
  <c r="T98"/>
  <c r="X96"/>
  <c r="X98"/>
  <c r="N123"/>
  <c r="L105"/>
  <c r="G94"/>
  <c r="G114"/>
  <c r="G116"/>
  <c r="G106"/>
  <c r="S101" i="25"/>
  <c r="S103"/>
  <c r="P119" i="26"/>
  <c r="I101" i="6"/>
  <c r="I116"/>
  <c r="Q98" i="26"/>
  <c r="Q118"/>
  <c r="N115"/>
  <c r="N96"/>
  <c r="V108"/>
  <c r="V115"/>
  <c r="V101"/>
  <c r="V122"/>
  <c r="J107"/>
  <c r="J115"/>
  <c r="G119"/>
  <c r="J95" i="6"/>
  <c r="J123"/>
  <c r="J112"/>
  <c r="J102"/>
  <c r="U97" i="25"/>
  <c r="K116"/>
  <c r="K103"/>
  <c r="F94"/>
  <c r="R105" i="26"/>
  <c r="L97"/>
  <c r="F121"/>
  <c r="F100"/>
  <c r="H105" i="6"/>
  <c r="H120"/>
  <c r="O108"/>
  <c r="O103"/>
  <c r="O111"/>
  <c r="O123"/>
  <c r="M114"/>
  <c r="M120"/>
  <c r="M106"/>
  <c r="T120" i="25"/>
  <c r="T123"/>
  <c r="T104"/>
  <c r="G122"/>
  <c r="G114"/>
  <c r="L94"/>
  <c r="J108"/>
  <c r="W110" i="26"/>
  <c r="W114"/>
  <c r="H117"/>
  <c r="I124"/>
  <c r="I114"/>
  <c r="I118"/>
  <c r="P102" i="6"/>
  <c r="R112"/>
  <c r="R97"/>
  <c r="R102"/>
  <c r="Q119"/>
  <c r="U110"/>
  <c r="M123" i="25"/>
  <c r="V120" i="6"/>
  <c r="N102" i="25"/>
  <c r="Q105" i="26"/>
  <c r="N118"/>
  <c r="V124"/>
  <c r="V106"/>
  <c r="V98"/>
  <c r="J98"/>
  <c r="J101"/>
  <c r="G116"/>
  <c r="J107" i="6"/>
  <c r="U108" i="25"/>
  <c r="U110"/>
  <c r="U119"/>
  <c r="K110"/>
  <c r="K106"/>
  <c r="K108"/>
  <c r="F109"/>
  <c r="F114"/>
  <c r="F118"/>
  <c r="R94" i="26"/>
  <c r="R117"/>
  <c r="X121"/>
  <c r="X103"/>
  <c r="L111"/>
  <c r="L103"/>
  <c r="L94"/>
  <c r="U119"/>
  <c r="F105"/>
  <c r="F101"/>
  <c r="F97"/>
  <c r="F114"/>
  <c r="W117" i="6"/>
  <c r="W97"/>
  <c r="H108"/>
  <c r="H106"/>
  <c r="H101"/>
  <c r="O114"/>
  <c r="O104"/>
  <c r="O101"/>
  <c r="O118"/>
  <c r="O119"/>
  <c r="M110"/>
  <c r="M121"/>
  <c r="T124" i="25"/>
  <c r="T117"/>
  <c r="T97"/>
  <c r="T94"/>
  <c r="T109"/>
  <c r="W123"/>
  <c r="W112"/>
  <c r="W121"/>
  <c r="W108"/>
  <c r="I121"/>
  <c r="I111"/>
  <c r="P111"/>
  <c r="P94"/>
  <c r="P99"/>
  <c r="P102"/>
  <c r="P108"/>
  <c r="P117"/>
  <c r="P119"/>
  <c r="G111"/>
  <c r="G99"/>
  <c r="G102"/>
  <c r="L108"/>
  <c r="L120"/>
  <c r="L115"/>
  <c r="O121"/>
  <c r="O108"/>
  <c r="O97"/>
  <c r="O101"/>
  <c r="J113"/>
  <c r="J115"/>
  <c r="J97"/>
  <c r="W106" i="26"/>
  <c r="W100"/>
  <c r="W97"/>
  <c r="H120"/>
  <c r="H103"/>
  <c r="P111" i="6"/>
  <c r="R106"/>
  <c r="R116"/>
  <c r="Q96"/>
  <c r="Q117"/>
  <c r="Q106"/>
  <c r="U123"/>
  <c r="U107"/>
  <c r="U99"/>
  <c r="U112"/>
  <c r="V124" i="25"/>
  <c r="V117"/>
  <c r="V95"/>
  <c r="V98"/>
  <c r="M115"/>
  <c r="M105"/>
  <c r="M108"/>
  <c r="R101"/>
  <c r="R121"/>
  <c r="R96"/>
  <c r="R111"/>
  <c r="R114"/>
  <c r="S116" i="6"/>
  <c r="S109"/>
  <c r="S113"/>
  <c r="S105"/>
  <c r="F110"/>
  <c r="F120"/>
  <c r="F112"/>
  <c r="F105"/>
  <c r="F94"/>
  <c r="V110"/>
  <c r="V98"/>
  <c r="X114" i="25"/>
  <c r="X119"/>
  <c r="X101"/>
  <c r="X110"/>
  <c r="Q120"/>
  <c r="Q94"/>
  <c r="Q100"/>
  <c r="Q102"/>
  <c r="N96"/>
  <c r="N104"/>
  <c r="N124"/>
  <c r="Q111" i="26"/>
  <c r="G101"/>
  <c r="K123" i="25"/>
  <c r="K94"/>
  <c r="R109" i="26"/>
  <c r="X109"/>
  <c r="L109"/>
  <c r="U113"/>
  <c r="F119"/>
  <c r="W120" i="6"/>
  <c r="P122" i="25"/>
  <c r="P110"/>
  <c r="L112"/>
  <c r="L97"/>
  <c r="L100"/>
  <c r="O96"/>
  <c r="O124"/>
  <c r="J100"/>
  <c r="J122"/>
  <c r="J106"/>
  <c r="W116" i="26"/>
  <c r="W108"/>
  <c r="W94"/>
  <c r="H113"/>
  <c r="H96"/>
  <c r="H115"/>
  <c r="I99"/>
  <c r="I103"/>
  <c r="I105"/>
  <c r="P99" i="6"/>
  <c r="P117"/>
  <c r="P106"/>
  <c r="R118"/>
  <c r="R121"/>
  <c r="R95"/>
  <c r="Q111"/>
  <c r="Q101"/>
  <c r="U95"/>
  <c r="U102"/>
  <c r="V94" i="25"/>
  <c r="V104"/>
  <c r="M121"/>
  <c r="M96"/>
  <c r="R120"/>
  <c r="R116"/>
  <c r="S104" i="6"/>
  <c r="S112"/>
  <c r="S108"/>
  <c r="S97"/>
  <c r="V122"/>
  <c r="V96"/>
  <c r="V105"/>
  <c r="X99" i="25"/>
  <c r="Q104"/>
  <c r="Q123"/>
  <c r="N111"/>
  <c r="N113"/>
  <c r="N109"/>
  <c r="N116"/>
  <c r="T117" i="26"/>
  <c r="K103" i="6"/>
  <c r="F113" i="25"/>
  <c r="X117" i="26"/>
  <c r="W95" i="6"/>
  <c r="H124"/>
  <c r="G109" i="25"/>
  <c r="S100" i="6"/>
  <c r="K122"/>
  <c r="T113" i="26"/>
  <c r="L117" i="6"/>
  <c r="P120" i="26"/>
  <c r="N99"/>
  <c r="N123"/>
  <c r="N120"/>
  <c r="N109"/>
  <c r="J118"/>
  <c r="G96"/>
  <c r="G109"/>
  <c r="J99" i="6"/>
  <c r="F111" i="25"/>
  <c r="F117"/>
  <c r="F106"/>
  <c r="R98" i="26"/>
  <c r="R121"/>
  <c r="X115"/>
  <c r="X112"/>
  <c r="X118"/>
  <c r="L118"/>
  <c r="L100"/>
  <c r="U106"/>
  <c r="U97"/>
  <c r="U117"/>
  <c r="W124" i="6"/>
  <c r="W104"/>
  <c r="H112"/>
  <c r="O100"/>
  <c r="M94"/>
  <c r="M104"/>
  <c r="M102"/>
  <c r="T101" i="25"/>
  <c r="T96"/>
  <c r="W117"/>
  <c r="W96"/>
  <c r="I118"/>
  <c r="I98"/>
  <c r="P124"/>
  <c r="V114" i="26"/>
  <c r="J110"/>
  <c r="R101"/>
  <c r="X94"/>
  <c r="L121"/>
  <c r="U115"/>
  <c r="F95"/>
  <c r="F116"/>
  <c r="W122" i="6"/>
  <c r="H104"/>
  <c r="O95"/>
  <c r="O122"/>
  <c r="O106"/>
  <c r="M99"/>
  <c r="T114" i="25"/>
  <c r="T122"/>
  <c r="W104"/>
  <c r="I113"/>
  <c r="I124"/>
  <c r="P106"/>
  <c r="P115"/>
  <c r="P104"/>
  <c r="G105"/>
  <c r="L110"/>
  <c r="O104"/>
  <c r="J120"/>
  <c r="H109" i="26"/>
  <c r="H100"/>
  <c r="I117"/>
  <c r="I109"/>
  <c r="I123"/>
  <c r="P124" i="6"/>
  <c r="P95"/>
  <c r="R101"/>
  <c r="Q122"/>
  <c r="U109"/>
  <c r="U105"/>
  <c r="V113" i="25"/>
  <c r="V108"/>
  <c r="M99"/>
  <c r="R107"/>
  <c r="X103"/>
  <c r="X107"/>
  <c r="Q117"/>
  <c r="N107"/>
  <c r="AE4" i="27"/>
  <c r="Y61" i="25"/>
  <c r="Y68"/>
  <c r="Y81"/>
  <c r="Y59"/>
  <c r="Y83"/>
  <c r="Y72"/>
  <c r="Y74"/>
  <c r="Y67"/>
  <c r="Y66"/>
  <c r="Y79"/>
  <c r="Y63"/>
  <c r="Y84"/>
  <c r="Y86"/>
  <c r="Y65"/>
  <c r="Y80"/>
  <c r="Y73"/>
  <c r="Y62"/>
  <c r="Y99" s="1"/>
  <c r="Y87"/>
  <c r="Y57"/>
  <c r="Y58"/>
  <c r="Y77"/>
  <c r="Y56"/>
  <c r="Y93" s="1"/>
  <c r="Y64"/>
  <c r="Y50"/>
  <c r="Y75"/>
  <c r="Y85"/>
  <c r="Y69"/>
  <c r="Y76"/>
  <c r="Y60"/>
  <c r="Y71"/>
  <c r="Y82"/>
  <c r="Y119" s="1"/>
  <c r="Y78"/>
  <c r="Y70"/>
  <c r="M107" i="26"/>
  <c r="O100"/>
  <c r="O123"/>
  <c r="K100" i="6"/>
  <c r="K116"/>
  <c r="T109"/>
  <c r="X110"/>
  <c r="N111"/>
  <c r="L123"/>
  <c r="S124" i="25"/>
  <c r="I119" i="6"/>
  <c r="T95" i="26"/>
  <c r="T122"/>
  <c r="M121"/>
  <c r="K110"/>
  <c r="K121"/>
  <c r="O103"/>
  <c r="K110" i="6"/>
  <c r="K111"/>
  <c r="T96"/>
  <c r="T120"/>
  <c r="T115"/>
  <c r="X105"/>
  <c r="L124"/>
  <c r="S122" i="25"/>
  <c r="S99"/>
  <c r="P98" i="26"/>
  <c r="I107" i="6"/>
  <c r="I97"/>
  <c r="I110"/>
  <c r="Q115" i="26"/>
  <c r="N94"/>
  <c r="J102"/>
  <c r="G107"/>
  <c r="U111" i="25"/>
  <c r="F99"/>
  <c r="R95" i="26"/>
  <c r="R118"/>
  <c r="F108"/>
  <c r="W114" i="6"/>
  <c r="O116"/>
  <c r="M111"/>
  <c r="T118" i="25"/>
  <c r="T111"/>
  <c r="W113"/>
  <c r="W109"/>
  <c r="I106"/>
  <c r="I122"/>
  <c r="P95"/>
  <c r="G95"/>
  <c r="L122"/>
  <c r="L104"/>
  <c r="O102"/>
  <c r="O112"/>
  <c r="W124" i="26"/>
  <c r="I97"/>
  <c r="P114" i="6"/>
  <c r="R108"/>
  <c r="U118"/>
  <c r="X120" i="25"/>
  <c r="Q97"/>
  <c r="N97"/>
  <c r="T112" i="26"/>
  <c r="M113"/>
  <c r="M108"/>
  <c r="M123"/>
  <c r="M97"/>
  <c r="S98"/>
  <c r="S121"/>
  <c r="S104"/>
  <c r="S115"/>
  <c r="K117"/>
  <c r="O101"/>
  <c r="O108"/>
  <c r="K95" i="6"/>
  <c r="T122"/>
  <c r="T103"/>
  <c r="T118"/>
  <c r="X119"/>
  <c r="X100"/>
  <c r="X111"/>
  <c r="N119"/>
  <c r="N108"/>
  <c r="L107"/>
  <c r="L96"/>
  <c r="L116"/>
  <c r="G103"/>
  <c r="G104"/>
  <c r="S111" i="25"/>
  <c r="P103" i="26"/>
  <c r="P99"/>
  <c r="P110"/>
  <c r="I111" i="6"/>
  <c r="I98"/>
  <c r="I99"/>
  <c r="H120" i="25"/>
  <c r="H107"/>
  <c r="H117"/>
  <c r="Q113" i="26"/>
  <c r="N101"/>
  <c r="V99"/>
  <c r="J99"/>
  <c r="J122"/>
  <c r="G97"/>
  <c r="J108" i="6"/>
  <c r="U120" i="25"/>
  <c r="U121"/>
  <c r="K99"/>
  <c r="K96"/>
  <c r="F119"/>
  <c r="X106" i="26"/>
  <c r="X122"/>
  <c r="L110"/>
  <c r="U107"/>
  <c r="U121"/>
  <c r="F109"/>
  <c r="F104"/>
  <c r="F98"/>
  <c r="W111" i="6"/>
  <c r="W118"/>
  <c r="H97"/>
  <c r="H121"/>
  <c r="H99"/>
  <c r="M109"/>
  <c r="M95"/>
  <c r="W114" i="25"/>
  <c r="W107"/>
  <c r="G119"/>
  <c r="G116"/>
  <c r="L113"/>
  <c r="L117"/>
  <c r="O99"/>
  <c r="J111"/>
  <c r="W101" i="26"/>
  <c r="W112"/>
  <c r="H106"/>
  <c r="H97"/>
  <c r="I95"/>
  <c r="R119" i="6"/>
  <c r="R113"/>
  <c r="Q108"/>
  <c r="Q98"/>
  <c r="Q94"/>
  <c r="U98"/>
  <c r="U113"/>
  <c r="V99" i="25"/>
  <c r="V100"/>
  <c r="V118"/>
  <c r="M106"/>
  <c r="M109"/>
  <c r="M97"/>
  <c r="M107"/>
  <c r="R122"/>
  <c r="R104"/>
  <c r="R110"/>
  <c r="R112"/>
  <c r="S117" i="6"/>
  <c r="S106"/>
  <c r="S123"/>
  <c r="F107"/>
  <c r="F115"/>
  <c r="F121"/>
  <c r="V111"/>
  <c r="V101"/>
  <c r="V107"/>
  <c r="X115" i="25"/>
  <c r="X96"/>
  <c r="X118"/>
  <c r="X121"/>
  <c r="X111"/>
  <c r="Q101"/>
  <c r="Q105"/>
  <c r="Q110"/>
  <c r="N119"/>
  <c r="Y86" i="26"/>
  <c r="Y60"/>
  <c r="Y79"/>
  <c r="Y63"/>
  <c r="Y68"/>
  <c r="Y73"/>
  <c r="Y74"/>
  <c r="Y70"/>
  <c r="Y72"/>
  <c r="Y69"/>
  <c r="Y64"/>
  <c r="Y59"/>
  <c r="Y58"/>
  <c r="Y57"/>
  <c r="Y82"/>
  <c r="Y62"/>
  <c r="Y56"/>
  <c r="Y93" s="1"/>
  <c r="Y83"/>
  <c r="Y87"/>
  <c r="Y81"/>
  <c r="Y67"/>
  <c r="Y77"/>
  <c r="AE5" i="27"/>
  <c r="Y85" i="26"/>
  <c r="Y71"/>
  <c r="Y78"/>
  <c r="Y50"/>
  <c r="Y80"/>
  <c r="Y76"/>
  <c r="Y75"/>
  <c r="Y66"/>
  <c r="Y84"/>
  <c r="Y61"/>
  <c r="Y65"/>
  <c r="Y87" i="6"/>
  <c r="Y69"/>
  <c r="Y77"/>
  <c r="Y59"/>
  <c r="Y62"/>
  <c r="Y79"/>
  <c r="Y84"/>
  <c r="Y64"/>
  <c r="Y85"/>
  <c r="Y71"/>
  <c r="Y67"/>
  <c r="Y76"/>
  <c r="Y65"/>
  <c r="Y78"/>
  <c r="Y60"/>
  <c r="Y70"/>
  <c r="Y56"/>
  <c r="Y93" s="1"/>
  <c r="Y66"/>
  <c r="Y57"/>
  <c r="Y83"/>
  <c r="Y68"/>
  <c r="Y73"/>
  <c r="Y72"/>
  <c r="Y82"/>
  <c r="Y74"/>
  <c r="AE3" i="27"/>
  <c r="Y80" i="6"/>
  <c r="Y50"/>
  <c r="Y58"/>
  <c r="Y86"/>
  <c r="Y81"/>
  <c r="Y75"/>
  <c r="Y63"/>
  <c r="Y100" s="1"/>
  <c r="Y61"/>
  <c r="M96" i="26"/>
  <c r="K100"/>
  <c r="G111" i="6"/>
  <c r="S114" i="25"/>
  <c r="I104" i="6"/>
  <c r="I105"/>
  <c r="Q112" i="26"/>
  <c r="M116"/>
  <c r="S109"/>
  <c r="S96"/>
  <c r="S102"/>
  <c r="K94"/>
  <c r="K111"/>
  <c r="O119"/>
  <c r="K123" i="6"/>
  <c r="T121"/>
  <c r="X116"/>
  <c r="X114"/>
  <c r="N106"/>
  <c r="L111"/>
  <c r="S110" i="25"/>
  <c r="S120"/>
  <c r="P102" i="26"/>
  <c r="P117"/>
  <c r="I106" i="6"/>
  <c r="I109"/>
  <c r="Q100" i="26"/>
  <c r="R114"/>
  <c r="X96"/>
  <c r="X97"/>
  <c r="X99"/>
  <c r="L112"/>
  <c r="U101"/>
  <c r="F112"/>
  <c r="W110" i="6"/>
  <c r="O115"/>
  <c r="J116" i="25"/>
  <c r="H122" i="26"/>
  <c r="P120" i="6"/>
  <c r="P113"/>
  <c r="Q97"/>
  <c r="V96" i="25"/>
  <c r="S122" i="6"/>
  <c r="Q95" i="25"/>
  <c r="Q96"/>
  <c r="N121"/>
  <c r="T105" i="26"/>
  <c r="T115"/>
  <c r="M117"/>
  <c r="M114"/>
  <c r="M124"/>
  <c r="S107"/>
  <c r="S122"/>
  <c r="K107"/>
  <c r="K119"/>
  <c r="K97"/>
  <c r="O116"/>
  <c r="K112" i="6"/>
  <c r="K108"/>
  <c r="T123"/>
  <c r="X123"/>
  <c r="N96"/>
  <c r="N99"/>
  <c r="N102"/>
  <c r="N97"/>
  <c r="N107"/>
  <c r="L120"/>
  <c r="L114"/>
  <c r="G109"/>
  <c r="G97"/>
  <c r="G95"/>
  <c r="S115" i="25"/>
  <c r="S112"/>
  <c r="P112" i="26"/>
  <c r="P123"/>
  <c r="I95" i="6"/>
  <c r="I112"/>
  <c r="H101" i="25"/>
  <c r="H110"/>
  <c r="H122"/>
  <c r="H114"/>
  <c r="Q106" i="26"/>
  <c r="Q96"/>
  <c r="Q94"/>
  <c r="Q102"/>
  <c r="Q103"/>
  <c r="V109"/>
  <c r="J120"/>
  <c r="J116"/>
  <c r="G103"/>
  <c r="G105"/>
  <c r="J114" i="6"/>
  <c r="J110"/>
  <c r="U124" i="25"/>
  <c r="U112"/>
  <c r="K98"/>
  <c r="K101"/>
  <c r="F115"/>
  <c r="F104"/>
  <c r="R106" i="26"/>
  <c r="R107"/>
  <c r="F122"/>
  <c r="W98" i="6"/>
  <c r="W116"/>
  <c r="H113"/>
  <c r="O120"/>
  <c r="M112"/>
  <c r="T102" i="25"/>
  <c r="W111"/>
  <c r="I110"/>
  <c r="I102"/>
  <c r="P100"/>
  <c r="P101"/>
  <c r="G112"/>
  <c r="G124"/>
  <c r="L116"/>
  <c r="O113"/>
  <c r="O114"/>
  <c r="J102"/>
  <c r="J114"/>
  <c r="J117"/>
  <c r="T109" i="26"/>
  <c r="T107"/>
  <c r="T101"/>
  <c r="T119"/>
  <c r="T123"/>
  <c r="T98"/>
  <c r="T99"/>
  <c r="T96"/>
  <c r="M98"/>
  <c r="M101"/>
  <c r="M110"/>
  <c r="M99"/>
  <c r="M102"/>
  <c r="S119"/>
  <c r="S112"/>
  <c r="S117"/>
  <c r="S94"/>
  <c r="S105"/>
  <c r="S124"/>
  <c r="S110"/>
  <c r="K95"/>
  <c r="K114"/>
  <c r="K122"/>
  <c r="K105"/>
  <c r="K102"/>
  <c r="K108"/>
  <c r="K123"/>
  <c r="O114"/>
  <c r="O104"/>
  <c r="O112"/>
  <c r="O97"/>
  <c r="O106"/>
  <c r="O124"/>
  <c r="O95"/>
  <c r="O120"/>
  <c r="O110"/>
  <c r="K104" i="6"/>
  <c r="K96"/>
  <c r="K105"/>
  <c r="K98"/>
  <c r="K117"/>
  <c r="K113"/>
  <c r="K106"/>
  <c r="T116"/>
  <c r="T111"/>
  <c r="T94"/>
  <c r="T113"/>
  <c r="T99"/>
  <c r="T104"/>
  <c r="T106"/>
  <c r="T97"/>
  <c r="X102"/>
  <c r="X103"/>
  <c r="X121"/>
  <c r="X94"/>
  <c r="X107"/>
  <c r="X95"/>
  <c r="X97"/>
  <c r="N122"/>
  <c r="N116"/>
  <c r="N114"/>
  <c r="N109"/>
  <c r="N117"/>
  <c r="N103"/>
  <c r="L118"/>
  <c r="L100"/>
  <c r="L104"/>
  <c r="L109"/>
  <c r="G99"/>
  <c r="G105"/>
  <c r="G100"/>
  <c r="G119"/>
  <c r="G113"/>
  <c r="G122"/>
  <c r="G115"/>
  <c r="S105" i="25"/>
  <c r="S100"/>
  <c r="S102"/>
  <c r="S96"/>
  <c r="S106"/>
  <c r="S94"/>
  <c r="P95" i="26"/>
  <c r="P108"/>
  <c r="P100"/>
  <c r="P106"/>
  <c r="P114"/>
  <c r="P124"/>
  <c r="P118"/>
  <c r="I117" i="6"/>
  <c r="I122"/>
  <c r="I120"/>
  <c r="I100"/>
  <c r="I115"/>
  <c r="I123"/>
  <c r="H105" i="25"/>
  <c r="H108"/>
  <c r="H111"/>
  <c r="H102"/>
  <c r="H94"/>
  <c r="H112"/>
  <c r="H99"/>
  <c r="H115"/>
  <c r="Q123" i="26"/>
  <c r="Q97"/>
  <c r="Q116"/>
  <c r="E44" i="25"/>
  <c r="E34"/>
  <c r="F34" s="1"/>
  <c r="G34" s="1"/>
  <c r="H34" s="1"/>
  <c r="I34" s="1"/>
  <c r="J34" s="1"/>
  <c r="K34" s="1"/>
  <c r="L34" s="1"/>
  <c r="M34" s="1"/>
  <c r="N34" s="1"/>
  <c r="O34" s="1"/>
  <c r="P34" s="1"/>
  <c r="Q34" s="1"/>
  <c r="R34" s="1"/>
  <c r="S34" s="1"/>
  <c r="T34" s="1"/>
  <c r="U34" s="1"/>
  <c r="V34" s="1"/>
  <c r="W34" s="1"/>
  <c r="X34" s="1"/>
  <c r="X39" s="1"/>
  <c r="Q121" i="26"/>
  <c r="N111"/>
  <c r="N108"/>
  <c r="N98"/>
  <c r="N122"/>
  <c r="N119"/>
  <c r="N116"/>
  <c r="V97"/>
  <c r="V116"/>
  <c r="V123"/>
  <c r="V105"/>
  <c r="V113"/>
  <c r="V111"/>
  <c r="V119"/>
  <c r="J95"/>
  <c r="J117"/>
  <c r="J100"/>
  <c r="G108"/>
  <c r="G94"/>
  <c r="G124"/>
  <c r="G100"/>
  <c r="J106" i="6"/>
  <c r="J116"/>
  <c r="J117"/>
  <c r="J98"/>
  <c r="U106" i="25"/>
  <c r="U115"/>
  <c r="U107"/>
  <c r="U116"/>
  <c r="U109"/>
  <c r="K107"/>
  <c r="K109"/>
  <c r="K117"/>
  <c r="F112"/>
  <c r="F110"/>
  <c r="F105"/>
  <c r="F116"/>
  <c r="F124"/>
  <c r="R122" i="26"/>
  <c r="R119"/>
  <c r="R123"/>
  <c r="R120"/>
  <c r="R116"/>
  <c r="R97"/>
  <c r="R100"/>
  <c r="R108"/>
  <c r="X110"/>
  <c r="X116"/>
  <c r="X111"/>
  <c r="X114"/>
  <c r="X108"/>
  <c r="L117"/>
  <c r="L98"/>
  <c r="L102"/>
  <c r="L108"/>
  <c r="L124"/>
  <c r="L119"/>
  <c r="U103"/>
  <c r="U116"/>
  <c r="U122"/>
  <c r="U98"/>
  <c r="U114"/>
  <c r="U112"/>
  <c r="U105"/>
  <c r="F113"/>
  <c r="F94"/>
  <c r="F123"/>
  <c r="F115"/>
  <c r="F124"/>
  <c r="F96"/>
  <c r="W103" i="6"/>
  <c r="W123"/>
  <c r="W106"/>
  <c r="W121"/>
  <c r="W94"/>
  <c r="W96"/>
  <c r="W119"/>
  <c r="H111"/>
  <c r="H103"/>
  <c r="H100"/>
  <c r="H123"/>
  <c r="H107"/>
  <c r="O96"/>
  <c r="O124"/>
  <c r="O94"/>
  <c r="O117"/>
  <c r="O105"/>
  <c r="O121"/>
  <c r="O97"/>
  <c r="O99"/>
  <c r="M101"/>
  <c r="M103"/>
  <c r="M123"/>
  <c r="M96"/>
  <c r="T100" i="25"/>
  <c r="T116"/>
  <c r="T113"/>
  <c r="T95"/>
  <c r="T121"/>
  <c r="W97"/>
  <c r="W122"/>
  <c r="W115"/>
  <c r="W116"/>
  <c r="W94"/>
  <c r="I96"/>
  <c r="I112"/>
  <c r="I116"/>
  <c r="I123"/>
  <c r="I119"/>
  <c r="I97"/>
  <c r="P123"/>
  <c r="P121"/>
  <c r="P103"/>
  <c r="P109"/>
  <c r="P118"/>
  <c r="P114"/>
  <c r="P107"/>
  <c r="P105"/>
  <c r="G98"/>
  <c r="G108"/>
  <c r="G110"/>
  <c r="G101"/>
  <c r="G96"/>
  <c r="G104"/>
  <c r="L109"/>
  <c r="L119"/>
  <c r="L124"/>
  <c r="L99"/>
  <c r="L114"/>
  <c r="L111"/>
  <c r="L96"/>
  <c r="L107"/>
  <c r="O119"/>
  <c r="O120"/>
  <c r="O123"/>
  <c r="O94"/>
  <c r="O103"/>
  <c r="O95"/>
  <c r="O106"/>
  <c r="J124"/>
  <c r="J99"/>
  <c r="J118"/>
  <c r="J121"/>
  <c r="J112"/>
  <c r="J119"/>
  <c r="J95"/>
  <c r="J105"/>
  <c r="W115" i="26"/>
  <c r="W95"/>
  <c r="W107"/>
  <c r="W105"/>
  <c r="W99"/>
  <c r="W96"/>
  <c r="H114"/>
  <c r="H107"/>
  <c r="H101"/>
  <c r="H95"/>
  <c r="H112"/>
  <c r="H99"/>
  <c r="H119"/>
  <c r="I116"/>
  <c r="I121"/>
  <c r="I104"/>
  <c r="I102"/>
  <c r="I98"/>
  <c r="I107"/>
  <c r="I122"/>
  <c r="P97" i="6"/>
  <c r="P123"/>
  <c r="P94"/>
  <c r="P98"/>
  <c r="P109"/>
  <c r="P116"/>
  <c r="P105"/>
  <c r="R117"/>
  <c r="R105"/>
  <c r="R114"/>
  <c r="R120"/>
  <c r="R94"/>
  <c r="R100"/>
  <c r="Q100"/>
  <c r="Q121"/>
  <c r="Q95"/>
  <c r="Q104"/>
  <c r="Q105"/>
  <c r="Q124"/>
  <c r="Q110"/>
  <c r="Q116"/>
  <c r="U122"/>
  <c r="U108"/>
  <c r="U104"/>
  <c r="U111"/>
  <c r="U100"/>
  <c r="V101" i="25"/>
  <c r="V119"/>
  <c r="V123"/>
  <c r="V97"/>
  <c r="V112"/>
  <c r="V103"/>
  <c r="V107"/>
  <c r="M95"/>
  <c r="M120"/>
  <c r="M112"/>
  <c r="M103"/>
  <c r="M98"/>
  <c r="R105"/>
  <c r="R115"/>
  <c r="R106"/>
  <c r="R119"/>
  <c r="R94"/>
  <c r="R113"/>
  <c r="S115" i="6"/>
  <c r="S111"/>
  <c r="S96"/>
  <c r="S99"/>
  <c r="S107"/>
  <c r="F95"/>
  <c r="F116"/>
  <c r="F111"/>
  <c r="F108"/>
  <c r="F123"/>
  <c r="F119"/>
  <c r="V97"/>
  <c r="V109"/>
  <c r="V104"/>
  <c r="V95"/>
  <c r="V121"/>
  <c r="V123"/>
  <c r="X100" i="25"/>
  <c r="X112"/>
  <c r="X102"/>
  <c r="X97"/>
  <c r="X113"/>
  <c r="X109"/>
  <c r="X106"/>
  <c r="Q119"/>
  <c r="Q103"/>
  <c r="Q99"/>
  <c r="Q121"/>
  <c r="N115"/>
  <c r="N112"/>
  <c r="N106"/>
  <c r="N94"/>
  <c r="N110"/>
  <c r="E44" i="26"/>
  <c r="E34"/>
  <c r="F34" s="1"/>
  <c r="G34" s="1"/>
  <c r="H34" s="1"/>
  <c r="I34" s="1"/>
  <c r="J34" s="1"/>
  <c r="K34" s="1"/>
  <c r="L34" s="1"/>
  <c r="M34" s="1"/>
  <c r="N34" s="1"/>
  <c r="O34" s="1"/>
  <c r="P34" s="1"/>
  <c r="Q34" s="1"/>
  <c r="R34" s="1"/>
  <c r="S34" s="1"/>
  <c r="T34" s="1"/>
  <c r="U34" s="1"/>
  <c r="V34" s="1"/>
  <c r="W34" s="1"/>
  <c r="X34" s="1"/>
  <c r="X39" s="1"/>
  <c r="E34" i="6"/>
  <c r="F34" s="1"/>
  <c r="G34" s="1"/>
  <c r="H34" s="1"/>
  <c r="I34" s="1"/>
  <c r="J34" s="1"/>
  <c r="K34" s="1"/>
  <c r="L34" s="1"/>
  <c r="M34" s="1"/>
  <c r="N34" s="1"/>
  <c r="O34" s="1"/>
  <c r="P34" s="1"/>
  <c r="Q34" s="1"/>
  <c r="R34" s="1"/>
  <c r="S34" s="1"/>
  <c r="T34" s="1"/>
  <c r="U34" s="1"/>
  <c r="V34" s="1"/>
  <c r="W34" s="1"/>
  <c r="X34" s="1"/>
  <c r="X39" s="1"/>
  <c r="E44"/>
  <c r="Q109" i="26"/>
  <c r="Q107"/>
  <c r="Q124"/>
  <c r="Q117"/>
  <c r="N102"/>
  <c r="N104"/>
  <c r="N112"/>
  <c r="N105"/>
  <c r="N114"/>
  <c r="N95"/>
  <c r="N124"/>
  <c r="V94"/>
  <c r="V107"/>
  <c r="V117"/>
  <c r="V103"/>
  <c r="V100"/>
  <c r="V121"/>
  <c r="J111"/>
  <c r="J108"/>
  <c r="J112"/>
  <c r="J96"/>
  <c r="J105"/>
  <c r="J114"/>
  <c r="J103"/>
  <c r="J106"/>
  <c r="G99"/>
  <c r="G122"/>
  <c r="G114"/>
  <c r="G110"/>
  <c r="G117"/>
  <c r="J103" i="6"/>
  <c r="J111"/>
  <c r="J101"/>
  <c r="J94"/>
  <c r="J119"/>
  <c r="J104"/>
  <c r="J96"/>
  <c r="J121"/>
  <c r="U96" i="25"/>
  <c r="U117"/>
  <c r="U99"/>
  <c r="U122"/>
  <c r="U94"/>
  <c r="U103"/>
  <c r="U100"/>
  <c r="K104"/>
  <c r="K111"/>
  <c r="K112"/>
  <c r="K118"/>
  <c r="K114"/>
  <c r="K102"/>
  <c r="K115"/>
  <c r="K121"/>
  <c r="F102"/>
  <c r="F120"/>
  <c r="F100"/>
  <c r="F122"/>
  <c r="F96"/>
  <c r="F107"/>
  <c r="R99" i="26"/>
  <c r="R96"/>
  <c r="R103"/>
  <c r="R115"/>
  <c r="R112"/>
  <c r="R124"/>
  <c r="R104"/>
  <c r="X100"/>
  <c r="X123"/>
  <c r="X101"/>
  <c r="X104"/>
  <c r="X107"/>
  <c r="L122"/>
  <c r="L96"/>
  <c r="L107"/>
  <c r="L104"/>
  <c r="L113"/>
  <c r="U102"/>
  <c r="U104"/>
  <c r="U108"/>
  <c r="U123"/>
  <c r="U94"/>
  <c r="U95"/>
  <c r="U110"/>
  <c r="U99"/>
  <c r="F110"/>
  <c r="F120"/>
  <c r="F106"/>
  <c r="F99"/>
  <c r="F102"/>
  <c r="W101" i="6"/>
  <c r="W99"/>
  <c r="W108"/>
  <c r="W112"/>
  <c r="H118"/>
  <c r="H119"/>
  <c r="H109"/>
  <c r="H114"/>
  <c r="H94"/>
  <c r="O102"/>
  <c r="O109"/>
  <c r="O110"/>
  <c r="M122"/>
  <c r="M115"/>
  <c r="M118"/>
  <c r="M113"/>
  <c r="M119"/>
  <c r="M105"/>
  <c r="M107"/>
  <c r="T105" i="25"/>
  <c r="T103"/>
  <c r="T119"/>
  <c r="T98"/>
  <c r="T106"/>
  <c r="W101"/>
  <c r="W98"/>
  <c r="W118"/>
  <c r="W124"/>
  <c r="W99"/>
  <c r="W105"/>
  <c r="W102"/>
  <c r="I107"/>
  <c r="I95"/>
  <c r="I99"/>
  <c r="I103"/>
  <c r="I100"/>
  <c r="P120"/>
  <c r="P96"/>
  <c r="P97"/>
  <c r="P112"/>
  <c r="G107"/>
  <c r="G113"/>
  <c r="G120"/>
  <c r="G103"/>
  <c r="G117"/>
  <c r="L98"/>
  <c r="L118"/>
  <c r="L101"/>
  <c r="L106"/>
  <c r="L123"/>
  <c r="O109"/>
  <c r="O122"/>
  <c r="O117"/>
  <c r="J123"/>
  <c r="J109"/>
  <c r="J107"/>
  <c r="J103"/>
  <c r="J94"/>
  <c r="J98"/>
  <c r="W113" i="26"/>
  <c r="W117"/>
  <c r="W109"/>
  <c r="W103"/>
  <c r="W119"/>
  <c r="W121"/>
  <c r="W98"/>
  <c r="H116"/>
  <c r="H123"/>
  <c r="H118"/>
  <c r="H110"/>
  <c r="H94"/>
  <c r="I100"/>
  <c r="I106"/>
  <c r="I101"/>
  <c r="I113"/>
  <c r="P122" i="6"/>
  <c r="P101"/>
  <c r="P103"/>
  <c r="R96"/>
  <c r="R111"/>
  <c r="R104"/>
  <c r="R109"/>
  <c r="R99"/>
  <c r="R124"/>
  <c r="Q118"/>
  <c r="Q113"/>
  <c r="Q114"/>
  <c r="Q115"/>
  <c r="Q103"/>
  <c r="Q109"/>
  <c r="U96"/>
  <c r="U103"/>
  <c r="U114"/>
  <c r="U124"/>
  <c r="U119"/>
  <c r="U115"/>
  <c r="V105" i="25"/>
  <c r="V115"/>
  <c r="V102"/>
  <c r="V120"/>
  <c r="V110"/>
  <c r="M122"/>
  <c r="M118"/>
  <c r="M110"/>
  <c r="M124"/>
  <c r="M101"/>
  <c r="M111"/>
  <c r="M116"/>
  <c r="R117"/>
  <c r="R123"/>
  <c r="R102"/>
  <c r="R108"/>
  <c r="R98"/>
  <c r="S124" i="6"/>
  <c r="S118"/>
  <c r="S120"/>
  <c r="S101"/>
  <c r="F122"/>
  <c r="F96"/>
  <c r="F113"/>
  <c r="F117"/>
  <c r="F98"/>
  <c r="F100"/>
  <c r="F103"/>
  <c r="V99"/>
  <c r="V102"/>
  <c r="V114"/>
  <c r="V119"/>
  <c r="V115"/>
  <c r="V112"/>
  <c r="V117"/>
  <c r="X116" i="25"/>
  <c r="X94"/>
  <c r="X123"/>
  <c r="X104"/>
  <c r="Q124"/>
  <c r="Q98"/>
  <c r="Q108"/>
  <c r="Q112"/>
  <c r="Q106"/>
  <c r="Q115"/>
  <c r="Q113"/>
  <c r="N114"/>
  <c r="N98"/>
  <c r="N122"/>
  <c r="N100"/>
  <c r="Y101" l="1"/>
  <c r="Y119" i="26"/>
  <c r="Y101"/>
  <c r="Y115"/>
  <c r="Y111" i="6"/>
  <c r="Y99"/>
  <c r="Y124"/>
  <c r="Y115" i="25"/>
  <c r="Y121"/>
  <c r="M126" i="6"/>
  <c r="W126"/>
  <c r="L126" i="26"/>
  <c r="G126" i="6"/>
  <c r="Y117"/>
  <c r="Y109"/>
  <c r="Y108" i="26"/>
  <c r="Y113" i="25"/>
  <c r="Y95"/>
  <c r="Y110"/>
  <c r="Y104"/>
  <c r="Y107" i="6"/>
  <c r="Y97" i="26"/>
  <c r="Y107" i="25"/>
  <c r="Y112"/>
  <c r="Y106"/>
  <c r="Y112" i="6"/>
  <c r="Y101"/>
  <c r="Y96"/>
  <c r="Y102" i="26"/>
  <c r="Y112"/>
  <c r="Y120"/>
  <c r="M126" i="25"/>
  <c r="N126" i="26"/>
  <c r="G126" i="25"/>
  <c r="Y114" i="26"/>
  <c r="Y94"/>
  <c r="Y106"/>
  <c r="Y110"/>
  <c r="T126"/>
  <c r="Y123" i="25"/>
  <c r="Y103"/>
  <c r="Y120"/>
  <c r="W126" i="26"/>
  <c r="S126" i="25"/>
  <c r="X126" i="26"/>
  <c r="Q126" i="6"/>
  <c r="K126"/>
  <c r="G126" i="26"/>
  <c r="F126" i="25"/>
  <c r="S126" i="26"/>
  <c r="Y105" i="6"/>
  <c r="Y124" i="26"/>
  <c r="R126"/>
  <c r="H126"/>
  <c r="Y118" i="6"/>
  <c r="V126" i="25"/>
  <c r="R126"/>
  <c r="I126"/>
  <c r="H126" i="6"/>
  <c r="U126" i="26"/>
  <c r="V126" i="6"/>
  <c r="P126"/>
  <c r="T126" i="25"/>
  <c r="F126" i="26"/>
  <c r="N126" i="6"/>
  <c r="Y119"/>
  <c r="J126" i="25"/>
  <c r="L126"/>
  <c r="K126"/>
  <c r="U126"/>
  <c r="J126" i="6"/>
  <c r="N126" i="25"/>
  <c r="R126" i="6"/>
  <c r="O126"/>
  <c r="J126" i="26"/>
  <c r="L126" i="6"/>
  <c r="O126" i="26"/>
  <c r="Y95" i="6"/>
  <c r="Y122"/>
  <c r="F126"/>
  <c r="U126"/>
  <c r="P126" i="25"/>
  <c r="V126" i="26"/>
  <c r="X126" i="25"/>
  <c r="S126" i="6"/>
  <c r="O126" i="25"/>
  <c r="W126"/>
  <c r="H126"/>
  <c r="P126" i="26"/>
  <c r="X126" i="6"/>
  <c r="T126"/>
  <c r="M126" i="26"/>
  <c r="Q126"/>
  <c r="Q126" i="25"/>
  <c r="K126" i="26"/>
  <c r="Y98" i="6"/>
  <c r="Y110"/>
  <c r="Y115"/>
  <c r="I126" i="26"/>
  <c r="I126" i="6"/>
  <c r="Y117" i="25"/>
  <c r="K3" i="27"/>
  <c r="E85" i="6"/>
  <c r="E77"/>
  <c r="AA44"/>
  <c r="B50" s="1"/>
  <c r="E76"/>
  <c r="E68"/>
  <c r="E50"/>
  <c r="E81"/>
  <c r="E74"/>
  <c r="E75"/>
  <c r="E82"/>
  <c r="E70"/>
  <c r="E59"/>
  <c r="E83"/>
  <c r="E62"/>
  <c r="E60"/>
  <c r="E61"/>
  <c r="E58"/>
  <c r="E69"/>
  <c r="E65"/>
  <c r="E79"/>
  <c r="E57"/>
  <c r="E63"/>
  <c r="E100" s="1"/>
  <c r="E72"/>
  <c r="E71"/>
  <c r="E66"/>
  <c r="E56"/>
  <c r="E93" s="1"/>
  <c r="E67"/>
  <c r="E87"/>
  <c r="E64"/>
  <c r="E78"/>
  <c r="E115" s="1"/>
  <c r="E86"/>
  <c r="E84"/>
  <c r="E73"/>
  <c r="E80"/>
  <c r="E67" i="26"/>
  <c r="E77"/>
  <c r="AA44"/>
  <c r="B50" s="1"/>
  <c r="E73"/>
  <c r="E56"/>
  <c r="E93" s="1"/>
  <c r="E71"/>
  <c r="E70"/>
  <c r="E72"/>
  <c r="E68"/>
  <c r="K5" i="27"/>
  <c r="E50" i="26"/>
  <c r="E62"/>
  <c r="E57"/>
  <c r="E76"/>
  <c r="E84"/>
  <c r="E61"/>
  <c r="E82"/>
  <c r="E65"/>
  <c r="E63"/>
  <c r="E60"/>
  <c r="E81"/>
  <c r="E66"/>
  <c r="E103" s="1"/>
  <c r="E79"/>
  <c r="E80"/>
  <c r="E74"/>
  <c r="E87"/>
  <c r="E85"/>
  <c r="E122" s="1"/>
  <c r="E83"/>
  <c r="E69"/>
  <c r="E106" s="1"/>
  <c r="E58"/>
  <c r="E86"/>
  <c r="E64"/>
  <c r="E75"/>
  <c r="E59"/>
  <c r="E96" s="1"/>
  <c r="E78"/>
  <c r="Y120" i="6"/>
  <c r="Y113"/>
  <c r="Y102"/>
  <c r="Y116" i="26"/>
  <c r="Y123" i="6"/>
  <c r="Y103"/>
  <c r="Y108"/>
  <c r="Y116"/>
  <c r="Y106"/>
  <c r="Y121" i="26"/>
  <c r="Y117"/>
  <c r="Y122"/>
  <c r="Y118"/>
  <c r="Y99"/>
  <c r="Y96"/>
  <c r="Y107"/>
  <c r="Y100"/>
  <c r="Y108" i="25"/>
  <c r="Y122"/>
  <c r="Y124"/>
  <c r="Y102"/>
  <c r="Y116"/>
  <c r="Y109"/>
  <c r="Y105"/>
  <c r="E50"/>
  <c r="E74"/>
  <c r="E70"/>
  <c r="E60"/>
  <c r="E68"/>
  <c r="E67"/>
  <c r="E73"/>
  <c r="E83"/>
  <c r="E58"/>
  <c r="E69"/>
  <c r="E61"/>
  <c r="E62"/>
  <c r="E63"/>
  <c r="K4" i="27"/>
  <c r="E79" i="25"/>
  <c r="E86"/>
  <c r="E85"/>
  <c r="E76"/>
  <c r="E57"/>
  <c r="E71"/>
  <c r="E81"/>
  <c r="E84"/>
  <c r="E75"/>
  <c r="E80"/>
  <c r="E59"/>
  <c r="E96" s="1"/>
  <c r="E65"/>
  <c r="E72"/>
  <c r="AA44"/>
  <c r="B50" s="1"/>
  <c r="E77"/>
  <c r="E78"/>
  <c r="E82"/>
  <c r="E64"/>
  <c r="E56"/>
  <c r="E93" s="1"/>
  <c r="E87"/>
  <c r="E66"/>
  <c r="Y96"/>
  <c r="Y103" i="26"/>
  <c r="Y111"/>
  <c r="Y97" i="25"/>
  <c r="Y114"/>
  <c r="Y98"/>
  <c r="Y94" i="6"/>
  <c r="Y97"/>
  <c r="Y104"/>
  <c r="Y121"/>
  <c r="Y114"/>
  <c r="Y98" i="26"/>
  <c r="Y113"/>
  <c r="Y104"/>
  <c r="Y95"/>
  <c r="Y109"/>
  <c r="Y105"/>
  <c r="Y123"/>
  <c r="Y94" i="25"/>
  <c r="Y100"/>
  <c r="Y111"/>
  <c r="Y118"/>
  <c r="E112" i="26" l="1"/>
  <c r="E105"/>
  <c r="E94"/>
  <c r="E123"/>
  <c r="E108"/>
  <c r="E121" i="6"/>
  <c r="E109" i="25"/>
  <c r="E98"/>
  <c r="E96" i="6"/>
  <c r="E102" i="25"/>
  <c r="E121"/>
  <c r="E113"/>
  <c r="E104"/>
  <c r="E111"/>
  <c r="E95" i="26"/>
  <c r="E108" i="6"/>
  <c r="E98"/>
  <c r="E100" i="25"/>
  <c r="E120" i="26"/>
  <c r="E119" i="6"/>
  <c r="Y127" i="25"/>
  <c r="E111" i="26"/>
  <c r="Y127" i="6"/>
  <c r="E106" i="25"/>
  <c r="E102" i="26"/>
  <c r="E113"/>
  <c r="E116" i="6"/>
  <c r="E111"/>
  <c r="E113"/>
  <c r="E115" i="25"/>
  <c r="E119"/>
  <c r="E94"/>
  <c r="Y127" i="26"/>
  <c r="E101" i="25"/>
  <c r="E100" i="26"/>
  <c r="E121"/>
  <c r="E107"/>
  <c r="E110" i="6"/>
  <c r="E101"/>
  <c r="E103"/>
  <c r="E94"/>
  <c r="E120"/>
  <c r="E105"/>
  <c r="E89" i="25"/>
  <c r="F89" s="1"/>
  <c r="G89" s="1"/>
  <c r="H89" s="1"/>
  <c r="I89" s="1"/>
  <c r="J89" s="1"/>
  <c r="K89" s="1"/>
  <c r="L89" s="1"/>
  <c r="M89" s="1"/>
  <c r="N89" s="1"/>
  <c r="O89" s="1"/>
  <c r="P89" s="1"/>
  <c r="Q89" s="1"/>
  <c r="R89" s="1"/>
  <c r="S89" s="1"/>
  <c r="T89" s="1"/>
  <c r="U89" s="1"/>
  <c r="V89" s="1"/>
  <c r="W89" s="1"/>
  <c r="X89" s="1"/>
  <c r="E124"/>
  <c r="E124" i="6"/>
  <c r="E89"/>
  <c r="F89" s="1"/>
  <c r="G89" s="1"/>
  <c r="H89" s="1"/>
  <c r="I89" s="1"/>
  <c r="J89" s="1"/>
  <c r="K89" s="1"/>
  <c r="L89" s="1"/>
  <c r="M89" s="1"/>
  <c r="N89" s="1"/>
  <c r="O89" s="1"/>
  <c r="P89" s="1"/>
  <c r="Q89" s="1"/>
  <c r="R89" s="1"/>
  <c r="S89" s="1"/>
  <c r="T89" s="1"/>
  <c r="U89" s="1"/>
  <c r="V89" s="1"/>
  <c r="W89" s="1"/>
  <c r="X89" s="1"/>
  <c r="E114" i="26"/>
  <c r="E112" i="25"/>
  <c r="E107"/>
  <c r="E116" i="26"/>
  <c r="E122" i="6"/>
  <c r="E117" i="25"/>
  <c r="E108"/>
  <c r="E123"/>
  <c r="E99"/>
  <c r="E120"/>
  <c r="E97"/>
  <c r="E101" i="26"/>
  <c r="E117"/>
  <c r="E97"/>
  <c r="E98"/>
  <c r="E99"/>
  <c r="E109"/>
  <c r="E110"/>
  <c r="E117" i="6"/>
  <c r="E106"/>
  <c r="E99"/>
  <c r="E114"/>
  <c r="E89" i="26"/>
  <c r="F89" s="1"/>
  <c r="G89" s="1"/>
  <c r="H89" s="1"/>
  <c r="I89" s="1"/>
  <c r="J89" s="1"/>
  <c r="K89" s="1"/>
  <c r="L89" s="1"/>
  <c r="M89" s="1"/>
  <c r="N89" s="1"/>
  <c r="O89" s="1"/>
  <c r="P89" s="1"/>
  <c r="Q89" s="1"/>
  <c r="R89" s="1"/>
  <c r="S89" s="1"/>
  <c r="T89" s="1"/>
  <c r="U89" s="1"/>
  <c r="V89" s="1"/>
  <c r="W89" s="1"/>
  <c r="X89" s="1"/>
  <c r="E124"/>
  <c r="E103" i="25"/>
  <c r="E116"/>
  <c r="E110"/>
  <c r="E115" i="26"/>
  <c r="E95" i="6"/>
  <c r="E112"/>
  <c r="E114" i="25"/>
  <c r="E118"/>
  <c r="E122"/>
  <c r="E95"/>
  <c r="E105"/>
  <c r="E118" i="26"/>
  <c r="E119"/>
  <c r="E104"/>
  <c r="E123" i="6"/>
  <c r="E104"/>
  <c r="E109"/>
  <c r="E102"/>
  <c r="E97"/>
  <c r="E107"/>
  <c r="E118"/>
  <c r="E126" i="25" l="1"/>
  <c r="E127" s="1"/>
  <c r="F127" s="1"/>
  <c r="G127" s="1"/>
  <c r="H127" s="1"/>
  <c r="I127" s="1"/>
  <c r="J127" s="1"/>
  <c r="K127" s="1"/>
  <c r="L127" s="1"/>
  <c r="M127" s="1"/>
  <c r="N127" s="1"/>
  <c r="O127" s="1"/>
  <c r="P127" s="1"/>
  <c r="Q127" s="1"/>
  <c r="R127" s="1"/>
  <c r="S127" s="1"/>
  <c r="T127" s="1"/>
  <c r="U127" s="1"/>
  <c r="V127" s="1"/>
  <c r="W127" s="1"/>
  <c r="X127" s="1"/>
  <c r="C10" s="1"/>
  <c r="E126" i="26"/>
  <c r="E127" s="1"/>
  <c r="F127" s="1"/>
  <c r="G127" s="1"/>
  <c r="H127" s="1"/>
  <c r="I127" s="1"/>
  <c r="J127" s="1"/>
  <c r="K127" s="1"/>
  <c r="L127" s="1"/>
  <c r="M127" s="1"/>
  <c r="N127" s="1"/>
  <c r="O127" s="1"/>
  <c r="P127" s="1"/>
  <c r="Q127" s="1"/>
  <c r="R127" s="1"/>
  <c r="S127" s="1"/>
  <c r="T127" s="1"/>
  <c r="U127" s="1"/>
  <c r="V127" s="1"/>
  <c r="W127" s="1"/>
  <c r="X127" s="1"/>
  <c r="C10" s="1"/>
  <c r="E126" i="6"/>
  <c r="E127" s="1"/>
  <c r="F127" s="1"/>
  <c r="G127" s="1"/>
  <c r="H127" s="1"/>
  <c r="I127" s="1"/>
  <c r="J127" s="1"/>
  <c r="K127" s="1"/>
  <c r="L127" s="1"/>
  <c r="M127" s="1"/>
  <c r="N127" s="1"/>
  <c r="O127" s="1"/>
  <c r="P127" s="1"/>
  <c r="Q127" s="1"/>
  <c r="R127" s="1"/>
  <c r="S127" s="1"/>
  <c r="T127" s="1"/>
  <c r="U127" s="1"/>
  <c r="V127" s="1"/>
  <c r="W127" s="1"/>
  <c r="X127" s="1"/>
  <c r="C10"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t>
        </r>
      </text>
    </comment>
  </commentList>
</comments>
</file>

<file path=xl/comments2.xml><?xml version="1.0" encoding="utf-8"?>
<comments xmlns="http://schemas.openxmlformats.org/spreadsheetml/2006/main">
  <authors>
    <author>Kevin Smit</author>
  </authors>
  <commentList>
    <comment ref="B14" authorId="0">
      <text>
        <r>
          <rPr>
            <b/>
            <sz val="9"/>
            <color indexed="81"/>
            <rFont val="Tahoma"/>
            <family val="2"/>
          </rPr>
          <t>Kevin Smit:</t>
        </r>
        <r>
          <rPr>
            <sz val="9"/>
            <color indexed="81"/>
            <rFont val="Tahoma"/>
            <family val="2"/>
          </rPr>
          <t xml:space="preserve">
May need to revise with final version of CBSA
</t>
        </r>
      </text>
    </comment>
  </commentList>
</comments>
</file>

<file path=xl/comments3.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Charlie Grist</author>
    <author>Staff member</author>
  </authors>
  <commentList>
    <comment ref="K10" authorId="0">
      <text>
        <r>
          <rPr>
            <b/>
            <sz val="8"/>
            <color indexed="81"/>
            <rFont val="Tahoma"/>
            <family val="2"/>
          </rPr>
          <t>Charlie Grist:</t>
        </r>
        <r>
          <rPr>
            <sz val="8"/>
            <color indexed="81"/>
            <rFont val="Tahoma"/>
            <family val="2"/>
          </rPr>
          <t xml:space="preserve">
Measure Opportunity</t>
        </r>
      </text>
    </comment>
    <comment ref="N10" authorId="0">
      <text>
        <r>
          <rPr>
            <b/>
            <sz val="8"/>
            <color indexed="81"/>
            <rFont val="Tahoma"/>
            <family val="2"/>
          </rPr>
          <t>Charlie Grist:</t>
        </r>
        <r>
          <rPr>
            <sz val="8"/>
            <color indexed="81"/>
            <rFont val="Tahoma"/>
            <family val="2"/>
          </rPr>
          <t xml:space="preserve">
Note that formula for weight is diferent for cooliing versus heating and ventilation components
</t>
        </r>
      </text>
    </comment>
    <comment ref="Z10" authorId="1">
      <text>
        <r>
          <rPr>
            <b/>
            <sz val="8"/>
            <color indexed="81"/>
            <rFont val="Tahoma"/>
            <family val="2"/>
          </rPr>
          <t>Staff member:</t>
        </r>
        <r>
          <rPr>
            <sz val="8"/>
            <color indexed="81"/>
            <rFont val="Tahoma"/>
            <family val="2"/>
          </rPr>
          <t xml:space="preserve">
Assume units convert to cooling as per new buildings</t>
        </r>
      </text>
    </comment>
  </commentList>
</comments>
</file>

<file path=xl/sharedStrings.xml><?xml version="1.0" encoding="utf-8"?>
<sst xmlns="http://schemas.openxmlformats.org/spreadsheetml/2006/main" count="1267" uniqueCount="510">
  <si>
    <t>Item</t>
  </si>
  <si>
    <t>Methods &amp; Sources</t>
  </si>
  <si>
    <t>7P Updates</t>
  </si>
  <si>
    <t>Measures Described</t>
  </si>
  <si>
    <t>Energy Savings Calculation Basis</t>
  </si>
  <si>
    <t>Applicable Stock</t>
  </si>
  <si>
    <t>Baseline Saturation</t>
  </si>
  <si>
    <t>Permutations</t>
  </si>
  <si>
    <t>Costs</t>
  </si>
  <si>
    <t>Measure Life</t>
  </si>
  <si>
    <t>Savings Shape</t>
  </si>
  <si>
    <t>Achievability Ramp Rate</t>
  </si>
  <si>
    <t>Measure: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</si>
  <si>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</si>
  <si>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</si>
  <si>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</si>
  <si>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</si>
  <si>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</si>
  <si>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</si>
  <si>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</si>
  <si>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</si>
  <si>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</si>
  <si>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</si>
  <si>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</si>
  <si>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</si>
  <si>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</si>
  <si>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</si>
  <si>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</si>
  <si>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</si>
  <si>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</si>
  <si>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</si>
  <si>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</si>
  <si>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</si>
  <si>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</si>
  <si>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</si>
  <si>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</si>
  <si>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</si>
  <si>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</si>
  <si>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</si>
  <si>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</si>
  <si>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Base Measure Name</t>
  </si>
  <si>
    <t>Category weighted for MeasEquipment</t>
  </si>
  <si>
    <t>Category Weighted for Weighting by Btype</t>
  </si>
  <si>
    <t>Option</t>
  </si>
  <si>
    <t>Spce Heat</t>
  </si>
  <si>
    <t>Savings End Use</t>
  </si>
  <si>
    <t>End Use Savinsg</t>
  </si>
  <si>
    <t>BType</t>
  </si>
  <si>
    <t>MOPP</t>
  </si>
  <si>
    <t>STOCK</t>
  </si>
  <si>
    <t>Weight for fuel measure density end use by Btype</t>
  </si>
  <si>
    <t>RAW Savings (kWh/yr.)</t>
  </si>
  <si>
    <t>RAW Capital Cost ($)</t>
  </si>
  <si>
    <t>REGIONAL WEIGHT (% of Stock)</t>
  </si>
  <si>
    <t>FLOOR AREA IN ROOF TOPS</t>
  </si>
  <si>
    <t>MEASURE DENSITY</t>
  </si>
  <si>
    <t>ECONOMIZER</t>
  </si>
  <si>
    <t>ELEC HEAT</t>
  </si>
  <si>
    <t>GAS HEAT</t>
  </si>
  <si>
    <t>HEAT PUMP HEAT</t>
  </si>
  <si>
    <t>COOLING SATURATION</t>
  </si>
  <si>
    <t>COOLING STOCK</t>
  </si>
  <si>
    <t>RAW ANNUAL GAS (therms)</t>
  </si>
  <si>
    <t>Fuel Weight</t>
  </si>
  <si>
    <t>Measure Map</t>
  </si>
  <si>
    <t xml:space="preserve">Description </t>
  </si>
  <si>
    <t>Date Done</t>
  </si>
  <si>
    <t>Who</t>
  </si>
  <si>
    <t>Result</t>
  </si>
  <si>
    <t>Baseline</t>
  </si>
  <si>
    <t>Units Methodology</t>
  </si>
  <si>
    <t>Forecast Version</t>
  </si>
  <si>
    <t>Measure Bundle</t>
  </si>
  <si>
    <t>Report Year</t>
  </si>
  <si>
    <t>UNITS FOR EXISTING STOCK</t>
  </si>
  <si>
    <t>APPLY MEASURE APPLICABILITY, TURNOVER RATE AND ACHIEVABLE PENETRATION RATE FOR MAX ANNUAL RATE</t>
  </si>
  <si>
    <t>Measure Applicability Factor</t>
  </si>
  <si>
    <t>Turnover Rate</t>
  </si>
  <si>
    <t>Non-Building Stock</t>
  </si>
  <si>
    <t xml:space="preserve">CUMULATIVE MAX BASED ON APPL, TURN &amp; ACHIEV  </t>
  </si>
  <si>
    <t>SUPPLY CURVE SAVINGS BY BUNDLE</t>
  </si>
  <si>
    <t>TRC Net Levelized Cost (Net of All Benefits) in mills/kWh</t>
  </si>
  <si>
    <t>Busbar Savings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</si>
  <si>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</si>
  <si>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</si>
  <si>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</si>
  <si>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</si>
  <si>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</si>
  <si>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</si>
  <si>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</si>
  <si>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</si>
  <si>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</si>
  <si>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</si>
  <si>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</si>
  <si>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</si>
  <si>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</si>
  <si>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</si>
  <si>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</si>
  <si>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</si>
  <si>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</si>
  <si>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</si>
  <si>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</si>
  <si>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</si>
  <si>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</si>
  <si>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</si>
  <si>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Total per Year</t>
  </si>
  <si>
    <t>Total Cumulative</t>
  </si>
  <si>
    <t>ProCost Results</t>
  </si>
  <si>
    <t xml:space="preserve">Version:    </t>
  </si>
  <si>
    <t>Run Time:</t>
  </si>
  <si>
    <t>Regurgitation of ProData input parameters which were used for this run</t>
  </si>
  <si>
    <t>Run Parameters</t>
  </si>
  <si>
    <t>Marginal Cost &amp; Conservation Load Shape Parameters</t>
  </si>
  <si>
    <t>Sponsor Parameters</t>
  </si>
  <si>
    <t>Program Parameters</t>
  </si>
  <si>
    <t>Utility System Parameters</t>
  </si>
  <si>
    <t>Electric</t>
  </si>
  <si>
    <t>Gas</t>
  </si>
  <si>
    <t>Run Type</t>
  </si>
  <si>
    <t>Marginal Costs and Savings Shape File</t>
  </si>
  <si>
    <t>Customer</t>
  </si>
  <si>
    <t>Wholesale Elec</t>
  </si>
  <si>
    <t>Retail Elec</t>
  </si>
  <si>
    <t>Nat Gas</t>
  </si>
  <si>
    <t>Program Life (yrs)</t>
  </si>
  <si>
    <t>Negative B/C Ratios</t>
  </si>
  <si>
    <t>Marginal Elec Avoided Cost Input Worksheet</t>
  </si>
  <si>
    <t>Real After-Tax Cost of Capital</t>
  </si>
  <si>
    <t>Program Start Date</t>
  </si>
  <si>
    <t>Bulk System T&amp;D Credit ($/kw-yr)($/dailytherm-yr)</t>
  </si>
  <si>
    <t>Admin Cost @ Category Level</t>
  </si>
  <si>
    <t>Elec Savings Shape Input Worksheet</t>
  </si>
  <si>
    <t>Financial Life (years)</t>
  </si>
  <si>
    <t>Present Value Time Zero</t>
  </si>
  <si>
    <t xml:space="preserve">Repeat Periodic Replacement </t>
  </si>
  <si>
    <t>Marginal Gas Avoided Cost Input Worksheet</t>
  </si>
  <si>
    <t>Input Cost Reference Year</t>
  </si>
  <si>
    <t>Local System Dist Credit ($/kw-yr)($/dailytherm-yr)</t>
  </si>
  <si>
    <t>Gas Savings Shape Input Worksheet</t>
  </si>
  <si>
    <t xml:space="preserve">Sponsor Share of Initial Capital Cost </t>
  </si>
  <si>
    <t>Real Discount Rate</t>
  </si>
  <si>
    <t>Run Type:</t>
  </si>
  <si>
    <t>Marginal Elec CO2 per kWh Input Worksheet</t>
  </si>
  <si>
    <t>Sponsor Share of Annual O&amp;M</t>
  </si>
  <si>
    <t>Capital Real Escalation Rate</t>
  </si>
  <si>
    <t>Negative B/C Ratios:</t>
  </si>
  <si>
    <t>False:  (Converts Negative B/C Ratios)</t>
  </si>
  <si>
    <t>Marginal Gas CO2 per therm Input Worksheet</t>
  </si>
  <si>
    <t>CO2 lbs per therm</t>
  </si>
  <si>
    <t>Sponsor Share of Periodic Replacement Cost</t>
  </si>
  <si>
    <t>Admin Cost / Category Level:</t>
  </si>
  <si>
    <t>True:  Admin Costs added at Category Results</t>
  </si>
  <si>
    <t>Marginal Avoided Cost CO2 Input Worksheet</t>
  </si>
  <si>
    <t>Zero Dollars per ton CO2</t>
  </si>
  <si>
    <t>Sponsor Share of Admin Cost</t>
  </si>
  <si>
    <t>Regional Act Conservation Credit (%)</t>
  </si>
  <si>
    <t>Periodic O&amp;M Treatment:</t>
  </si>
  <si>
    <t>True:  (Periodic O&amp;M Repeats over measure life)</t>
  </si>
  <si>
    <t>Line Loss Shape Input Worksheet</t>
  </si>
  <si>
    <t>LineLossShapes</t>
  </si>
  <si>
    <t>Report Annual Carbon Saved for Year</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</si>
  <si>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</si>
  <si>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</si>
  <si>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</si>
  <si>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</si>
  <si>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</si>
  <si>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</si>
  <si>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</si>
  <si>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</si>
  <si>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</si>
  <si>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</si>
  <si>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</si>
  <si>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</si>
  <si>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</si>
  <si>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</si>
  <si>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</si>
  <si>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</si>
  <si>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</si>
  <si>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</si>
  <si>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</si>
  <si>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Category</t>
  </si>
  <si>
    <t>Measure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</si>
  <si>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</si>
  <si>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</si>
  <si>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</si>
  <si>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</si>
  <si>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</si>
  <si>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</si>
  <si>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</si>
  <si>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</si>
  <si>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</si>
  <si>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</si>
  <si>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</si>
  <si>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</si>
  <si>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</si>
  <si>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</si>
  <si>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</si>
  <si>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</si>
  <si>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</si>
  <si>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</si>
  <si>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</si>
  <si>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</si>
  <si>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</si>
  <si>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</si>
  <si>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</si>
  <si>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</si>
  <si>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</si>
  <si>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</si>
  <si>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</si>
  <si>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</si>
  <si>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</si>
  <si>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</si>
  <si>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</si>
  <si>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</si>
  <si>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</si>
  <si>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</si>
  <si>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</si>
  <si>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</si>
  <si>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</si>
  <si>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</si>
  <si>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</si>
  <si>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</si>
  <si>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</si>
  <si>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</si>
  <si>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</si>
  <si>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</si>
  <si>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</si>
  <si>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</si>
  <si>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</si>
  <si>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</si>
  <si>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</si>
  <si>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</si>
  <si>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</si>
  <si>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</si>
  <si>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</si>
  <si>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</si>
  <si>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</si>
  <si>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</si>
  <si>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</si>
  <si>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</si>
  <si>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</si>
  <si>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</si>
  <si>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</si>
  <si>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</si>
  <si>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Electric System CO2 Avoided (Lifetime Tons)</t>
  </si>
  <si>
    <t>Gas System CO2 Avoided (Lifetime Tons)</t>
  </si>
  <si>
    <t>Total System CO2 Avoided (Lifetime Tons)</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</si>
  <si>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</si>
  <si>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</si>
  <si>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</si>
  <si>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</si>
  <si>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</si>
  <si>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</si>
  <si>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</si>
  <si>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</si>
  <si>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</si>
  <si>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</si>
  <si>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</si>
  <si>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</si>
  <si>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</si>
  <si>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</si>
  <si>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</si>
  <si>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</si>
  <si>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</si>
  <si>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</si>
  <si>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</si>
  <si>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</si>
  <si>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</si>
  <si>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</si>
  <si>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</si>
  <si>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</si>
  <si>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</si>
  <si>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</si>
  <si>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</si>
  <si>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</si>
  <si>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</si>
  <si>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</si>
  <si>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</si>
  <si>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</si>
  <si>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</si>
  <si>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</si>
  <si>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</si>
  <si>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</si>
  <si>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</si>
  <si>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</si>
  <si>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</si>
  <si>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</si>
  <si>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Shaped Savings Results; By Category and sorted by TRC BC ratio</t>
  </si>
  <si>
    <t>aMW</t>
  </si>
  <si>
    <t>R</t>
  </si>
  <si>
    <t>='[7P Forecasts D1.xlsx]Pop Forecast (Base Case)'!$A$1</t>
  </si>
  <si>
    <t>lvlcost</t>
  </si>
  <si>
    <t>segment</t>
  </si>
  <si>
    <t>measure</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</si>
  <si>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</si>
  <si>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</si>
  <si>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</si>
  <si>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</si>
  <si>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</si>
  <si>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</si>
  <si>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</si>
  <si>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</si>
  <si>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</si>
  <si>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</si>
  <si>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</si>
  <si>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</si>
  <si>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</si>
  <si>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</si>
  <si>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</si>
  <si>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</si>
  <si>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</si>
  <si>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</si>
  <si>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</si>
  <si>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</si>
  <si>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</si>
  <si>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</si>
  <si>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</si>
  <si>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</si>
  <si>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</si>
  <si>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</si>
  <si>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</si>
  <si>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</si>
  <si>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</si>
  <si>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</si>
  <si>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</si>
  <si>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</si>
  <si>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</si>
  <si>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</si>
  <si>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</si>
  <si>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</si>
  <si>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</si>
  <si>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</si>
  <si>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</si>
  <si>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</si>
  <si>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</si>
  <si>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</si>
  <si>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</si>
  <si>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&gt;200</t>
  </si>
  <si>
    <t>RECOMBINE MEASURE BUNDLES INTO SUPPLY CURVE INCREMENTAL</t>
  </si>
  <si>
    <t>All</t>
  </si>
  <si>
    <t>Busbar Savings (kWh)</t>
  </si>
  <si>
    <t>Cost inflator 2006 to 2012</t>
  </si>
  <si>
    <t>ProCost 3.0 - Beta04</t>
  </si>
  <si>
    <t>Off</t>
  </si>
  <si>
    <t>7P Mid</t>
  </si>
  <si>
    <t>Bulk System T&amp;D Loss Factor</t>
  </si>
  <si>
    <t>On</t>
  </si>
  <si>
    <t>GLSShapes</t>
  </si>
  <si>
    <t>7P Gas</t>
  </si>
  <si>
    <t>Bulk System T&amp;D I2R Loss Component (%)</t>
  </si>
  <si>
    <t>N/A</t>
  </si>
  <si>
    <t>Local System Dist Loss Factor</t>
  </si>
  <si>
    <t>CO2 lbs per kWh .95</t>
  </si>
  <si>
    <t>Admin Cost (as % of Initial Capital Cost)</t>
  </si>
  <si>
    <t>Local System Dist I2R Loss Component (%)</t>
  </si>
  <si>
    <t>Risk-Mitigation Credit (mills/kWh)(mills/therm) - Retro.</t>
  </si>
  <si>
    <t>Last Year of Non-Customer O&amp;M &amp; Period Replacement</t>
  </si>
  <si>
    <t>Risk-Mitigation Credit (mills/kWh)(mills/therm) - Lost Op.</t>
  </si>
  <si>
    <t>This page not used for this measure</t>
  </si>
  <si>
    <t>Results were run through ProCost and pasted below</t>
  </si>
  <si>
    <t>Fryers</t>
  </si>
  <si>
    <t>HFHC (Wt Average Size)</t>
  </si>
  <si>
    <t>Steamer (Wt Average Size)</t>
  </si>
  <si>
    <t>Combi Oven (Wt Average)</t>
  </si>
  <si>
    <t>Convection Oven (Wt Average)</t>
  </si>
  <si>
    <t xml:space="preserve">Uses RTF measure baseline and savings.  Growth is determined by population growth.  
</t>
  </si>
  <si>
    <t>Rate Per 1000 population</t>
  </si>
  <si>
    <t>Population:</t>
  </si>
  <si>
    <t>CUMULATIVE</t>
  </si>
  <si>
    <t>Levelized Cost Block</t>
  </si>
  <si>
    <t>Region</t>
  </si>
  <si>
    <t>Total Potential</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</si>
  <si>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</si>
  <si>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</si>
  <si>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</si>
  <si>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</si>
  <si>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</si>
  <si>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</si>
  <si>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</si>
  <si>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</si>
  <si>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</si>
  <si>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</si>
  <si>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</si>
  <si>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</si>
  <si>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</si>
  <si>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</si>
  <si>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</si>
  <si>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</si>
  <si>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</si>
  <si>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</si>
  <si>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</si>
  <si>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</si>
  <si>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</si>
  <si>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</si>
  <si>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</si>
  <si>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</si>
  <si>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</si>
  <si>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</si>
  <si>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</si>
  <si>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</si>
  <si>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</si>
  <si>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</si>
  <si>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</si>
  <si>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</si>
  <si>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6P MidC Final (with carbon)</t>
  </si>
  <si>
    <t>Conservation Load Shapes</t>
  </si>
  <si>
    <t>6P_Gas_Final</t>
  </si>
  <si>
    <t>Electric System CO2 Avoided (Annual Tons in 2018)</t>
  </si>
  <si>
    <t>Gas System CO2 Avoided (Annual Tons in 2018)</t>
  </si>
  <si>
    <t>Total System CO2 Avoided (Annual Tons in 2018)</t>
  </si>
  <si>
    <t>Units - Elecric only</t>
  </si>
  <si>
    <t>2016 Potential</t>
  </si>
  <si>
    <t>Max</t>
  </si>
  <si>
    <t>max</t>
  </si>
  <si>
    <t>Apply the 85% Max Achievable here also</t>
  </si>
  <si>
    <t>Max achievable</t>
  </si>
  <si>
    <t>Savings Allocation by Category and Month for Segments 1</t>
  </si>
  <si>
    <t>Savings Allocation by Category and Month for Segments 2</t>
  </si>
  <si>
    <t>Wholesale KW</t>
  </si>
  <si>
    <t>\\nas2\Q\SeventhPlan\Conservation Analysis\Global EE Inputs\MC Files\MC_AND_LOADSHAPE_v3.0_24segment-7P-D9 - NewSegValues.xlsx</t>
  </si>
  <si>
    <t>Savings Allocation by Cost Bin and Month for Segments 1</t>
  </si>
  <si>
    <t>Savings Allocation by Cost Bin and Month for Segments 2</t>
  </si>
  <si>
    <t>Results Detail</t>
  </si>
  <si>
    <t>Quantity</t>
  </si>
  <si>
    <t xml:space="preserve"> Annual</t>
  </si>
  <si>
    <t>% Savings with ENERGY STAR</t>
  </si>
  <si>
    <t>Total additional purchase price for ENERGY STAR unit(s)</t>
  </si>
  <si>
    <t>Simple payback period for additional initial cost (years)</t>
  </si>
  <si>
    <t>Assumed equipment lifetime (years)</t>
  </si>
  <si>
    <t xml:space="preserve"> Life Cycle</t>
  </si>
  <si>
    <t>Electricity cost savings</t>
  </si>
  <si>
    <t>Electricity savings (kWh)</t>
  </si>
  <si>
    <t>Electricity cost</t>
  </si>
  <si>
    <t>Electricity consumption by ENERGY STAR unit(s) (kWh)</t>
  </si>
  <si>
    <t>Emissions reduction (pounds of CO2)</t>
  </si>
  <si>
    <t>Net cost savings</t>
  </si>
  <si>
    <t xml:space="preserve"> Computer</t>
  </si>
  <si>
    <t>- Desktop</t>
  </si>
  <si>
    <t>- Laptop</t>
  </si>
  <si>
    <t xml:space="preserve"> Display</t>
  </si>
  <si>
    <t>- Computer Monitor</t>
  </si>
  <si>
    <t>From ENERGY STAR Office Equipment Calculator</t>
  </si>
  <si>
    <t>About the Savings Calculator for ENERGY STAR Qualified Office Equipment</t>
  </si>
  <si>
    <t>Calculator last updated December 2014, utility rates and emissions rates updated September 2014</t>
  </si>
  <si>
    <t>If you have questions, comments or suggestions, please write to calculators@energystar.gov</t>
  </si>
  <si>
    <t>Product Type</t>
  </si>
  <si>
    <t>Version of ENERGY STAR Specification</t>
  </si>
  <si>
    <t>Specification Effective Date</t>
  </si>
  <si>
    <t>ENERGY STAR product page</t>
  </si>
  <si>
    <t>Desktop computer</t>
  </si>
  <si>
    <t>6.0</t>
  </si>
  <si>
    <t>https://www.energystar.gov/certified-products/detail/computers</t>
  </si>
  <si>
    <t>Laptop computer</t>
  </si>
  <si>
    <t>Computer monitor</t>
  </si>
  <si>
    <t>https://www.energystar.gov/certified-products/detail/displays</t>
  </si>
  <si>
    <t>Scanner</t>
  </si>
  <si>
    <t>2.0</t>
  </si>
  <si>
    <t>https://www.energystar.gov/certified-products/detail/imaging_equipment</t>
  </si>
  <si>
    <t>Copier</t>
  </si>
  <si>
    <t>Fax machine</t>
  </si>
  <si>
    <t>Multifunction device</t>
  </si>
  <si>
    <t>Printer</t>
  </si>
  <si>
    <t>Telephony</t>
  </si>
  <si>
    <t>3.0</t>
  </si>
  <si>
    <t>https://www.energystar.gov/certified-products/detail/cordless_phones</t>
  </si>
  <si>
    <t>Savings from Desktops/Laptops based on assumed on/off/idle times</t>
  </si>
  <si>
    <t>Savings for Monitors based on lower energy consumption during active and idle modes</t>
  </si>
  <si>
    <t>From ENERGY STAR 2013 Shipments Data</t>
  </si>
  <si>
    <t>ENERGY STAR Desktop</t>
  </si>
  <si>
    <t>ENERGY STAR Laptop</t>
  </si>
  <si>
    <t>ENERGY STAR Display</t>
  </si>
  <si>
    <t>Desktop</t>
  </si>
  <si>
    <t>Laptop</t>
  </si>
  <si>
    <t>Display</t>
  </si>
  <si>
    <t>based on national sales data, approx # of desktops/laptops in commercial for region</t>
  </si>
  <si>
    <t>Desktops</t>
  </si>
  <si>
    <t>Laptops</t>
  </si>
  <si>
    <t># of Additional Monitors/Desktop (from CBSA)</t>
  </si>
  <si>
    <t>Ramp Rate</t>
  </si>
  <si>
    <t>Resource Type</t>
  </si>
  <si>
    <t>Measure Category</t>
  </si>
  <si>
    <t>Sector</t>
  </si>
  <si>
    <t>End Use</t>
  </si>
  <si>
    <t>kW per unit</t>
  </si>
  <si>
    <t>kWh per unit</t>
  </si>
  <si>
    <t>TRC Net Levelized Cost (Net of All Benefits)</t>
  </si>
  <si>
    <t>MAX</t>
  </si>
  <si>
    <t>Commercial</t>
  </si>
  <si>
    <t>Savings from ENERGY STAR. Use Sales data to estimate Stock, growth based on population</t>
  </si>
  <si>
    <t>Vintage</t>
  </si>
  <si>
    <t>Existing</t>
  </si>
  <si>
    <t>NR</t>
  </si>
  <si>
    <t>ENERGY STAR Computers</t>
  </si>
  <si>
    <t>End-Use:</t>
  </si>
  <si>
    <t>changing desktops to 5 years, based on conventional wisdom</t>
  </si>
  <si>
    <t>ENERGY STAR desktops, laptops, monitors</t>
  </si>
  <si>
    <t>new energy star data, new unit count</t>
  </si>
  <si>
    <t>ENERGY STAR calculator</t>
  </si>
  <si>
    <t>current stock less ENERGY STAR market share</t>
  </si>
  <si>
    <t>ENERGY STAR market share</t>
  </si>
  <si>
    <t>non-ES unit</t>
  </si>
  <si>
    <t>only ES</t>
  </si>
  <si>
    <t>zero incremental cost</t>
  </si>
  <si>
    <t>5 for desktops, 4 for laptops &amp; displays</t>
  </si>
  <si>
    <t>ES calc uses 4 for desktops, but judgement is closer to 5</t>
  </si>
  <si>
    <t>Using as proxy for business hours</t>
  </si>
  <si>
    <t>LO 50 fast</t>
  </si>
  <si>
    <t>high penetration for ES, market quickly adopts ES products</t>
  </si>
  <si>
    <t>Commercial-Misc. Com-OffEquip</t>
  </si>
  <si>
    <t>Monday, 23 February , 2015 at 2:19 PM</t>
  </si>
</sst>
</file>

<file path=xl/styles.xml><?xml version="1.0" encoding="utf-8"?>
<styleSheet xmlns="http://schemas.openxmlformats.org/spreadsheetml/2006/main">
  <numFmts count="18">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0.0;[Red]\-0.0"/>
    <numFmt numFmtId="170" formatCode="\ "/>
    <numFmt numFmtId="171" formatCode="_(* #,##0.000_);_(* \(#,##0.000\);_(* &quot;-&quot;??_);_(@_)"/>
    <numFmt numFmtId="172" formatCode="m/d/\ h:mm"/>
    <numFmt numFmtId="173" formatCode="_(* #,##0.0_);_(* \(#,##0.0\);_(* &quot;-&quot;?_);_(@_)"/>
    <numFmt numFmtId="174" formatCode="[$-409]mmmm\ d\,\ yyyy;@"/>
    <numFmt numFmtId="175" formatCode="[$-F800]dddd\,\ mmmm\ dd\,\ yyyy"/>
    <numFmt numFmtId="176" formatCode="_(* #,##0.0_);_(* \(#,##0.0\);_(* &quot;-&quot;??_);_(@_)"/>
    <numFmt numFmtId="177" formatCode="0.000"/>
  </numFmts>
  <fonts count="57">
    <font>
      <sz val="10"/>
      <color theme="1"/>
      <name val="Arial"/>
      <family val="2"/>
    </font>
    <font>
      <sz val="10"/>
      <color theme="1"/>
      <name val="Arial"/>
      <family val="2"/>
    </font>
    <font>
      <sz val="10"/>
      <name val="Arial"/>
      <family val="2"/>
    </font>
    <font>
      <b/>
      <sz val="10"/>
      <name val="Arial"/>
      <family val="2"/>
    </font>
    <font>
      <b/>
      <sz val="11"/>
      <name val="Calibri"/>
      <family val="2"/>
      <scheme val="minor"/>
    </font>
    <font>
      <sz val="11"/>
      <color theme="1"/>
      <name val="Calibri"/>
      <family val="2"/>
      <scheme val="minor"/>
    </font>
    <font>
      <sz val="11"/>
      <name val="Calibri"/>
      <family val="2"/>
      <scheme val="minor"/>
    </font>
    <font>
      <b/>
      <sz val="14"/>
      <color theme="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8"/>
      <color indexed="81"/>
      <name val="Tahoma"/>
      <family val="2"/>
    </font>
    <font>
      <sz val="8"/>
      <color indexed="81"/>
      <name val="Tahoma"/>
      <family val="2"/>
    </font>
    <font>
      <b/>
      <sz val="12"/>
      <name val="Arial"/>
      <family val="2"/>
    </font>
    <font>
      <sz val="10"/>
      <color theme="0"/>
      <name val="Arial"/>
      <family val="2"/>
    </font>
    <font>
      <sz val="9"/>
      <color indexed="81"/>
      <name val="Tahoma"/>
      <family val="2"/>
    </font>
    <font>
      <sz val="10"/>
      <color indexed="9"/>
      <name val="Arial"/>
      <family val="2"/>
    </font>
    <font>
      <sz val="10"/>
      <color indexed="10"/>
      <name val="Arial"/>
      <family val="2"/>
    </font>
    <font>
      <sz val="10"/>
      <color rgb="FFFF0000"/>
      <name val="Arial"/>
      <family val="2"/>
    </font>
    <font>
      <b/>
      <sz val="11"/>
      <color theme="1"/>
      <name val="Calibri"/>
      <family val="2"/>
      <scheme val="minor"/>
    </font>
    <font>
      <b/>
      <sz val="10"/>
      <color theme="1"/>
      <name val="Arial"/>
      <family val="2"/>
    </font>
    <font>
      <b/>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1"/>
      <color indexed="56"/>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b/>
      <sz val="10"/>
      <color theme="0"/>
      <name val="Arial"/>
      <family val="2"/>
    </font>
    <font>
      <b/>
      <sz val="14"/>
      <name val="Arial"/>
      <family val="2"/>
    </font>
    <font>
      <sz val="9"/>
      <name val="Arial"/>
      <family val="2"/>
    </font>
    <font>
      <b/>
      <sz val="9"/>
      <color rgb="FFFF99FF"/>
      <name val="Arial"/>
      <family val="2"/>
    </font>
    <font>
      <b/>
      <sz val="9"/>
      <name val="Arial"/>
      <family val="2"/>
    </font>
    <font>
      <sz val="11"/>
      <name val="Arial"/>
      <family val="2"/>
    </font>
    <font>
      <b/>
      <sz val="13"/>
      <name val="Arial"/>
      <family val="2"/>
    </font>
    <font>
      <u/>
      <sz val="8"/>
      <color indexed="12"/>
      <name val="Arial"/>
      <family val="2"/>
    </font>
    <font>
      <sz val="8"/>
      <name val="Arial"/>
      <family val="2"/>
    </font>
  </fonts>
  <fills count="46">
    <fill>
      <patternFill patternType="none"/>
    </fill>
    <fill>
      <patternFill patternType="gray125"/>
    </fill>
    <fill>
      <patternFill patternType="solid">
        <fgColor theme="2" tint="-9.9978637043366805E-2"/>
        <bgColor indexed="64"/>
      </patternFill>
    </fill>
    <fill>
      <patternFill patternType="solid">
        <fgColor theme="3"/>
        <bgColor indexed="64"/>
      </patternFill>
    </fill>
    <fill>
      <patternFill patternType="solid">
        <fgColor theme="3" tint="0.7999816888943144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47"/>
        <bgColor indexed="64"/>
      </patternFill>
    </fill>
    <fill>
      <patternFill patternType="solid">
        <fgColor indexed="60"/>
        <bgColor indexed="64"/>
      </patternFill>
    </fill>
    <fill>
      <patternFill patternType="solid">
        <fgColor indexed="57"/>
        <bgColor indexed="64"/>
      </patternFill>
    </fill>
    <fill>
      <patternFill patternType="solid">
        <fgColor indexed="31"/>
        <bgColor indexed="64"/>
      </patternFill>
    </fill>
    <fill>
      <patternFill patternType="solid">
        <fgColor indexed="44"/>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s>
  <cellStyleXfs count="133">
    <xf numFmtId="0" fontId="0" fillId="0" borderId="0"/>
    <xf numFmtId="43" fontId="1" fillId="0" borderId="0" applyFont="0" applyFill="0" applyBorder="0" applyAlignment="0" applyProtection="0"/>
    <xf numFmtId="0" fontId="2" fillId="0" borderId="0">
      <alignment readingOrder="1"/>
    </xf>
    <xf numFmtId="0" fontId="8" fillId="0" borderId="0"/>
    <xf numFmtId="0" fontId="2" fillId="0" borderId="0"/>
    <xf numFmtId="0" fontId="2" fillId="0" borderId="0">
      <alignment readingOrder="1"/>
    </xf>
    <xf numFmtId="0" fontId="2" fillId="0" borderId="0"/>
    <xf numFmtId="0" fontId="2" fillId="0" borderId="0"/>
    <xf numFmtId="9"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alignment readingOrder="1"/>
    </xf>
    <xf numFmtId="43" fontId="2" fillId="0" borderId="0" applyFont="0" applyFill="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7" fillId="33"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40" borderId="0" applyNumberFormat="0" applyBorder="0" applyAlignment="0" applyProtection="0"/>
    <xf numFmtId="0" fontId="28" fillId="24" borderId="0" applyNumberFormat="0" applyBorder="0" applyAlignment="0" applyProtection="0"/>
    <xf numFmtId="0" fontId="29" fillId="41" borderId="29" applyNumberFormat="0" applyAlignment="0" applyProtection="0"/>
    <xf numFmtId="0" fontId="30" fillId="42" borderId="30"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2" fillId="15" borderId="0" applyNumberFormat="0" applyAlignment="0">
      <alignment horizontal="right"/>
    </xf>
    <xf numFmtId="0" fontId="2" fillId="15" borderId="0" applyNumberFormat="0" applyAlignment="0">
      <alignment horizontal="right"/>
    </xf>
    <xf numFmtId="0" fontId="2" fillId="15" borderId="0" applyNumberFormat="0" applyAlignment="0">
      <alignment horizontal="right"/>
    </xf>
    <xf numFmtId="0" fontId="2" fillId="15" borderId="0" applyNumberFormat="0" applyAlignment="0">
      <alignment horizontal="right"/>
    </xf>
    <xf numFmtId="0" fontId="2" fillId="11" borderId="0" applyNumberFormat="0" applyAlignment="0"/>
    <xf numFmtId="172" fontId="31" fillId="0" borderId="0"/>
    <xf numFmtId="0" fontId="32" fillId="0" borderId="0" applyNumberFormat="0" applyFill="0" applyBorder="0" applyAlignment="0" applyProtection="0"/>
    <xf numFmtId="0" fontId="33" fillId="25" borderId="0" applyNumberFormat="0" applyBorder="0" applyAlignment="0" applyProtection="0"/>
    <xf numFmtId="0" fontId="34" fillId="0" borderId="0">
      <alignment horizontal="center" wrapText="1"/>
    </xf>
    <xf numFmtId="0" fontId="35" fillId="0" borderId="31" applyNumberFormat="0" applyFill="0" applyAlignment="0" applyProtection="0"/>
    <xf numFmtId="0" fontId="36" fillId="0" borderId="32"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28" borderId="29" applyNumberFormat="0" applyAlignment="0" applyProtection="0"/>
    <xf numFmtId="0" fontId="40" fillId="0" borderId="33" applyNumberFormat="0" applyFill="0" applyAlignment="0" applyProtection="0"/>
    <xf numFmtId="0" fontId="41" fillId="43" borderId="0" applyNumberFormat="0" applyBorder="0" applyAlignment="0" applyProtection="0"/>
    <xf numFmtId="0" fontId="26" fillId="0" borderId="0"/>
    <xf numFmtId="0" fontId="26" fillId="0" borderId="0"/>
    <xf numFmtId="0" fontId="26" fillId="0" borderId="0"/>
    <xf numFmtId="0" fontId="5" fillId="0" borderId="0"/>
    <xf numFmtId="0" fontId="5" fillId="0" borderId="0"/>
    <xf numFmtId="0" fontId="2" fillId="0" borderId="0">
      <alignment readingOrder="1"/>
    </xf>
    <xf numFmtId="0" fontId="2" fillId="0" borderId="0"/>
    <xf numFmtId="0" fontId="2" fillId="0" borderId="0"/>
    <xf numFmtId="0" fontId="2" fillId="0" borderId="0"/>
    <xf numFmtId="0" fontId="2" fillId="0" borderId="0"/>
    <xf numFmtId="0" fontId="26" fillId="0" borderId="0"/>
    <xf numFmtId="0" fontId="26" fillId="0" borderId="0"/>
    <xf numFmtId="0" fontId="2" fillId="0" borderId="0">
      <alignment readingOrder="1"/>
    </xf>
    <xf numFmtId="0" fontId="2" fillId="0" borderId="0">
      <alignment readingOrder="1"/>
    </xf>
    <xf numFmtId="0" fontId="26" fillId="0" borderId="0"/>
    <xf numFmtId="0" fontId="2" fillId="0" borderId="0">
      <alignment readingOrder="1"/>
    </xf>
    <xf numFmtId="0" fontId="2" fillId="0" borderId="0"/>
    <xf numFmtId="0" fontId="2" fillId="0" borderId="0"/>
    <xf numFmtId="0" fontId="2" fillId="0" borderId="0"/>
    <xf numFmtId="0" fontId="2" fillId="0" borderId="0">
      <alignment readingOrder="1"/>
    </xf>
    <xf numFmtId="0" fontId="5" fillId="0" borderId="0"/>
    <xf numFmtId="0" fontId="26" fillId="0" borderId="0"/>
    <xf numFmtId="0" fontId="2" fillId="0" borderId="0"/>
    <xf numFmtId="0" fontId="5" fillId="0" borderId="0"/>
    <xf numFmtId="0" fontId="5" fillId="0" borderId="0"/>
    <xf numFmtId="0" fontId="26" fillId="0" borderId="0"/>
    <xf numFmtId="0" fontId="26" fillId="0" borderId="0"/>
    <xf numFmtId="0" fontId="2" fillId="0" borderId="0" applyNumberFormat="0" applyFill="0" applyBorder="0" applyAlignment="0" applyProtection="0"/>
    <xf numFmtId="0" fontId="42" fillId="0" borderId="0"/>
    <xf numFmtId="0" fontId="26" fillId="0" borderId="0"/>
    <xf numFmtId="0" fontId="26" fillId="0" borderId="0"/>
    <xf numFmtId="0" fontId="26" fillId="0" borderId="0"/>
    <xf numFmtId="0" fontId="26" fillId="0" borderId="0"/>
    <xf numFmtId="0" fontId="2" fillId="0" borderId="0">
      <alignment readingOrder="1"/>
    </xf>
    <xf numFmtId="0" fontId="2" fillId="0" borderId="0">
      <alignment readingOrder="1"/>
    </xf>
    <xf numFmtId="0" fontId="26" fillId="44" borderId="34" applyNumberFormat="0" applyFont="0" applyAlignment="0" applyProtection="0"/>
    <xf numFmtId="0" fontId="43" fillId="41" borderId="35"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44" fillId="0" borderId="0" applyNumberFormat="0" applyFill="0" applyBorder="0" applyAlignment="0" applyProtection="0"/>
    <xf numFmtId="0" fontId="45" fillId="0" borderId="36" applyNumberFormat="0" applyFill="0" applyAlignment="0" applyProtection="0"/>
    <xf numFmtId="0" fontId="46" fillId="0" borderId="0" applyNumberFormat="0" applyFill="0" applyBorder="0" applyAlignment="0" applyProtection="0"/>
    <xf numFmtId="0" fontId="2" fillId="0" borderId="0"/>
    <xf numFmtId="0" fontId="2" fillId="0" borderId="0"/>
    <xf numFmtId="0" fontId="5" fillId="0" borderId="0"/>
    <xf numFmtId="0" fontId="5" fillId="0" borderId="0"/>
    <xf numFmtId="0" fontId="1" fillId="0" borderId="0"/>
  </cellStyleXfs>
  <cellXfs count="261">
    <xf numFmtId="0" fontId="0" fillId="0" borderId="0" xfId="0"/>
    <xf numFmtId="0" fontId="0" fillId="0" borderId="0" xfId="0" applyFont="1"/>
    <xf numFmtId="0" fontId="4" fillId="2" borderId="1" xfId="2" applyFont="1" applyFill="1" applyBorder="1" applyAlignment="1">
      <alignment horizontal="left" vertical="center" wrapText="1"/>
    </xf>
    <xf numFmtId="0" fontId="5" fillId="0" borderId="0" xfId="0" applyFont="1"/>
    <xf numFmtId="0" fontId="6" fillId="0" borderId="1" xfId="2" applyNumberFormat="1" applyFont="1" applyFill="1" applyBorder="1" applyAlignment="1">
      <alignment horizontal="left" vertical="center" wrapText="1"/>
    </xf>
    <xf numFmtId="0" fontId="6" fillId="0" borderId="1" xfId="2" applyFont="1" applyFill="1" applyBorder="1" applyAlignment="1">
      <alignment horizontal="left" vertical="center" wrapText="1"/>
    </xf>
    <xf numFmtId="0" fontId="5" fillId="0" borderId="1" xfId="2" applyFont="1" applyFill="1" applyBorder="1" applyAlignment="1">
      <alignment horizontal="left" vertical="center" wrapText="1"/>
    </xf>
    <xf numFmtId="0" fontId="6" fillId="0" borderId="1" xfId="2" applyFont="1" applyBorder="1" applyAlignment="1">
      <alignment horizontal="left" vertical="center" wrapText="1" readingOrder="1"/>
    </xf>
    <xf numFmtId="0" fontId="6" fillId="0" borderId="1" xfId="2" applyNumberFormat="1" applyFont="1" applyBorder="1" applyAlignment="1">
      <alignment horizontal="left" vertical="center" wrapText="1" readingOrder="1"/>
    </xf>
    <xf numFmtId="0" fontId="6" fillId="0" borderId="1" xfId="2" applyFont="1" applyBorder="1" applyAlignment="1">
      <alignment vertical="center" wrapText="1" readingOrder="1"/>
    </xf>
    <xf numFmtId="0" fontId="6" fillId="0" borderId="1" xfId="2" applyFont="1" applyBorder="1" applyAlignment="1">
      <alignment wrapText="1" readingOrder="1"/>
    </xf>
    <xf numFmtId="0" fontId="6" fillId="0" borderId="1" xfId="2" applyNumberFormat="1" applyFont="1" applyBorder="1" applyAlignment="1">
      <alignment vertical="center" wrapText="1" readingOrder="1"/>
    </xf>
    <xf numFmtId="0" fontId="4" fillId="2" borderId="2" xfId="2" applyFont="1" applyFill="1" applyBorder="1" applyAlignment="1">
      <alignment horizontal="left" vertical="center" wrapText="1"/>
    </xf>
    <xf numFmtId="0" fontId="7" fillId="4" borderId="3" xfId="0" applyFont="1" applyFill="1" applyBorder="1"/>
    <xf numFmtId="0" fontId="7" fillId="4" borderId="4" xfId="0" applyFont="1" applyFill="1" applyBorder="1"/>
    <xf numFmtId="0" fontId="7" fillId="4" borderId="5" xfId="0" applyFont="1" applyFill="1" applyBorder="1"/>
    <xf numFmtId="0" fontId="9" fillId="0" borderId="0" xfId="3" applyFont="1"/>
    <xf numFmtId="0" fontId="10" fillId="0" borderId="0" xfId="4" applyFont="1"/>
    <xf numFmtId="0" fontId="2" fillId="0" borderId="0" xfId="3" applyFont="1"/>
    <xf numFmtId="5" fontId="2" fillId="0" borderId="0" xfId="3" applyNumberFormat="1" applyFont="1"/>
    <xf numFmtId="164" fontId="2" fillId="0" borderId="0" xfId="3" applyNumberFormat="1" applyFont="1"/>
    <xf numFmtId="164" fontId="10" fillId="0" borderId="0" xfId="3" applyNumberFormat="1" applyFont="1"/>
    <xf numFmtId="0" fontId="2" fillId="0" borderId="0" xfId="3" applyFont="1" applyFill="1"/>
    <xf numFmtId="165" fontId="2" fillId="0" borderId="0" xfId="3" applyNumberFormat="1" applyFont="1"/>
    <xf numFmtId="0" fontId="9" fillId="0" borderId="0" xfId="3"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2" fillId="0" borderId="0" xfId="3" applyFont="1" applyAlignment="1">
      <alignment horizontal="center"/>
    </xf>
    <xf numFmtId="0" fontId="11" fillId="5" borderId="6" xfId="3" applyFont="1" applyFill="1" applyBorder="1" applyAlignment="1">
      <alignment horizontal="centerContinuous"/>
    </xf>
    <xf numFmtId="0" fontId="12" fillId="5" borderId="6" xfId="3" applyFont="1" applyFill="1" applyBorder="1" applyAlignment="1">
      <alignment horizontal="centerContinuous"/>
    </xf>
    <xf numFmtId="0" fontId="12" fillId="5" borderId="7" xfId="3" applyFont="1" applyFill="1" applyBorder="1" applyAlignment="1">
      <alignment horizontal="centerContinuous"/>
    </xf>
    <xf numFmtId="0" fontId="13" fillId="5" borderId="8" xfId="3" applyFont="1" applyFill="1" applyBorder="1" applyAlignment="1">
      <alignment horizontal="centerContinuous"/>
    </xf>
    <xf numFmtId="0" fontId="12" fillId="3" borderId="8" xfId="3" applyFont="1" applyFill="1" applyBorder="1" applyAlignment="1">
      <alignment horizontal="center"/>
    </xf>
    <xf numFmtId="0" fontId="12" fillId="0" borderId="0" xfId="3" applyFont="1" applyFill="1" applyBorder="1" applyAlignment="1">
      <alignment horizontal="centerContinuous"/>
    </xf>
    <xf numFmtId="0" fontId="13" fillId="0" borderId="0" xfId="3" applyFont="1" applyFill="1" applyBorder="1" applyAlignment="1">
      <alignment horizontal="centerContinuous"/>
    </xf>
    <xf numFmtId="0" fontId="14" fillId="0" borderId="0" xfId="3" applyFont="1" applyFill="1" applyBorder="1" applyAlignment="1">
      <alignment horizontal="centerContinuous"/>
    </xf>
    <xf numFmtId="0" fontId="2" fillId="0" borderId="0" xfId="3" applyFont="1" applyFill="1" applyBorder="1"/>
    <xf numFmtId="0" fontId="14" fillId="9" borderId="1" xfId="3" applyFont="1" applyFill="1" applyBorder="1" applyAlignment="1">
      <alignment horizontal="center" wrapText="1"/>
    </xf>
    <xf numFmtId="0" fontId="14" fillId="9" borderId="11" xfId="3" applyFont="1" applyFill="1" applyBorder="1" applyAlignment="1">
      <alignment horizontal="center" wrapText="1"/>
    </xf>
    <xf numFmtId="0" fontId="14" fillId="9" borderId="2" xfId="3" applyFont="1" applyFill="1" applyBorder="1" applyAlignment="1">
      <alignment horizontal="center" wrapText="1"/>
    </xf>
    <xf numFmtId="0" fontId="14" fillId="9" borderId="2" xfId="0" applyFont="1" applyFill="1" applyBorder="1" applyAlignment="1">
      <alignment horizontal="center" wrapText="1"/>
    </xf>
    <xf numFmtId="0" fontId="14" fillId="10" borderId="8" xfId="3" applyFont="1" applyFill="1" applyBorder="1" applyAlignment="1">
      <alignment horizontal="center" wrapText="1"/>
    </xf>
    <xf numFmtId="0" fontId="14" fillId="10" borderId="1" xfId="3" applyFont="1" applyFill="1" applyBorder="1" applyAlignment="1">
      <alignment horizontal="center" wrapText="1"/>
    </xf>
    <xf numFmtId="0" fontId="14" fillId="0" borderId="0" xfId="3" applyFont="1" applyFill="1" applyBorder="1" applyAlignment="1">
      <alignment horizontal="center" wrapText="1"/>
    </xf>
    <xf numFmtId="164" fontId="0" fillId="0" borderId="0" xfId="0" applyNumberFormat="1">
      <alignment readingOrder="1"/>
    </xf>
    <xf numFmtId="0" fontId="2" fillId="0" borderId="0" xfId="7" applyFont="1"/>
    <xf numFmtId="0" fontId="2" fillId="2" borderId="1" xfId="7" applyFill="1" applyBorder="1"/>
    <xf numFmtId="0" fontId="2" fillId="2" borderId="1" xfId="7" applyFont="1" applyFill="1" applyBorder="1"/>
    <xf numFmtId="0" fontId="2" fillId="2" borderId="1" xfId="7" applyFont="1" applyFill="1" applyBorder="1" applyAlignment="1">
      <alignment wrapText="1"/>
    </xf>
    <xf numFmtId="0" fontId="14" fillId="2" borderId="1" xfId="7" applyFont="1" applyFill="1" applyBorder="1" applyAlignment="1">
      <alignment horizontal="center" wrapText="1"/>
    </xf>
    <xf numFmtId="0" fontId="17" fillId="4" borderId="0" xfId="7" applyFont="1" applyFill="1"/>
    <xf numFmtId="0" fontId="2" fillId="0" borderId="0" xfId="7" applyFill="1"/>
    <xf numFmtId="0" fontId="2" fillId="0" borderId="0" xfId="7" applyFont="1" applyFill="1"/>
    <xf numFmtId="0" fontId="2" fillId="0" borderId="0" xfId="7" applyFill="1" applyBorder="1"/>
    <xf numFmtId="0" fontId="0" fillId="0" borderId="0" xfId="0" applyFill="1" applyBorder="1" applyAlignment="1">
      <alignment horizontal="center"/>
    </xf>
    <xf numFmtId="0" fontId="2" fillId="0" borderId="0" xfId="7" applyFont="1" applyAlignment="1">
      <alignment wrapText="1"/>
    </xf>
    <xf numFmtId="0" fontId="3" fillId="2" borderId="0" xfId="7" applyFont="1" applyFill="1"/>
    <xf numFmtId="0" fontId="2" fillId="0" borderId="0" xfId="7" applyFont="1" applyAlignment="1">
      <alignment horizontal="center"/>
    </xf>
    <xf numFmtId="0" fontId="3" fillId="0" borderId="0" xfId="0" applyFont="1">
      <alignment readingOrder="1"/>
    </xf>
    <xf numFmtId="0" fontId="0" fillId="0" borderId="0" xfId="0" applyFill="1">
      <alignment readingOrder="1"/>
    </xf>
    <xf numFmtId="0" fontId="0" fillId="0" borderId="0" xfId="0" applyFill="1" applyAlignment="1">
      <alignment vertical="center" wrapText="1" readingOrder="1"/>
    </xf>
    <xf numFmtId="9" fontId="0" fillId="0" borderId="0" xfId="0" applyNumberFormat="1">
      <alignment readingOrder="1"/>
    </xf>
    <xf numFmtId="1" fontId="0" fillId="0" borderId="0" xfId="0" applyNumberFormat="1">
      <alignment readingOrder="1"/>
    </xf>
    <xf numFmtId="167" fontId="0" fillId="0" borderId="0" xfId="0" applyNumberFormat="1">
      <alignment readingOrder="1"/>
    </xf>
    <xf numFmtId="2" fontId="0" fillId="0" borderId="0" xfId="0" applyNumberFormat="1">
      <alignment readingOrder="1"/>
    </xf>
    <xf numFmtId="0" fontId="0" fillId="2" borderId="0" xfId="0" applyFill="1">
      <alignment readingOrder="1"/>
    </xf>
    <xf numFmtId="0" fontId="0" fillId="2" borderId="0" xfId="0" applyFill="1" applyAlignment="1">
      <alignment vertical="center" wrapText="1" readingOrder="1"/>
    </xf>
    <xf numFmtId="1" fontId="0" fillId="2" borderId="0" xfId="0" applyNumberFormat="1" applyFill="1">
      <alignment readingOrder="1"/>
    </xf>
    <xf numFmtId="9" fontId="2" fillId="2" borderId="0" xfId="8" applyFont="1" applyFill="1">
      <alignment readingOrder="1"/>
    </xf>
    <xf numFmtId="9" fontId="2" fillId="0" borderId="0" xfId="8" applyFont="1" applyFill="1" applyAlignment="1">
      <alignment horizontal="center" readingOrder="1"/>
    </xf>
    <xf numFmtId="9" fontId="2" fillId="0" borderId="0" xfId="8" applyNumberFormat="1" applyFont="1" applyFill="1" applyAlignment="1">
      <alignment horizontal="center" readingOrder="1"/>
    </xf>
    <xf numFmtId="0" fontId="20" fillId="12" borderId="9" xfId="0" applyFont="1" applyFill="1" applyBorder="1" applyAlignment="1">
      <alignment horizontal="left" wrapText="1" readingOrder="1"/>
    </xf>
    <xf numFmtId="0" fontId="20" fillId="12" borderId="8" xfId="0" applyFont="1" applyFill="1" applyBorder="1" applyAlignment="1">
      <alignment horizontal="center" wrapText="1" readingOrder="1"/>
    </xf>
    <xf numFmtId="0" fontId="20" fillId="13" borderId="9" xfId="0" applyFont="1" applyFill="1" applyBorder="1" applyAlignment="1">
      <alignment horizontal="left" readingOrder="1"/>
    </xf>
    <xf numFmtId="0" fontId="20" fillId="13" borderId="10" xfId="0" applyFont="1" applyFill="1" applyBorder="1" applyAlignment="1">
      <alignment horizontal="center" wrapText="1" readingOrder="1"/>
    </xf>
    <xf numFmtId="0" fontId="20" fillId="13" borderId="8" xfId="0" applyFont="1" applyFill="1" applyBorder="1" applyAlignment="1">
      <alignment horizontal="center" wrapText="1" readingOrder="1"/>
    </xf>
    <xf numFmtId="0" fontId="0" fillId="0" borderId="12" xfId="0" applyBorder="1">
      <alignment readingOrder="1"/>
    </xf>
    <xf numFmtId="0" fontId="0" fillId="0" borderId="13" xfId="0" applyBorder="1">
      <alignment readingOrder="1"/>
    </xf>
    <xf numFmtId="0" fontId="0" fillId="0" borderId="14" xfId="0" applyBorder="1">
      <alignment readingOrder="1"/>
    </xf>
    <xf numFmtId="0" fontId="0" fillId="0" borderId="15" xfId="0" applyBorder="1">
      <alignment readingOrder="1"/>
    </xf>
    <xf numFmtId="0" fontId="0" fillId="0" borderId="0" xfId="0" applyBorder="1">
      <alignment readingOrder="1"/>
    </xf>
    <xf numFmtId="0" fontId="0" fillId="0" borderId="16" xfId="0" applyBorder="1">
      <alignment readingOrder="1"/>
    </xf>
    <xf numFmtId="0" fontId="0" fillId="0" borderId="17" xfId="0" applyBorder="1">
      <alignment readingOrder="1"/>
    </xf>
    <xf numFmtId="0" fontId="0" fillId="0" borderId="18" xfId="0" applyBorder="1">
      <alignment readingOrder="1"/>
    </xf>
    <xf numFmtId="0" fontId="0" fillId="0" borderId="19" xfId="0" applyBorder="1">
      <alignment readingOrder="1"/>
    </xf>
    <xf numFmtId="0" fontId="14" fillId="14" borderId="3" xfId="0" applyFont="1" applyFill="1" applyBorder="1" applyAlignment="1">
      <alignment horizontal="centerContinuous" wrapText="1" readingOrder="1"/>
    </xf>
    <xf numFmtId="0" fontId="14" fillId="14" borderId="5" xfId="0" applyFont="1" applyFill="1" applyBorder="1" applyAlignment="1">
      <alignment horizontal="centerContinuous" wrapText="1" readingOrder="1"/>
    </xf>
    <xf numFmtId="164" fontId="14" fillId="14" borderId="3" xfId="0" applyNumberFormat="1" applyFont="1" applyFill="1" applyBorder="1" applyAlignment="1">
      <alignment horizontal="centerContinuous" wrapText="1" readingOrder="1"/>
    </xf>
    <xf numFmtId="164" fontId="14" fillId="14" borderId="4" xfId="0" applyNumberFormat="1" applyFont="1" applyFill="1" applyBorder="1" applyAlignment="1">
      <alignment horizontal="centerContinuous" wrapText="1" readingOrder="1"/>
    </xf>
    <xf numFmtId="164" fontId="14" fillId="14" borderId="5" xfId="0" applyNumberFormat="1" applyFont="1" applyFill="1" applyBorder="1" applyAlignment="1">
      <alignment horizontal="centerContinuous" wrapText="1" readingOrder="1"/>
    </xf>
    <xf numFmtId="164" fontId="14" fillId="14" borderId="10" xfId="0" applyNumberFormat="1" applyFont="1" applyFill="1" applyBorder="1" applyAlignment="1">
      <alignment horizontal="center" wrapText="1" readingOrder="1"/>
    </xf>
    <xf numFmtId="0" fontId="14" fillId="11" borderId="1" xfId="0" applyFont="1" applyFill="1" applyBorder="1" applyAlignment="1">
      <alignment horizontal="center" wrapText="1" readingOrder="1"/>
    </xf>
    <xf numFmtId="0" fontId="14" fillId="11" borderId="8" xfId="0" applyFont="1" applyFill="1" applyBorder="1" applyAlignment="1">
      <alignment horizontal="center" wrapText="1" readingOrder="1"/>
    </xf>
    <xf numFmtId="164" fontId="14" fillId="11" borderId="8" xfId="0" applyNumberFormat="1" applyFont="1" applyFill="1" applyBorder="1" applyAlignment="1">
      <alignment horizontal="center" wrapText="1" readingOrder="1"/>
    </xf>
    <xf numFmtId="169" fontId="14" fillId="11" borderId="8" xfId="0" applyNumberFormat="1" applyFont="1" applyFill="1" applyBorder="1" applyAlignment="1">
      <alignment horizontal="center" wrapText="1" readingOrder="1"/>
    </xf>
    <xf numFmtId="164" fontId="13" fillId="0" borderId="0" xfId="0" applyNumberFormat="1" applyFont="1">
      <alignment readingOrder="1"/>
    </xf>
    <xf numFmtId="0" fontId="14" fillId="15" borderId="3" xfId="0" applyFont="1" applyFill="1" applyBorder="1" applyAlignment="1">
      <alignment horizontal="centerContinuous" wrapText="1" readingOrder="1"/>
    </xf>
    <xf numFmtId="0" fontId="14" fillId="15" borderId="4" xfId="0" applyFont="1" applyFill="1" applyBorder="1" applyAlignment="1">
      <alignment horizontal="centerContinuous" wrapText="1" readingOrder="1"/>
    </xf>
    <xf numFmtId="164" fontId="14" fillId="15" borderId="4" xfId="0" applyNumberFormat="1" applyFont="1" applyFill="1" applyBorder="1" applyAlignment="1">
      <alignment horizontal="centerContinuous" wrapText="1" readingOrder="1"/>
    </xf>
    <xf numFmtId="164" fontId="14" fillId="15" borderId="5" xfId="0" applyNumberFormat="1" applyFont="1" applyFill="1" applyBorder="1" applyAlignment="1">
      <alignment horizontal="centerContinuous" wrapText="1" readingOrder="1"/>
    </xf>
    <xf numFmtId="164" fontId="14" fillId="15" borderId="10" xfId="0" applyNumberFormat="1" applyFont="1" applyFill="1" applyBorder="1" applyAlignment="1">
      <alignment horizontal="center" wrapText="1" readingOrder="1"/>
    </xf>
    <xf numFmtId="164" fontId="14" fillId="15" borderId="3" xfId="0" applyNumberFormat="1" applyFont="1" applyFill="1" applyBorder="1" applyAlignment="1">
      <alignment horizontal="centerContinuous" wrapText="1" readingOrder="1"/>
    </xf>
    <xf numFmtId="164" fontId="3" fillId="0" borderId="0" xfId="0" applyNumberFormat="1" applyFont="1">
      <alignment readingOrder="1"/>
    </xf>
    <xf numFmtId="170" fontId="3" fillId="0" borderId="0" xfId="0" applyNumberFormat="1" applyFont="1">
      <alignment readingOrder="1"/>
    </xf>
    <xf numFmtId="164" fontId="21" fillId="0" borderId="0" xfId="0" applyNumberFormat="1" applyFont="1">
      <alignment readingOrder="1"/>
    </xf>
    <xf numFmtId="170" fontId="0" fillId="0" borderId="0" xfId="0" applyNumberFormat="1">
      <alignment readingOrder="1"/>
    </xf>
    <xf numFmtId="170" fontId="21" fillId="0" borderId="0" xfId="0" applyNumberFormat="1" applyFont="1">
      <alignment readingOrder="1"/>
    </xf>
    <xf numFmtId="0" fontId="14" fillId="15" borderId="1" xfId="0" applyFont="1" applyFill="1" applyBorder="1" applyAlignment="1">
      <alignment horizontal="center" wrapText="1" readingOrder="1"/>
    </xf>
    <xf numFmtId="0" fontId="14" fillId="15" borderId="8" xfId="0" applyFont="1" applyFill="1" applyBorder="1" applyAlignment="1">
      <alignment horizontal="center" wrapText="1" readingOrder="1"/>
    </xf>
    <xf numFmtId="164" fontId="14" fillId="15" borderId="8" xfId="0" applyNumberFormat="1" applyFont="1" applyFill="1" applyBorder="1" applyAlignment="1">
      <alignment horizontal="center" wrapText="1" readingOrder="1"/>
    </xf>
    <xf numFmtId="164" fontId="14" fillId="15" borderId="20" xfId="0" applyNumberFormat="1" applyFont="1" applyFill="1" applyBorder="1" applyAlignment="1">
      <alignment horizontal="centerContinuous" wrapText="1" readingOrder="1"/>
    </xf>
    <xf numFmtId="164" fontId="14" fillId="15" borderId="21" xfId="0" applyNumberFormat="1" applyFont="1" applyFill="1" applyBorder="1" applyAlignment="1">
      <alignment horizontal="centerContinuous" wrapText="1" readingOrder="1"/>
    </xf>
    <xf numFmtId="2" fontId="0" fillId="0" borderId="0" xfId="0" applyNumberFormat="1"/>
    <xf numFmtId="0" fontId="5" fillId="0" borderId="0" xfId="0" applyFont="1" applyAlignment="1">
      <alignment wrapText="1"/>
    </xf>
    <xf numFmtId="167" fontId="0" fillId="0" borderId="0" xfId="0" applyNumberFormat="1" applyFill="1">
      <alignment readingOrder="1"/>
    </xf>
    <xf numFmtId="0" fontId="23" fillId="18" borderId="1" xfId="0" applyFont="1" applyFill="1" applyBorder="1"/>
    <xf numFmtId="0" fontId="23" fillId="2" borderId="1" xfId="0" applyFont="1" applyFill="1" applyBorder="1"/>
    <xf numFmtId="0" fontId="23" fillId="2" borderId="6" xfId="0" applyFont="1" applyFill="1" applyBorder="1"/>
    <xf numFmtId="0" fontId="23" fillId="2" borderId="11" xfId="0" applyFont="1" applyFill="1" applyBorder="1"/>
    <xf numFmtId="1" fontId="0" fillId="19" borderId="0" xfId="0" applyNumberFormat="1" applyFill="1" applyAlignment="1">
      <alignment horizontal="center" readingOrder="1"/>
    </xf>
    <xf numFmtId="164" fontId="0" fillId="16" borderId="0" xfId="0" applyNumberFormat="1" applyFill="1" applyAlignment="1">
      <alignment horizontal="center" readingOrder="1"/>
    </xf>
    <xf numFmtId="0" fontId="23" fillId="19" borderId="1" xfId="0" applyFont="1" applyFill="1" applyBorder="1"/>
    <xf numFmtId="0" fontId="22" fillId="0" borderId="0" xfId="0" applyFont="1">
      <alignment readingOrder="1"/>
    </xf>
    <xf numFmtId="0" fontId="23" fillId="4" borderId="1" xfId="0" applyFont="1" applyFill="1" applyBorder="1"/>
    <xf numFmtId="0" fontId="0" fillId="18" borderId="1" xfId="0" applyFill="1" applyBorder="1">
      <alignment readingOrder="1"/>
    </xf>
    <xf numFmtId="0" fontId="2" fillId="0" borderId="0" xfId="0" applyFont="1" applyAlignment="1">
      <alignment horizontal="right" readingOrder="1"/>
    </xf>
    <xf numFmtId="171" fontId="0" fillId="0" borderId="0" xfId="1" applyNumberFormat="1" applyFont="1" applyAlignment="1">
      <alignment readingOrder="1"/>
    </xf>
    <xf numFmtId="43" fontId="0" fillId="0" borderId="0" xfId="0" applyNumberFormat="1">
      <alignment readingOrder="1"/>
    </xf>
    <xf numFmtId="0" fontId="3" fillId="4" borderId="7" xfId="0" applyFont="1" applyFill="1" applyBorder="1">
      <alignment readingOrder="1"/>
    </xf>
    <xf numFmtId="0" fontId="0" fillId="4" borderId="26" xfId="0" applyFill="1" applyBorder="1">
      <alignment readingOrder="1"/>
    </xf>
    <xf numFmtId="0" fontId="3" fillId="4" borderId="26" xfId="0" applyFont="1" applyFill="1" applyBorder="1">
      <alignment readingOrder="1"/>
    </xf>
    <xf numFmtId="49" fontId="0" fillId="4" borderId="26" xfId="0" quotePrefix="1" applyNumberFormat="1" applyFill="1" applyBorder="1">
      <alignment readingOrder="1"/>
    </xf>
    <xf numFmtId="0" fontId="0" fillId="4" borderId="2" xfId="0" applyFill="1" applyBorder="1">
      <alignment readingOrder="1"/>
    </xf>
    <xf numFmtId="0" fontId="18" fillId="17" borderId="0" xfId="0" applyFont="1" applyFill="1">
      <alignment readingOrder="1"/>
    </xf>
    <xf numFmtId="0" fontId="24" fillId="2" borderId="0" xfId="0" applyFont="1" applyFill="1" applyAlignment="1">
      <alignment horizontal="right" readingOrder="1"/>
    </xf>
    <xf numFmtId="0" fontId="0" fillId="2" borderId="24" xfId="0" applyFill="1" applyBorder="1">
      <alignment readingOrder="1"/>
    </xf>
    <xf numFmtId="0" fontId="0" fillId="2" borderId="0" xfId="0" applyFill="1" applyAlignment="1">
      <alignment horizontal="right" readingOrder="1"/>
    </xf>
    <xf numFmtId="1" fontId="0" fillId="0" borderId="0" xfId="0" applyNumberFormat="1" applyFill="1">
      <alignment readingOrder="1"/>
    </xf>
    <xf numFmtId="9" fontId="2" fillId="0" borderId="0" xfId="8" applyFont="1" applyFill="1">
      <alignment readingOrder="1"/>
    </xf>
    <xf numFmtId="168" fontId="0" fillId="0" borderId="0" xfId="1" applyNumberFormat="1" applyFont="1" applyFill="1">
      <alignment readingOrder="1"/>
    </xf>
    <xf numFmtId="9" fontId="2" fillId="2" borderId="0" xfId="8" applyFont="1" applyFill="1" applyAlignment="1">
      <alignment horizontal="center" readingOrder="1"/>
    </xf>
    <xf numFmtId="0" fontId="24" fillId="0" borderId="0" xfId="0" applyFont="1" applyFill="1">
      <alignment readingOrder="1"/>
    </xf>
    <xf numFmtId="9" fontId="0" fillId="0" borderId="0" xfId="0" applyNumberFormat="1"/>
    <xf numFmtId="0" fontId="18" fillId="20" borderId="0" xfId="0" applyFont="1" applyFill="1">
      <alignment readingOrder="1"/>
    </xf>
    <xf numFmtId="1" fontId="18" fillId="20" borderId="0" xfId="0" applyNumberFormat="1" applyFont="1" applyFill="1">
      <alignment readingOrder="1"/>
    </xf>
    <xf numFmtId="0" fontId="0" fillId="4" borderId="23" xfId="0" applyFill="1" applyBorder="1">
      <alignment readingOrder="1"/>
    </xf>
    <xf numFmtId="0" fontId="0" fillId="2" borderId="6" xfId="0" applyFill="1" applyBorder="1">
      <alignment readingOrder="1"/>
    </xf>
    <xf numFmtId="0" fontId="0" fillId="2" borderId="23" xfId="0" applyFill="1" applyBorder="1">
      <alignment readingOrder="1"/>
    </xf>
    <xf numFmtId="0" fontId="0" fillId="2" borderId="25" xfId="0" applyFill="1" applyBorder="1" applyAlignment="1">
      <alignment horizontal="center" readingOrder="1"/>
    </xf>
    <xf numFmtId="0" fontId="0" fillId="2" borderId="7" xfId="0" applyFill="1" applyBorder="1">
      <alignment readingOrder="1"/>
    </xf>
    <xf numFmtId="0" fontId="0" fillId="2" borderId="2" xfId="0" applyFill="1" applyBorder="1" applyAlignment="1">
      <alignment horizontal="center" readingOrder="1"/>
    </xf>
    <xf numFmtId="0" fontId="0" fillId="2" borderId="11" xfId="0" applyFill="1" applyBorder="1" applyAlignment="1">
      <alignment horizontal="center" readingOrder="1"/>
    </xf>
    <xf numFmtId="1" fontId="0" fillId="0" borderId="0" xfId="0" quotePrefix="1" applyNumberFormat="1" applyFill="1">
      <alignment readingOrder="1"/>
    </xf>
    <xf numFmtId="0" fontId="0" fillId="21" borderId="0" xfId="0" applyFill="1"/>
    <xf numFmtId="15" fontId="2" fillId="0" borderId="0" xfId="7" applyNumberFormat="1" applyFont="1" applyFill="1" applyAlignment="1">
      <alignment horizontal="center"/>
    </xf>
    <xf numFmtId="0" fontId="0" fillId="0" borderId="0" xfId="0" applyAlignment="1">
      <alignment horizontal="center"/>
    </xf>
    <xf numFmtId="0" fontId="0" fillId="0" borderId="0" xfId="0" applyAlignment="1">
      <alignment horizontal="right"/>
    </xf>
    <xf numFmtId="168" fontId="0" fillId="21" borderId="0" xfId="48" applyNumberFormat="1" applyFont="1" applyFill="1"/>
    <xf numFmtId="171" fontId="0" fillId="0" borderId="0" xfId="1" applyNumberFormat="1" applyFont="1" applyAlignment="1">
      <alignment horizontal="right" readingOrder="1"/>
    </xf>
    <xf numFmtId="43" fontId="0" fillId="0" borderId="0" xfId="1" applyFont="1">
      <alignment readingOrder="1"/>
    </xf>
    <xf numFmtId="14" fontId="0" fillId="0" borderId="0" xfId="0" applyNumberFormat="1"/>
    <xf numFmtId="168" fontId="2" fillId="0" borderId="0" xfId="0" applyNumberFormat="1" applyFont="1" applyFill="1">
      <alignment readingOrder="1"/>
    </xf>
    <xf numFmtId="0" fontId="0" fillId="2" borderId="0" xfId="0" applyFill="1" applyAlignment="1">
      <alignment horizontal="center" readingOrder="1"/>
    </xf>
    <xf numFmtId="43" fontId="0" fillId="0" borderId="0" xfId="1" applyFont="1" applyFill="1">
      <alignment readingOrder="1"/>
    </xf>
    <xf numFmtId="0" fontId="24" fillId="2" borderId="0" xfId="0" applyFont="1" applyFill="1" applyAlignment="1">
      <alignment horizontal="center" readingOrder="1"/>
    </xf>
    <xf numFmtId="168" fontId="18" fillId="17" borderId="0" xfId="1" applyNumberFormat="1" applyFont="1" applyFill="1">
      <alignment readingOrder="1"/>
    </xf>
    <xf numFmtId="9" fontId="48" fillId="17" borderId="0" xfId="8" applyFont="1" applyFill="1">
      <alignment readingOrder="1"/>
    </xf>
    <xf numFmtId="168" fontId="0" fillId="0" borderId="0" xfId="1" applyNumberFormat="1" applyFont="1">
      <alignment readingOrder="1"/>
    </xf>
    <xf numFmtId="43" fontId="0" fillId="0" borderId="0" xfId="1" applyNumberFormat="1" applyFont="1">
      <alignment readingOrder="1"/>
    </xf>
    <xf numFmtId="0" fontId="23" fillId="2" borderId="1" xfId="0" applyFont="1" applyFill="1" applyBorder="1" applyAlignment="1">
      <alignment horizontal="center"/>
    </xf>
    <xf numFmtId="0" fontId="24" fillId="2" borderId="7" xfId="0" applyFont="1" applyFill="1" applyBorder="1" applyAlignment="1">
      <alignment horizontal="center" readingOrder="1"/>
    </xf>
    <xf numFmtId="0" fontId="24" fillId="2" borderId="2" xfId="0" applyFont="1" applyFill="1" applyBorder="1" applyAlignment="1">
      <alignment horizontal="center" readingOrder="1"/>
    </xf>
    <xf numFmtId="0" fontId="24" fillId="0" borderId="0" xfId="0" applyFont="1"/>
    <xf numFmtId="9" fontId="24" fillId="0" borderId="0" xfId="0" applyNumberFormat="1" applyFont="1"/>
    <xf numFmtId="173" fontId="0" fillId="0" borderId="0" xfId="0" applyNumberFormat="1">
      <alignment readingOrder="1"/>
    </xf>
    <xf numFmtId="164" fontId="23" fillId="19" borderId="1" xfId="0" applyNumberFormat="1" applyFont="1" applyFill="1" applyBorder="1"/>
    <xf numFmtId="0" fontId="49" fillId="0" borderId="0" xfId="0" applyFont="1" applyBorder="1" applyAlignment="1" applyProtection="1">
      <alignment horizontal="left"/>
    </xf>
    <xf numFmtId="0" fontId="50" fillId="0" borderId="0" xfId="0" applyFont="1" applyBorder="1" applyAlignment="1" applyProtection="1">
      <alignment horizontal="left" vertical="top"/>
    </xf>
    <xf numFmtId="0" fontId="51" fillId="0" borderId="0" xfId="0" applyFont="1" applyBorder="1" applyAlignment="1" applyProtection="1">
      <alignment horizontal="left" vertical="top"/>
    </xf>
    <xf numFmtId="0" fontId="2" fillId="0" borderId="0" xfId="0" applyFont="1" applyBorder="1" applyAlignment="1" applyProtection="1">
      <alignment horizontal="left" vertical="top"/>
    </xf>
    <xf numFmtId="0" fontId="52" fillId="0" borderId="29" xfId="0" applyFont="1" applyFill="1" applyBorder="1" applyAlignment="1" applyProtection="1">
      <alignment horizontal="center" vertical="center" wrapText="1"/>
    </xf>
    <xf numFmtId="0" fontId="52" fillId="0" borderId="29" xfId="0" quotePrefix="1" applyFont="1" applyFill="1" applyBorder="1" applyAlignment="1" applyProtection="1">
      <alignment horizontal="left" vertical="center" indent="1"/>
    </xf>
    <xf numFmtId="3" fontId="50" fillId="0" borderId="29" xfId="0" applyNumberFormat="1" applyFont="1" applyBorder="1" applyAlignment="1" applyProtection="1">
      <alignment horizontal="center" vertical="center"/>
    </xf>
    <xf numFmtId="6" fontId="50" fillId="22" borderId="29" xfId="11" applyNumberFormat="1" applyFont="1" applyFill="1" applyBorder="1" applyAlignment="1" applyProtection="1">
      <alignment horizontal="center" vertical="center"/>
    </xf>
    <xf numFmtId="38" fontId="50" fillId="22" borderId="29" xfId="11" applyNumberFormat="1" applyFont="1" applyFill="1" applyBorder="1" applyAlignment="1" applyProtection="1">
      <alignment horizontal="center" vertical="center"/>
    </xf>
    <xf numFmtId="9" fontId="50" fillId="22" borderId="29" xfId="11" applyNumberFormat="1" applyFont="1" applyFill="1" applyBorder="1" applyAlignment="1" applyProtection="1">
      <alignment horizontal="center" vertical="center"/>
    </xf>
    <xf numFmtId="0" fontId="50" fillId="22" borderId="29" xfId="11" applyNumberFormat="1" applyFont="1" applyFill="1" applyBorder="1" applyAlignment="1" applyProtection="1">
      <alignment horizontal="center" vertical="center"/>
    </xf>
    <xf numFmtId="0" fontId="54" fillId="0" borderId="0" xfId="0" applyFont="1" applyProtection="1"/>
    <xf numFmtId="0" fontId="2" fillId="0" borderId="0" xfId="0" applyFont="1" applyProtection="1"/>
    <xf numFmtId="0" fontId="2" fillId="0" borderId="0" xfId="0" applyFont="1" applyProtection="1">
      <protection locked="0"/>
    </xf>
    <xf numFmtId="0" fontId="2" fillId="0" borderId="0" xfId="0" applyFont="1" applyAlignment="1" applyProtection="1">
      <alignment wrapText="1"/>
    </xf>
    <xf numFmtId="0" fontId="2" fillId="0" borderId="0" xfId="0" applyFont="1"/>
    <xf numFmtId="0" fontId="3" fillId="0" borderId="1" xfId="0" applyFont="1" applyBorder="1" applyAlignment="1" applyProtection="1">
      <alignment horizontal="center" vertical="center" wrapText="1"/>
    </xf>
    <xf numFmtId="0" fontId="2" fillId="0" borderId="9" xfId="0" applyFont="1" applyFill="1" applyBorder="1" applyAlignment="1" applyProtection="1">
      <alignment horizontal="left" vertical="center"/>
    </xf>
    <xf numFmtId="0" fontId="2" fillId="0" borderId="8" xfId="0" applyFont="1" applyBorder="1" applyAlignment="1" applyProtection="1">
      <alignment vertical="center"/>
    </xf>
    <xf numFmtId="49" fontId="2" fillId="0" borderId="1" xfId="0" applyNumberFormat="1" applyFont="1" applyBorder="1" applyAlignment="1" applyProtection="1">
      <alignment horizontal="center" vertical="center"/>
    </xf>
    <xf numFmtId="174" fontId="2" fillId="0" borderId="1" xfId="0" quotePrefix="1" applyNumberFormat="1" applyFont="1" applyBorder="1" applyAlignment="1" applyProtection="1">
      <alignment horizontal="center" vertical="center" wrapText="1"/>
    </xf>
    <xf numFmtId="0" fontId="2" fillId="0" borderId="8" xfId="0" quotePrefix="1" applyFont="1" applyBorder="1" applyAlignment="1" applyProtection="1">
      <alignment vertical="center"/>
    </xf>
    <xf numFmtId="174" fontId="55" fillId="0" borderId="1" xfId="71" applyNumberFormat="1" applyFont="1" applyBorder="1" applyAlignment="1" applyProtection="1">
      <alignment horizontal="center" vertical="center" wrapText="1"/>
    </xf>
    <xf numFmtId="0" fontId="2" fillId="0" borderId="0" xfId="0" applyFont="1" applyAlignment="1" applyProtection="1">
      <alignment vertical="top"/>
      <protection locked="0"/>
    </xf>
    <xf numFmtId="174" fontId="2" fillId="0" borderId="0" xfId="0" quotePrefix="1" applyNumberFormat="1" applyFont="1" applyAlignment="1" applyProtection="1">
      <alignment horizontal="center" vertical="top" wrapText="1"/>
      <protection locked="0"/>
    </xf>
    <xf numFmtId="174" fontId="2" fillId="0" borderId="0" xfId="0" applyNumberFormat="1" applyFont="1" applyProtection="1">
      <protection locked="0"/>
    </xf>
    <xf numFmtId="0" fontId="23" fillId="2" borderId="22" xfId="0" applyFont="1" applyFill="1" applyBorder="1"/>
    <xf numFmtId="0" fontId="23" fillId="2" borderId="23" xfId="0" applyFont="1" applyFill="1" applyBorder="1"/>
    <xf numFmtId="0" fontId="23" fillId="2" borderId="24" xfId="0" applyFont="1" applyFill="1" applyBorder="1"/>
    <xf numFmtId="0" fontId="23" fillId="2" borderId="25" xfId="0" applyFont="1" applyFill="1" applyBorder="1"/>
    <xf numFmtId="175" fontId="14" fillId="11" borderId="8" xfId="0" applyNumberFormat="1" applyFont="1" applyFill="1" applyBorder="1" applyAlignment="1">
      <alignment horizontal="center" wrapText="1" readingOrder="1"/>
    </xf>
    <xf numFmtId="14" fontId="14" fillId="11" borderId="8" xfId="0" applyNumberFormat="1" applyFont="1" applyFill="1" applyBorder="1" applyAlignment="1">
      <alignment horizontal="center" wrapText="1" readingOrder="1"/>
    </xf>
    <xf numFmtId="0" fontId="23" fillId="45" borderId="1" xfId="0" applyFont="1" applyFill="1" applyBorder="1"/>
    <xf numFmtId="0" fontId="23" fillId="45" borderId="1" xfId="0" applyFont="1" applyFill="1" applyBorder="1" applyAlignment="1">
      <alignment horizontal="center"/>
    </xf>
    <xf numFmtId="164" fontId="0" fillId="45" borderId="1" xfId="0" applyNumberFormat="1" applyFill="1" applyBorder="1" applyAlignment="1">
      <alignment horizontal="center" readingOrder="1"/>
    </xf>
    <xf numFmtId="0" fontId="0" fillId="45" borderId="1" xfId="0" applyFill="1" applyBorder="1">
      <alignment readingOrder="1"/>
    </xf>
    <xf numFmtId="176" fontId="0" fillId="45" borderId="0" xfId="1" applyNumberFormat="1" applyFont="1" applyFill="1">
      <alignment readingOrder="1"/>
    </xf>
    <xf numFmtId="176" fontId="0" fillId="45" borderId="0" xfId="13" applyNumberFormat="1" applyFont="1" applyFill="1" applyAlignment="1">
      <alignment horizontal="center" readingOrder="1"/>
    </xf>
    <xf numFmtId="0" fontId="0" fillId="2" borderId="22" xfId="0" applyFill="1" applyBorder="1">
      <alignment readingOrder="1"/>
    </xf>
    <xf numFmtId="0" fontId="18" fillId="17" borderId="22" xfId="0" applyFont="1" applyFill="1" applyBorder="1">
      <alignment readingOrder="1"/>
    </xf>
    <xf numFmtId="0" fontId="18" fillId="17" borderId="23" xfId="0" applyFont="1" applyFill="1" applyBorder="1">
      <alignment readingOrder="1"/>
    </xf>
    <xf numFmtId="0" fontId="0" fillId="2" borderId="27" xfId="0" applyFill="1" applyBorder="1">
      <alignment readingOrder="1"/>
    </xf>
    <xf numFmtId="0" fontId="0" fillId="2" borderId="11" xfId="0" applyFill="1" applyBorder="1">
      <alignment readingOrder="1"/>
    </xf>
    <xf numFmtId="177" fontId="0" fillId="45" borderId="1" xfId="0" applyNumberFormat="1" applyFill="1" applyBorder="1" applyAlignment="1">
      <alignment horizontal="center" readingOrder="1"/>
    </xf>
    <xf numFmtId="0" fontId="0" fillId="4" borderId="6" xfId="0" applyNumberFormat="1" applyFill="1" applyBorder="1" applyAlignment="1">
      <alignment horizontal="left" vertical="center" wrapText="1" readingOrder="1"/>
    </xf>
    <xf numFmtId="0" fontId="0" fillId="4" borderId="22" xfId="0" applyNumberFormat="1" applyFill="1" applyBorder="1" applyAlignment="1">
      <alignment horizontal="left" vertical="center" wrapText="1" readingOrder="1"/>
    </xf>
    <xf numFmtId="0" fontId="0" fillId="4" borderId="23" xfId="0" applyNumberFormat="1" applyFill="1" applyBorder="1" applyAlignment="1">
      <alignment horizontal="left" vertical="center" wrapText="1" readingOrder="1"/>
    </xf>
    <xf numFmtId="0" fontId="0" fillId="4" borderId="27" xfId="0" applyNumberFormat="1" applyFill="1" applyBorder="1" applyAlignment="1">
      <alignment horizontal="left" vertical="center" wrapText="1" readingOrder="1"/>
    </xf>
    <xf numFmtId="0" fontId="0" fillId="4" borderId="0" xfId="0" applyNumberFormat="1" applyFill="1" applyBorder="1" applyAlignment="1">
      <alignment horizontal="left" vertical="center" wrapText="1" readingOrder="1"/>
    </xf>
    <xf numFmtId="0" fontId="0" fillId="4" borderId="28" xfId="0" applyNumberFormat="1" applyFill="1" applyBorder="1" applyAlignment="1">
      <alignment horizontal="left" vertical="center" wrapText="1" readingOrder="1"/>
    </xf>
    <xf numFmtId="0" fontId="0" fillId="4" borderId="11" xfId="0" applyNumberFormat="1" applyFill="1" applyBorder="1" applyAlignment="1">
      <alignment horizontal="left" vertical="center" wrapText="1" readingOrder="1"/>
    </xf>
    <xf numFmtId="0" fontId="0" fillId="4" borderId="24" xfId="0" applyNumberFormat="1" applyFill="1" applyBorder="1" applyAlignment="1">
      <alignment horizontal="left" vertical="center" wrapText="1" readingOrder="1"/>
    </xf>
    <xf numFmtId="0" fontId="0" fillId="4" borderId="25" xfId="0" applyNumberFormat="1" applyFill="1" applyBorder="1" applyAlignment="1">
      <alignment horizontal="left" vertical="center" wrapText="1" readingOrder="1"/>
    </xf>
    <xf numFmtId="0" fontId="14" fillId="6" borderId="9" xfId="3" applyFont="1" applyFill="1" applyBorder="1" applyAlignment="1">
      <alignment horizontal="center"/>
    </xf>
    <xf numFmtId="0" fontId="14" fillId="6" borderId="10" xfId="3" applyFont="1" applyFill="1" applyBorder="1" applyAlignment="1">
      <alignment horizontal="center"/>
    </xf>
    <xf numFmtId="0" fontId="14" fillId="6" borderId="8" xfId="3" applyFont="1" applyFill="1" applyBorder="1" applyAlignment="1">
      <alignment horizontal="center"/>
    </xf>
    <xf numFmtId="0" fontId="11" fillId="7" borderId="1" xfId="0" applyFont="1" applyFill="1" applyBorder="1" applyAlignment="1">
      <alignment horizontal="center"/>
    </xf>
    <xf numFmtId="0" fontId="3" fillId="0" borderId="1" xfId="0" applyFont="1" applyBorder="1" applyAlignment="1">
      <alignment horizontal="center"/>
    </xf>
    <xf numFmtId="0" fontId="3" fillId="8" borderId="1" xfId="3" applyFont="1" applyFill="1" applyBorder="1" applyAlignment="1">
      <alignment horizontal="center"/>
    </xf>
    <xf numFmtId="49" fontId="2" fillId="0" borderId="7" xfId="0" applyNumberFormat="1" applyFont="1" applyBorder="1" applyAlignment="1" applyProtection="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174" fontId="2" fillId="0" borderId="7" xfId="0" quotePrefix="1" applyNumberFormat="1" applyFont="1" applyBorder="1" applyAlignment="1" applyProtection="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174" fontId="55" fillId="0" borderId="7" xfId="71" applyNumberFormat="1" applyFont="1" applyBorder="1" applyAlignment="1" applyProtection="1">
      <alignment horizontal="center" vertical="center" wrapText="1"/>
    </xf>
    <xf numFmtId="174" fontId="56" fillId="0" borderId="26" xfId="0" quotePrefix="1" applyNumberFormat="1" applyFont="1" applyBorder="1" applyAlignment="1" applyProtection="1">
      <alignment horizontal="center" vertical="center" wrapText="1"/>
    </xf>
    <xf numFmtId="174" fontId="56" fillId="0" borderId="2" xfId="0" quotePrefix="1" applyNumberFormat="1" applyFont="1" applyBorder="1" applyAlignment="1" applyProtection="1">
      <alignment horizontal="center" vertical="center" wrapText="1"/>
    </xf>
    <xf numFmtId="0" fontId="52" fillId="0" borderId="29" xfId="0" applyFont="1" applyFill="1" applyBorder="1" applyAlignment="1" applyProtection="1">
      <alignment horizontal="center" vertical="center" wrapText="1"/>
    </xf>
    <xf numFmtId="0" fontId="50" fillId="0" borderId="29" xfId="0" applyFont="1" applyBorder="1" applyAlignment="1" applyProtection="1"/>
    <xf numFmtId="0" fontId="47" fillId="0" borderId="29" xfId="0" applyFont="1" applyFill="1" applyBorder="1" applyAlignment="1" applyProtection="1">
      <alignment horizontal="left" vertical="center"/>
    </xf>
    <xf numFmtId="0" fontId="0" fillId="0" borderId="29" xfId="0" applyBorder="1" applyAlignment="1">
      <alignment horizontal="left"/>
    </xf>
    <xf numFmtId="0" fontId="52" fillId="0" borderId="29" xfId="0" applyFont="1" applyFill="1" applyBorder="1" applyAlignment="1" applyProtection="1">
      <alignment horizontal="left" vertical="center"/>
    </xf>
    <xf numFmtId="0" fontId="50" fillId="0" borderId="29" xfId="0" applyFont="1" applyBorder="1" applyAlignment="1" applyProtection="1">
      <alignment vertical="center"/>
    </xf>
    <xf numFmtId="0" fontId="52" fillId="0" borderId="37" xfId="0" applyFont="1" applyFill="1" applyBorder="1" applyAlignment="1" applyProtection="1">
      <alignment horizontal="left" vertical="center"/>
    </xf>
    <xf numFmtId="0" fontId="52" fillId="0" borderId="38" xfId="0" applyFont="1" applyFill="1" applyBorder="1" applyAlignment="1" applyProtection="1">
      <alignment horizontal="left" vertical="center"/>
    </xf>
    <xf numFmtId="0" fontId="52" fillId="0" borderId="39" xfId="0" applyFont="1" applyFill="1" applyBorder="1" applyAlignment="1" applyProtection="1">
      <alignment horizontal="left"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vertical="center"/>
    </xf>
    <xf numFmtId="0" fontId="52" fillId="0" borderId="29" xfId="0" applyFont="1" applyFill="1" applyBorder="1" applyAlignment="1" applyProtection="1">
      <alignment horizontal="center" vertical="center"/>
    </xf>
    <xf numFmtId="0" fontId="47" fillId="0" borderId="37" xfId="0" applyFont="1" applyFill="1" applyBorder="1" applyAlignment="1" applyProtection="1">
      <alignment horizontal="left" vertical="center"/>
    </xf>
    <xf numFmtId="0" fontId="53" fillId="0" borderId="38" xfId="0" applyFont="1" applyBorder="1" applyAlignment="1" applyProtection="1">
      <alignment horizontal="left" vertical="center"/>
    </xf>
    <xf numFmtId="0" fontId="53" fillId="0" borderId="38" xfId="0" applyFont="1" applyBorder="1" applyAlignment="1" applyProtection="1">
      <alignment horizontal="left"/>
    </xf>
    <xf numFmtId="0" fontId="0" fillId="0" borderId="39" xfId="0" applyBorder="1" applyAlignment="1">
      <alignment horizontal="left"/>
    </xf>
  </cellXfs>
  <cellStyles count="133">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Calculation 2" xfId="39"/>
    <cellStyle name="Check Cell 2" xfId="40"/>
    <cellStyle name="Comma" xfId="1" builtinId="3"/>
    <cellStyle name="Comma 2" xfId="13"/>
    <cellStyle name="Comma 2 2" xfId="41"/>
    <cellStyle name="Comma 2 2 2" xfId="42"/>
    <cellStyle name="Comma 2 3" xfId="43"/>
    <cellStyle name="Comma 3" xfId="44"/>
    <cellStyle name="Comma 3 2" xfId="45"/>
    <cellStyle name="Comma 3 2 2" xfId="46"/>
    <cellStyle name="Comma 3 3" xfId="47"/>
    <cellStyle name="Comma 3 4" xfId="48"/>
    <cellStyle name="Comma 4" xfId="49"/>
    <cellStyle name="Currency 2" xfId="50"/>
    <cellStyle name="Currency 2 2" xfId="51"/>
    <cellStyle name="Currency 2 2 2" xfId="52"/>
    <cellStyle name="Currency 2 3" xfId="53"/>
    <cellStyle name="Currency 3" xfId="54"/>
    <cellStyle name="Currency 3 2" xfId="55"/>
    <cellStyle name="Currency 3 2 2" xfId="56"/>
    <cellStyle name="Currency 3 3" xfId="57"/>
    <cellStyle name="Currency 3 4" xfId="58"/>
    <cellStyle name="Data Field" xfId="59"/>
    <cellStyle name="Data Field 2" xfId="60"/>
    <cellStyle name="Data Field 2 2" xfId="61"/>
    <cellStyle name="Data Field 3" xfId="62"/>
    <cellStyle name="Data Name" xfId="63"/>
    <cellStyle name="Date/Time" xfId="64"/>
    <cellStyle name="Explanatory Text 2" xfId="65"/>
    <cellStyle name="Good 2" xfId="66"/>
    <cellStyle name="Heading" xfId="67"/>
    <cellStyle name="Heading 1 2" xfId="68"/>
    <cellStyle name="Heading 3 2" xfId="69"/>
    <cellStyle name="Heading 4 2" xfId="70"/>
    <cellStyle name="Hyperlink 2" xfId="71"/>
    <cellStyle name="Hyperlink 3" xfId="72"/>
    <cellStyle name="Input 2" xfId="73"/>
    <cellStyle name="Linked Cell 2" xfId="74"/>
    <cellStyle name="Neutral 2" xfId="75"/>
    <cellStyle name="Normal" xfId="0" builtinId="0"/>
    <cellStyle name="Normal 10" xfId="76"/>
    <cellStyle name="Normal 10 2" xfId="10"/>
    <cellStyle name="Normal 11" xfId="77"/>
    <cellStyle name="Normal 12" xfId="78"/>
    <cellStyle name="Normal 13" xfId="5"/>
    <cellStyle name="Normal 13 2" xfId="9"/>
    <cellStyle name="Normal 14" xfId="79"/>
    <cellStyle name="Normal 14 2" xfId="130"/>
    <cellStyle name="Normal 15" xfId="80"/>
    <cellStyle name="Normal 16" xfId="132"/>
    <cellStyle name="Normal 2" xfId="81"/>
    <cellStyle name="Normal 2 2" xfId="82"/>
    <cellStyle name="Normal 2 2 2" xfId="83"/>
    <cellStyle name="Normal 2 2 2 2" xfId="84"/>
    <cellStyle name="Normal 2 2 3" xfId="85"/>
    <cellStyle name="Normal 2 3" xfId="86"/>
    <cellStyle name="Normal 2 3 2" xfId="87"/>
    <cellStyle name="Normal 2 4" xfId="88"/>
    <cellStyle name="Normal 2 4 2" xfId="89"/>
    <cellStyle name="Normal 2 5" xfId="90"/>
    <cellStyle name="Normal 2 6" xfId="91"/>
    <cellStyle name="Normal 3" xfId="6"/>
    <cellStyle name="Normal 3 2" xfId="92"/>
    <cellStyle name="Normal 3 2 2" xfId="93"/>
    <cellStyle name="Normal 3 2 3" xfId="12"/>
    <cellStyle name="Normal 3 3" xfId="94"/>
    <cellStyle name="Normal 3 4" xfId="95"/>
    <cellStyle name="Normal 4" xfId="96"/>
    <cellStyle name="Normal 4 2" xfId="97"/>
    <cellStyle name="Normal 4 2 2" xfId="98"/>
    <cellStyle name="Normal 4 3" xfId="99"/>
    <cellStyle name="Normal 4 3 2" xfId="131"/>
    <cellStyle name="Normal 4 4" xfId="100"/>
    <cellStyle name="Normal 5" xfId="101"/>
    <cellStyle name="Normal 5 2" xfId="102"/>
    <cellStyle name="Normal 5 3" xfId="103"/>
    <cellStyle name="Normal 6" xfId="104"/>
    <cellStyle name="Normal 7" xfId="105"/>
    <cellStyle name="Normal 7 2" xfId="106"/>
    <cellStyle name="Normal 8" xfId="107"/>
    <cellStyle name="Normal 8 2" xfId="108"/>
    <cellStyle name="Normal 9" xfId="109"/>
    <cellStyle name="Normal 9 2" xfId="110"/>
    <cellStyle name="Normal_MTDUCT" xfId="3"/>
    <cellStyle name="Normal_PC-LPDPackage-6P-D14" xfId="2"/>
    <cellStyle name="Normal_PC-PackRTOptimize-D1-6p-D2" xfId="7"/>
    <cellStyle name="Normal_ProCostFinAssumptions_Sector" xfId="4"/>
    <cellStyle name="Note 2" xfId="111"/>
    <cellStyle name="Output 2" xfId="112"/>
    <cellStyle name="Percent" xfId="8" builtinId="5"/>
    <cellStyle name="Percent 2" xfId="11"/>
    <cellStyle name="Percent 2 2" xfId="113"/>
    <cellStyle name="Percent 2 2 2" xfId="114"/>
    <cellStyle name="Percent 2 2 2 2" xfId="115"/>
    <cellStyle name="Percent 2 2 3" xfId="116"/>
    <cellStyle name="Percent 3" xfId="117"/>
    <cellStyle name="Percent 3 2" xfId="118"/>
    <cellStyle name="Percent 3 2 2" xfId="119"/>
    <cellStyle name="Percent 3 3" xfId="120"/>
    <cellStyle name="Percent 3 4" xfId="121"/>
    <cellStyle name="Percent 4" xfId="122"/>
    <cellStyle name="Percent 4 2" xfId="123"/>
    <cellStyle name="Percent 5" xfId="124"/>
    <cellStyle name="Title 2" xfId="125"/>
    <cellStyle name="Total 2" xfId="126"/>
    <cellStyle name="Warning Text 2" xfId="127"/>
    <cellStyle name="표준_ENERGY CONSUMP" xfId="128"/>
    <cellStyle name="常规_海外市场服务网站资料操作BOM" xfId="1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14</xdr:col>
      <xdr:colOff>276225</xdr:colOff>
      <xdr:row>12</xdr:row>
      <xdr:rowOff>57150</xdr:rowOff>
    </xdr:to>
    <xdr:pic>
      <xdr:nvPicPr>
        <xdr:cNvPr id="2252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85775"/>
          <a:ext cx="8810625" cy="151447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Com/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SeventhPlan\Conservation%20Analysis\Com\Com_Master_7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Com_Master_7P"/>
    </sheetNames>
    <definedNames>
      <definedName name="ACHIEV" refersTo="='ACHIEV'!$B$19:$Y$119"/>
      <definedName name="APPLIC" refersTo="='APPLIC'!$B$12:$X$112"/>
      <definedName name="TURN" refersTo="='TURN'!$B$12:$U$95" sheetId="6"/>
    </definedNames>
    <sheetDataSet>
      <sheetData sheetId="0"/>
      <sheetData sheetId="1">
        <row r="15">
          <cell r="D15" t="str">
            <v>Commercial Computer Laptop-NR</v>
          </cell>
        </row>
        <row r="18">
          <cell r="D18" t="str">
            <v>Commercial Computer Monitor-NR</v>
          </cell>
        </row>
        <row r="19">
          <cell r="D19" t="str">
            <v>Commercial Computer Desktop-NR</v>
          </cell>
        </row>
      </sheetData>
      <sheetData sheetId="2">
        <row r="4">
          <cell r="H4">
            <v>2035</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V12"/>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V13"/>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V14"/>
          <cell r="X14">
            <v>0</v>
          </cell>
        </row>
        <row r="15">
          <cell r="B15" t="str">
            <v>Commercial Computer 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9.9999999999999978E-2</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cell r="V16"/>
          <cell r="X16">
            <v>0.01</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cell r="V17"/>
          <cell r="X17">
            <v>0.01</v>
          </cell>
        </row>
        <row r="18">
          <cell r="B18" t="str">
            <v>Commercial Computer 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V18"/>
          <cell r="X18">
            <v>0.01</v>
          </cell>
        </row>
        <row r="19">
          <cell r="B19" t="str">
            <v>Commercial Computer 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V19"/>
          <cell r="X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V20"/>
          <cell r="X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V21"/>
          <cell r="X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V22"/>
          <cell r="X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V23"/>
          <cell r="X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cell r="X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V25"/>
          <cell r="X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V26"/>
          <cell r="X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V27"/>
          <cell r="X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V28"/>
          <cell r="X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V29"/>
          <cell r="X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V30"/>
          <cell r="X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V31"/>
          <cell r="X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V32"/>
          <cell r="X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V33"/>
          <cell r="X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V34"/>
          <cell r="X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V35"/>
          <cell r="X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V36"/>
          <cell r="X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V37"/>
          <cell r="X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V38"/>
          <cell r="X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V39"/>
          <cell r="X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V40"/>
          <cell r="X40">
            <v>0.14631137601011796</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V42"/>
          <cell r="X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V43"/>
          <cell r="X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V44"/>
          <cell r="X44">
            <v>0.01</v>
          </cell>
        </row>
        <row r="45">
          <cell r="B45" t="str">
            <v>-</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V45"/>
          <cell r="X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V46"/>
          <cell r="X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V47"/>
          <cell r="X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V48"/>
          <cell r="X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V49"/>
          <cell r="X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V50"/>
          <cell r="X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V51"/>
          <cell r="X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V52"/>
          <cell r="X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V53"/>
          <cell r="X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V54"/>
          <cell r="X54">
            <v>0.05</v>
          </cell>
        </row>
        <row r="55">
          <cell r="B55" t="str">
            <v>VRF-Retro</v>
          </cell>
          <cell r="C55">
            <v>2.4820152866650024E-2</v>
          </cell>
          <cell r="D55">
            <v>6.9496428026620066E-2</v>
          </cell>
          <cell r="E55">
            <v>6.9496428026620066E-2</v>
          </cell>
          <cell r="F55">
            <v>3.7499999999999999E-3</v>
          </cell>
          <cell r="G55">
            <v>0.06</v>
          </cell>
          <cell r="H55">
            <v>0.06</v>
          </cell>
          <cell r="I55">
            <v>1.8749999999999999E-2</v>
          </cell>
          <cell r="J55">
            <v>1.8749999999999999E-2</v>
          </cell>
          <cell r="K55">
            <v>1.8749999999999999E-2</v>
          </cell>
          <cell r="L55">
            <v>1.8749999999999999E-2</v>
          </cell>
          <cell r="M55">
            <v>0.06</v>
          </cell>
          <cell r="N55">
            <v>0.06</v>
          </cell>
          <cell r="O55">
            <v>7.5000000000000002E-4</v>
          </cell>
          <cell r="P55">
            <v>3.7499999999999999E-3</v>
          </cell>
          <cell r="Q55">
            <v>3.7499999999999999E-3</v>
          </cell>
          <cell r="R55">
            <v>1.8749999999999999E-2</v>
          </cell>
          <cell r="S55">
            <v>5.2499999999999998E-2</v>
          </cell>
          <cell r="T55">
            <v>3.7499999999999999E-3</v>
          </cell>
          <cell r="V55"/>
          <cell r="X55">
            <v>2.4820152866650024E-2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V56"/>
          <cell r="X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V57"/>
          <cell r="X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V58"/>
          <cell r="X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V59"/>
          <cell r="X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V60"/>
          <cell r="X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V61"/>
          <cell r="X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V62"/>
          <cell r="X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V63"/>
          <cell r="X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V64"/>
          <cell r="X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V65"/>
          <cell r="X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V66"/>
          <cell r="X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V67"/>
          <cell r="X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cell r="V68"/>
          <cell r="X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V69"/>
          <cell r="X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V70"/>
          <cell r="X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V71"/>
          <cell r="X71">
            <v>0</v>
          </cell>
        </row>
        <row r="72">
          <cell r="B72" t="str">
            <v>Bi-Level Stiarwell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V72"/>
          <cell r="X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V75"/>
          <cell r="X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U76"/>
          <cell r="V76"/>
          <cell r="X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U77"/>
          <cell r="V77"/>
          <cell r="X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V78"/>
          <cell r="X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V79"/>
          <cell r="X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U80"/>
          <cell r="V80"/>
          <cell r="X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cell r="X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cell r="X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V83"/>
          <cell r="X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V84"/>
          <cell r="X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cell r="X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V86"/>
          <cell r="X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V88"/>
          <cell r="X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V89"/>
          <cell r="W89"/>
          <cell r="X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V90"/>
          <cell r="X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V91"/>
          <cell r="X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V92"/>
          <cell r="X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cell r="V93"/>
          <cell r="X93">
            <v>0</v>
          </cell>
        </row>
        <row r="94">
          <cell r="B94" t="str">
            <v>HPLowPowerGSFL-NR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U94"/>
          <cell r="V94"/>
          <cell r="X94">
            <v>1</v>
          </cell>
        </row>
        <row r="95">
          <cell r="B95"/>
          <cell r="C95"/>
          <cell r="D95"/>
          <cell r="E95"/>
          <cell r="F95"/>
          <cell r="G95"/>
          <cell r="H95"/>
          <cell r="I95"/>
          <cell r="J95"/>
          <cell r="K95"/>
          <cell r="L95"/>
          <cell r="M95"/>
          <cell r="N95"/>
          <cell r="O95"/>
          <cell r="P95"/>
          <cell r="Q95"/>
          <cell r="R95"/>
          <cell r="S95"/>
          <cell r="T95"/>
          <cell r="U95"/>
          <cell r="V95"/>
          <cell r="X95"/>
        </row>
        <row r="96">
          <cell r="B96"/>
          <cell r="C96"/>
          <cell r="D96"/>
          <cell r="E96"/>
          <cell r="F96"/>
          <cell r="G96"/>
          <cell r="H96"/>
          <cell r="I96"/>
          <cell r="J96"/>
          <cell r="K96"/>
          <cell r="L96"/>
          <cell r="M96"/>
          <cell r="N96"/>
          <cell r="O96"/>
          <cell r="P96"/>
          <cell r="Q96"/>
          <cell r="R96"/>
          <cell r="S96"/>
          <cell r="T96"/>
          <cell r="U96"/>
          <cell r="V96"/>
          <cell r="X96"/>
        </row>
        <row r="97">
          <cell r="B97"/>
          <cell r="C97"/>
          <cell r="D97"/>
          <cell r="E97"/>
          <cell r="F97"/>
          <cell r="G97"/>
          <cell r="H97"/>
          <cell r="I97"/>
          <cell r="J97"/>
          <cell r="K97"/>
          <cell r="L97"/>
          <cell r="M97"/>
          <cell r="N97"/>
          <cell r="O97"/>
          <cell r="P97"/>
          <cell r="Q97"/>
          <cell r="R97"/>
          <cell r="S97"/>
          <cell r="T97"/>
          <cell r="U97"/>
          <cell r="V97"/>
          <cell r="X97"/>
        </row>
        <row r="98">
          <cell r="B98"/>
          <cell r="C98"/>
          <cell r="D98"/>
          <cell r="E98"/>
          <cell r="F98"/>
          <cell r="G98"/>
          <cell r="H98"/>
          <cell r="I98"/>
          <cell r="J98"/>
          <cell r="K98"/>
          <cell r="L98"/>
          <cell r="M98"/>
          <cell r="N98"/>
          <cell r="O98"/>
          <cell r="P98"/>
          <cell r="Q98"/>
          <cell r="R98"/>
          <cell r="S98"/>
          <cell r="T98"/>
          <cell r="U98"/>
          <cell r="V98"/>
          <cell r="X98"/>
        </row>
        <row r="99">
          <cell r="B99"/>
          <cell r="C99"/>
          <cell r="D99"/>
          <cell r="E99"/>
          <cell r="F99"/>
          <cell r="G99"/>
          <cell r="H99"/>
          <cell r="I99"/>
          <cell r="J99"/>
          <cell r="K99"/>
          <cell r="L99"/>
          <cell r="M99"/>
          <cell r="N99"/>
          <cell r="O99"/>
          <cell r="P99"/>
          <cell r="Q99"/>
          <cell r="R99"/>
          <cell r="S99"/>
          <cell r="T99"/>
          <cell r="U99"/>
          <cell r="V99"/>
          <cell r="X99"/>
        </row>
        <row r="100">
          <cell r="B100"/>
          <cell r="C100"/>
          <cell r="D100"/>
          <cell r="E100"/>
          <cell r="F100"/>
          <cell r="G100"/>
          <cell r="H100"/>
          <cell r="I100"/>
          <cell r="J100"/>
          <cell r="K100"/>
          <cell r="L100"/>
          <cell r="M100"/>
          <cell r="N100"/>
          <cell r="O100"/>
          <cell r="P100"/>
          <cell r="Q100"/>
          <cell r="R100"/>
          <cell r="S100"/>
          <cell r="T100"/>
          <cell r="U100"/>
          <cell r="V100"/>
          <cell r="X100"/>
        </row>
        <row r="101">
          <cell r="B101"/>
          <cell r="C101"/>
          <cell r="D101"/>
          <cell r="E101"/>
          <cell r="F101"/>
          <cell r="G101"/>
          <cell r="H101"/>
          <cell r="I101"/>
          <cell r="J101"/>
          <cell r="K101"/>
          <cell r="L101"/>
          <cell r="M101"/>
          <cell r="N101"/>
          <cell r="O101"/>
          <cell r="P101"/>
          <cell r="Q101"/>
          <cell r="R101"/>
          <cell r="S101"/>
          <cell r="T101"/>
          <cell r="U101"/>
          <cell r="V101"/>
          <cell r="X101"/>
        </row>
        <row r="102">
          <cell r="B102"/>
          <cell r="C102"/>
          <cell r="D102"/>
          <cell r="E102"/>
          <cell r="F102"/>
          <cell r="G102"/>
          <cell r="H102"/>
          <cell r="I102"/>
          <cell r="J102"/>
          <cell r="K102"/>
          <cell r="L102"/>
          <cell r="M102"/>
          <cell r="N102"/>
          <cell r="O102"/>
          <cell r="P102"/>
          <cell r="Q102"/>
          <cell r="R102"/>
          <cell r="S102"/>
          <cell r="T102"/>
          <cell r="U102"/>
          <cell r="V102"/>
          <cell r="X102"/>
        </row>
        <row r="103">
          <cell r="B103"/>
          <cell r="C103"/>
          <cell r="D103"/>
          <cell r="E103"/>
          <cell r="F103"/>
          <cell r="G103"/>
          <cell r="H103"/>
          <cell r="I103"/>
          <cell r="J103"/>
          <cell r="K103"/>
          <cell r="L103"/>
          <cell r="M103"/>
          <cell r="N103"/>
          <cell r="O103"/>
          <cell r="P103"/>
          <cell r="Q103"/>
          <cell r="R103"/>
          <cell r="S103"/>
          <cell r="T103"/>
        </row>
        <row r="104">
          <cell r="B104"/>
          <cell r="C104"/>
          <cell r="D104"/>
          <cell r="E104"/>
          <cell r="F104"/>
          <cell r="G104"/>
          <cell r="H104"/>
          <cell r="I104"/>
          <cell r="J104"/>
          <cell r="K104"/>
          <cell r="L104"/>
          <cell r="M104"/>
          <cell r="N104"/>
          <cell r="O104"/>
          <cell r="P104"/>
          <cell r="Q104"/>
          <cell r="R104"/>
          <cell r="S104"/>
          <cell r="T104"/>
        </row>
        <row r="105">
          <cell r="B105"/>
          <cell r="C105"/>
          <cell r="D105"/>
          <cell r="E105"/>
          <cell r="F105"/>
          <cell r="G105"/>
          <cell r="H105"/>
          <cell r="I105"/>
          <cell r="J105"/>
          <cell r="K105"/>
          <cell r="L105"/>
          <cell r="M105"/>
          <cell r="N105"/>
          <cell r="O105"/>
          <cell r="P105"/>
          <cell r="Q105"/>
          <cell r="R105"/>
          <cell r="S105"/>
          <cell r="T105"/>
        </row>
        <row r="106">
          <cell r="B106"/>
          <cell r="C106"/>
          <cell r="D106"/>
          <cell r="E106"/>
          <cell r="F106"/>
          <cell r="G106"/>
          <cell r="H106"/>
          <cell r="I106"/>
          <cell r="J106"/>
          <cell r="K106"/>
          <cell r="L106"/>
          <cell r="M106"/>
          <cell r="N106"/>
          <cell r="O106"/>
          <cell r="P106"/>
          <cell r="Q106"/>
          <cell r="R106"/>
          <cell r="S106"/>
          <cell r="T106"/>
        </row>
        <row r="107">
          <cell r="B107"/>
          <cell r="C107"/>
          <cell r="D107"/>
          <cell r="E107"/>
          <cell r="F107"/>
          <cell r="G107"/>
          <cell r="H107"/>
          <cell r="I107"/>
          <cell r="J107"/>
          <cell r="K107"/>
          <cell r="L107"/>
          <cell r="M107"/>
          <cell r="N107"/>
          <cell r="O107"/>
          <cell r="P107"/>
          <cell r="Q107"/>
          <cell r="R107"/>
          <cell r="S107"/>
          <cell r="T107"/>
        </row>
        <row r="108">
          <cell r="B108"/>
          <cell r="C108"/>
          <cell r="D108"/>
          <cell r="E108"/>
          <cell r="F108"/>
          <cell r="G108"/>
          <cell r="H108"/>
          <cell r="I108"/>
          <cell r="J108"/>
          <cell r="K108"/>
          <cell r="L108"/>
          <cell r="M108"/>
          <cell r="N108"/>
          <cell r="O108"/>
          <cell r="P108"/>
          <cell r="Q108"/>
          <cell r="R108"/>
          <cell r="S108"/>
          <cell r="T108"/>
        </row>
        <row r="109">
          <cell r="B109"/>
          <cell r="C109"/>
          <cell r="D109"/>
          <cell r="E109"/>
          <cell r="F109"/>
          <cell r="G109"/>
          <cell r="H109"/>
          <cell r="I109"/>
          <cell r="J109"/>
          <cell r="K109"/>
          <cell r="L109"/>
          <cell r="M109"/>
          <cell r="N109"/>
          <cell r="O109"/>
          <cell r="P109"/>
          <cell r="Q109"/>
          <cell r="R109"/>
          <cell r="S109"/>
          <cell r="T109"/>
        </row>
        <row r="110">
          <cell r="C110"/>
          <cell r="D110"/>
          <cell r="E110"/>
          <cell r="F110"/>
          <cell r="G110"/>
          <cell r="H110"/>
          <cell r="I110"/>
          <cell r="J110"/>
          <cell r="K110"/>
          <cell r="L110"/>
          <cell r="M110"/>
          <cell r="N110"/>
          <cell r="O110"/>
          <cell r="P110"/>
          <cell r="Q110"/>
          <cell r="R110"/>
          <cell r="S110"/>
          <cell r="T110"/>
        </row>
        <row r="111">
          <cell r="C111"/>
          <cell r="D111"/>
          <cell r="E111"/>
          <cell r="F111"/>
          <cell r="G111"/>
          <cell r="H111"/>
          <cell r="I111"/>
          <cell r="J111"/>
          <cell r="K111"/>
          <cell r="L111"/>
          <cell r="M111"/>
          <cell r="N111"/>
          <cell r="O111"/>
          <cell r="P111"/>
          <cell r="Q111"/>
          <cell r="R111"/>
          <cell r="S111"/>
          <cell r="T111"/>
        </row>
        <row r="112">
          <cell r="C112"/>
          <cell r="D112"/>
          <cell r="E112"/>
          <cell r="F112"/>
          <cell r="G112"/>
          <cell r="H112"/>
          <cell r="I112"/>
          <cell r="J112"/>
          <cell r="K112"/>
          <cell r="L112"/>
          <cell r="M112"/>
          <cell r="N112"/>
          <cell r="O112"/>
          <cell r="P112"/>
          <cell r="Q112"/>
          <cell r="R112"/>
          <cell r="S112"/>
          <cell r="T112"/>
        </row>
      </sheetData>
      <sheetData sheetId="4"/>
      <sheetData sheetId="5"/>
      <sheetData sheetId="6">
        <row r="12">
          <cell r="B12" t="str">
            <v>Compressed Air-Retro</v>
          </cell>
          <cell r="C12"/>
          <cell r="D12"/>
          <cell r="E12"/>
          <cell r="F12"/>
          <cell r="G12"/>
          <cell r="H12"/>
          <cell r="I12"/>
          <cell r="J12"/>
          <cell r="K12"/>
          <cell r="L12"/>
          <cell r="M12"/>
          <cell r="N12"/>
          <cell r="O12"/>
          <cell r="P12"/>
          <cell r="Q12"/>
          <cell r="R12"/>
          <cell r="S12"/>
          <cell r="T12"/>
          <cell r="U12"/>
        </row>
        <row r="13">
          <cell r="B13" t="str">
            <v>Compressed Air-NR</v>
          </cell>
          <cell r="C13"/>
          <cell r="D13"/>
          <cell r="E13"/>
          <cell r="F13"/>
          <cell r="G13"/>
          <cell r="H13"/>
          <cell r="I13"/>
          <cell r="J13"/>
          <cell r="K13"/>
          <cell r="L13"/>
          <cell r="M13"/>
          <cell r="N13"/>
          <cell r="O13"/>
          <cell r="P13"/>
          <cell r="Q13"/>
          <cell r="R13"/>
          <cell r="S13"/>
          <cell r="T13"/>
          <cell r="U13"/>
        </row>
        <row r="14">
          <cell r="B14" t="str">
            <v>Network PC Power Management-Retro</v>
          </cell>
          <cell r="C14"/>
          <cell r="D14"/>
          <cell r="E14"/>
          <cell r="F14"/>
          <cell r="G14"/>
          <cell r="H14"/>
          <cell r="I14"/>
          <cell r="J14"/>
          <cell r="K14"/>
          <cell r="L14"/>
          <cell r="M14"/>
          <cell r="N14"/>
          <cell r="O14"/>
          <cell r="P14"/>
          <cell r="Q14"/>
          <cell r="R14"/>
          <cell r="S14"/>
          <cell r="T14"/>
          <cell r="U14"/>
        </row>
        <row r="15">
          <cell r="B15" t="str">
            <v>Commercial Computer Laptop-NR</v>
          </cell>
          <cell r="C15"/>
          <cell r="D15"/>
          <cell r="E15"/>
          <cell r="F15"/>
          <cell r="G15"/>
          <cell r="H15"/>
          <cell r="I15"/>
          <cell r="J15"/>
          <cell r="K15"/>
          <cell r="L15"/>
          <cell r="M15"/>
          <cell r="N15"/>
          <cell r="O15"/>
          <cell r="P15"/>
          <cell r="Q15"/>
          <cell r="R15"/>
          <cell r="S15"/>
          <cell r="T15"/>
          <cell r="U15"/>
        </row>
        <row r="16">
          <cell r="B16" t="str">
            <v>Smart Plug Power Strips-Retro</v>
          </cell>
          <cell r="C16"/>
          <cell r="D16"/>
          <cell r="E16"/>
          <cell r="F16"/>
          <cell r="G16"/>
          <cell r="H16"/>
          <cell r="I16"/>
          <cell r="J16"/>
          <cell r="K16"/>
          <cell r="L16"/>
          <cell r="M16"/>
          <cell r="N16"/>
          <cell r="O16"/>
          <cell r="P16"/>
          <cell r="Q16"/>
          <cell r="R16"/>
          <cell r="S16"/>
          <cell r="T16"/>
          <cell r="U16">
            <v>0.2</v>
          </cell>
        </row>
        <row r="17">
          <cell r="B17" t="str">
            <v>Data Centers-NR</v>
          </cell>
          <cell r="C17"/>
          <cell r="D17"/>
          <cell r="E17"/>
          <cell r="F17"/>
          <cell r="G17"/>
          <cell r="H17"/>
          <cell r="I17"/>
          <cell r="J17"/>
          <cell r="K17"/>
          <cell r="L17"/>
          <cell r="M17"/>
          <cell r="N17"/>
          <cell r="O17"/>
          <cell r="P17"/>
          <cell r="Q17"/>
          <cell r="R17"/>
          <cell r="S17"/>
          <cell r="T17"/>
          <cell r="U17">
            <v>0.2</v>
          </cell>
        </row>
        <row r="18">
          <cell r="B18" t="str">
            <v>Commercial Computer Monitor-NR</v>
          </cell>
          <cell r="C18"/>
          <cell r="D18"/>
          <cell r="E18"/>
          <cell r="F18"/>
          <cell r="G18"/>
          <cell r="H18"/>
          <cell r="I18"/>
          <cell r="J18"/>
          <cell r="K18"/>
          <cell r="L18"/>
          <cell r="M18"/>
          <cell r="N18"/>
          <cell r="O18"/>
          <cell r="P18"/>
          <cell r="Q18"/>
          <cell r="R18"/>
          <cell r="S18"/>
          <cell r="T18"/>
          <cell r="U18">
            <v>0.2</v>
          </cell>
        </row>
        <row r="19">
          <cell r="B19" t="str">
            <v>Commercial Computer Desktop-NR</v>
          </cell>
          <cell r="C19"/>
          <cell r="D19"/>
          <cell r="E19"/>
          <cell r="F19"/>
          <cell r="G19"/>
          <cell r="H19"/>
          <cell r="I19"/>
          <cell r="J19"/>
          <cell r="K19"/>
          <cell r="L19"/>
          <cell r="M19"/>
          <cell r="N19"/>
          <cell r="O19"/>
          <cell r="P19"/>
          <cell r="Q19"/>
          <cell r="R19"/>
          <cell r="S19"/>
          <cell r="T19"/>
          <cell r="U19">
            <v>0.25</v>
          </cell>
        </row>
        <row r="20">
          <cell r="B20" t="str">
            <v>Pre-Rinse Spray Valve-Retro</v>
          </cell>
          <cell r="C20"/>
          <cell r="D20"/>
          <cell r="E20"/>
          <cell r="F20"/>
          <cell r="G20"/>
          <cell r="H20"/>
          <cell r="I20"/>
          <cell r="J20"/>
          <cell r="K20"/>
          <cell r="L20"/>
          <cell r="M20"/>
          <cell r="N20"/>
          <cell r="O20"/>
          <cell r="P20"/>
          <cell r="Q20"/>
          <cell r="R20"/>
          <cell r="S20"/>
          <cell r="T20"/>
          <cell r="U20">
            <v>0.2</v>
          </cell>
        </row>
        <row r="21">
          <cell r="B21" t="str">
            <v>Cooking Equipment-NR</v>
          </cell>
          <cell r="C21"/>
          <cell r="D21"/>
          <cell r="E21"/>
          <cell r="F21"/>
          <cell r="G21"/>
          <cell r="H21"/>
          <cell r="I21"/>
          <cell r="J21"/>
          <cell r="K21"/>
          <cell r="L21"/>
          <cell r="M21"/>
          <cell r="N21"/>
          <cell r="O21"/>
          <cell r="P21"/>
          <cell r="Q21"/>
          <cell r="R21"/>
          <cell r="S21"/>
          <cell r="T21"/>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row>
        <row r="24">
          <cell r="B24" t="str">
            <v>Glass-New</v>
          </cell>
          <cell r="C24"/>
          <cell r="D24"/>
          <cell r="E24"/>
          <cell r="F24"/>
          <cell r="G24"/>
          <cell r="H24"/>
          <cell r="I24"/>
          <cell r="J24"/>
          <cell r="K24"/>
          <cell r="L24"/>
          <cell r="M24"/>
          <cell r="N24"/>
          <cell r="O24"/>
          <cell r="P24"/>
          <cell r="Q24"/>
          <cell r="R24"/>
          <cell r="S24"/>
          <cell r="T24"/>
          <cell r="U24"/>
        </row>
        <row r="25">
          <cell r="B25" t="str">
            <v>Glass-NR</v>
          </cell>
          <cell r="C25"/>
          <cell r="D25"/>
          <cell r="E25"/>
          <cell r="F25"/>
          <cell r="G25"/>
          <cell r="H25"/>
          <cell r="I25"/>
          <cell r="J25"/>
          <cell r="K25"/>
          <cell r="L25"/>
          <cell r="M25"/>
          <cell r="N25"/>
          <cell r="O25"/>
          <cell r="P25"/>
          <cell r="Q25"/>
          <cell r="R25"/>
          <cell r="S25"/>
          <cell r="T25"/>
          <cell r="U25"/>
        </row>
        <row r="26">
          <cell r="B26" t="str">
            <v>Glass-Retro</v>
          </cell>
          <cell r="C26"/>
          <cell r="D26"/>
          <cell r="E26"/>
          <cell r="F26"/>
          <cell r="G26"/>
          <cell r="H26"/>
          <cell r="I26"/>
          <cell r="J26"/>
          <cell r="K26"/>
          <cell r="L26"/>
          <cell r="M26"/>
          <cell r="N26"/>
          <cell r="O26"/>
          <cell r="P26"/>
          <cell r="Q26"/>
          <cell r="R26"/>
          <cell r="S26"/>
          <cell r="T26"/>
          <cell r="U26"/>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cell r="U27"/>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cell r="U28"/>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cell r="U29"/>
        </row>
        <row r="30">
          <cell r="B30" t="str">
            <v>Variable Speed Chiller-New</v>
          </cell>
          <cell r="C30"/>
          <cell r="D30"/>
          <cell r="E30"/>
          <cell r="F30"/>
          <cell r="G30"/>
          <cell r="H30"/>
          <cell r="I30"/>
          <cell r="J30"/>
          <cell r="K30"/>
          <cell r="L30"/>
          <cell r="M30"/>
          <cell r="N30"/>
          <cell r="O30"/>
          <cell r="P30"/>
          <cell r="Q30"/>
          <cell r="R30"/>
          <cell r="S30"/>
          <cell r="T30"/>
          <cell r="U30"/>
        </row>
        <row r="31">
          <cell r="B31" t="str">
            <v>Variable Speed Chiller-NR</v>
          </cell>
          <cell r="C31"/>
          <cell r="D31"/>
          <cell r="E31"/>
          <cell r="F31"/>
          <cell r="G31"/>
          <cell r="H31"/>
          <cell r="I31"/>
          <cell r="J31"/>
          <cell r="K31"/>
          <cell r="L31"/>
          <cell r="M31"/>
          <cell r="N31"/>
          <cell r="O31"/>
          <cell r="P31"/>
          <cell r="Q31"/>
          <cell r="R31"/>
          <cell r="S31"/>
          <cell r="T31"/>
          <cell r="U31"/>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cell r="U32"/>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cell r="U33"/>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cell r="U34"/>
        </row>
        <row r="35">
          <cell r="B35" t="str">
            <v>Evaporative Assist Cooling-New</v>
          </cell>
          <cell r="C35"/>
          <cell r="D35"/>
          <cell r="E35"/>
          <cell r="F35"/>
          <cell r="G35"/>
          <cell r="H35"/>
          <cell r="I35"/>
          <cell r="J35"/>
          <cell r="K35"/>
          <cell r="L35"/>
          <cell r="M35"/>
          <cell r="N35"/>
          <cell r="O35"/>
          <cell r="P35"/>
          <cell r="Q35"/>
          <cell r="R35"/>
          <cell r="S35"/>
          <cell r="T35"/>
          <cell r="U35"/>
        </row>
        <row r="36">
          <cell r="B36" t="str">
            <v>Evaporative Assist Cooling-NR</v>
          </cell>
          <cell r="C36"/>
          <cell r="D36"/>
          <cell r="E36"/>
          <cell r="F36"/>
          <cell r="G36"/>
          <cell r="H36"/>
          <cell r="I36"/>
          <cell r="J36"/>
          <cell r="K36"/>
          <cell r="L36"/>
          <cell r="M36"/>
          <cell r="N36"/>
          <cell r="O36"/>
          <cell r="P36"/>
          <cell r="Q36"/>
          <cell r="R36"/>
          <cell r="S36"/>
          <cell r="T36"/>
          <cell r="U36"/>
        </row>
        <row r="37">
          <cell r="B37" t="str">
            <v>Low Pressure Distribution Complex HVAC-New</v>
          </cell>
          <cell r="C37"/>
          <cell r="D37"/>
          <cell r="E37"/>
          <cell r="F37"/>
          <cell r="G37"/>
          <cell r="H37"/>
          <cell r="I37"/>
          <cell r="J37"/>
          <cell r="K37"/>
          <cell r="L37"/>
          <cell r="M37"/>
          <cell r="N37"/>
          <cell r="O37"/>
          <cell r="P37"/>
          <cell r="Q37"/>
          <cell r="R37"/>
          <cell r="S37"/>
          <cell r="T37"/>
          <cell r="U37"/>
        </row>
        <row r="38">
          <cell r="B38" t="str">
            <v>Demand Control Ventilation-New</v>
          </cell>
          <cell r="C38"/>
          <cell r="D38"/>
          <cell r="E38"/>
          <cell r="F38"/>
          <cell r="G38"/>
          <cell r="H38"/>
          <cell r="I38"/>
          <cell r="J38"/>
          <cell r="K38"/>
          <cell r="L38"/>
          <cell r="M38"/>
          <cell r="N38"/>
          <cell r="O38"/>
          <cell r="P38"/>
          <cell r="Q38"/>
          <cell r="R38"/>
          <cell r="S38"/>
          <cell r="T38"/>
          <cell r="U38"/>
        </row>
        <row r="39">
          <cell r="B39" t="str">
            <v>Demand Control Ventilation-NR</v>
          </cell>
          <cell r="C39"/>
          <cell r="D39"/>
          <cell r="E39"/>
          <cell r="F39"/>
          <cell r="G39"/>
          <cell r="H39"/>
          <cell r="I39"/>
          <cell r="J39"/>
          <cell r="K39"/>
          <cell r="L39"/>
          <cell r="M39"/>
          <cell r="N39"/>
          <cell r="O39"/>
          <cell r="P39"/>
          <cell r="Q39"/>
          <cell r="R39"/>
          <cell r="S39"/>
          <cell r="T39"/>
          <cell r="U39"/>
        </row>
        <row r="40">
          <cell r="B40" t="str">
            <v>Demand Control Ventilation-Retro</v>
          </cell>
          <cell r="C40"/>
          <cell r="D40"/>
          <cell r="E40"/>
          <cell r="F40"/>
          <cell r="G40"/>
          <cell r="H40"/>
          <cell r="I40"/>
          <cell r="J40"/>
          <cell r="K40"/>
          <cell r="L40"/>
          <cell r="M40"/>
          <cell r="N40"/>
          <cell r="O40"/>
          <cell r="P40"/>
          <cell r="Q40"/>
          <cell r="R40"/>
          <cell r="S40"/>
          <cell r="T40"/>
          <cell r="U40"/>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cell r="C42"/>
          <cell r="D42"/>
          <cell r="E42"/>
          <cell r="F42"/>
          <cell r="G42"/>
          <cell r="H42"/>
          <cell r="I42"/>
          <cell r="J42"/>
          <cell r="K42"/>
          <cell r="L42"/>
          <cell r="M42"/>
          <cell r="N42"/>
          <cell r="O42"/>
          <cell r="P42"/>
          <cell r="Q42"/>
          <cell r="R42"/>
          <cell r="S42"/>
          <cell r="T42"/>
          <cell r="U42"/>
        </row>
        <row r="43">
          <cell r="B43" t="str">
            <v>DCV Parking Garage-Retro</v>
          </cell>
          <cell r="C43"/>
          <cell r="D43"/>
          <cell r="E43"/>
          <cell r="F43"/>
          <cell r="G43"/>
          <cell r="H43"/>
          <cell r="I43"/>
          <cell r="J43"/>
          <cell r="K43"/>
          <cell r="L43"/>
          <cell r="M43"/>
          <cell r="N43"/>
          <cell r="O43"/>
          <cell r="P43"/>
          <cell r="Q43"/>
          <cell r="R43"/>
          <cell r="S43"/>
          <cell r="T43"/>
          <cell r="U43"/>
        </row>
        <row r="44">
          <cell r="B44" t="str">
            <v>Weatherization - School-Retro</v>
          </cell>
          <cell r="C44"/>
          <cell r="D44"/>
          <cell r="E44"/>
          <cell r="F44"/>
          <cell r="G44"/>
          <cell r="H44"/>
          <cell r="I44"/>
          <cell r="J44"/>
          <cell r="K44"/>
          <cell r="L44"/>
          <cell r="M44"/>
          <cell r="N44"/>
          <cell r="O44"/>
          <cell r="P44"/>
          <cell r="Q44"/>
          <cell r="R44"/>
          <cell r="S44"/>
          <cell r="T44"/>
          <cell r="U44"/>
        </row>
        <row r="45">
          <cell r="B45" t="str">
            <v>-</v>
          </cell>
          <cell r="C45"/>
          <cell r="D45"/>
          <cell r="E45"/>
          <cell r="F45"/>
          <cell r="G45"/>
          <cell r="H45"/>
          <cell r="I45"/>
          <cell r="J45"/>
          <cell r="K45"/>
          <cell r="L45"/>
          <cell r="M45"/>
          <cell r="N45"/>
          <cell r="O45"/>
          <cell r="P45"/>
          <cell r="Q45"/>
          <cell r="R45"/>
          <cell r="S45"/>
          <cell r="T45"/>
          <cell r="U45">
            <v>0.25</v>
          </cell>
        </row>
        <row r="46">
          <cell r="B46" t="str">
            <v>AC Heat Recovery for Water Heating-NR</v>
          </cell>
          <cell r="C46"/>
          <cell r="D46"/>
          <cell r="E46"/>
          <cell r="F46"/>
          <cell r="G46"/>
          <cell r="H46"/>
          <cell r="I46"/>
          <cell r="J46"/>
          <cell r="K46"/>
          <cell r="L46"/>
          <cell r="M46"/>
          <cell r="N46"/>
          <cell r="O46"/>
          <cell r="P46"/>
          <cell r="Q46"/>
          <cell r="R46"/>
          <cell r="S46"/>
          <cell r="T46"/>
          <cell r="U46"/>
        </row>
        <row r="47">
          <cell r="B47" t="str">
            <v>Room Occupancy Sensors in Lodging-Retro</v>
          </cell>
          <cell r="C47"/>
          <cell r="D47"/>
          <cell r="E47"/>
          <cell r="F47"/>
          <cell r="G47"/>
          <cell r="H47"/>
          <cell r="I47"/>
          <cell r="J47"/>
          <cell r="K47"/>
          <cell r="L47"/>
          <cell r="M47"/>
          <cell r="N47"/>
          <cell r="O47"/>
          <cell r="P47"/>
          <cell r="Q47"/>
          <cell r="R47"/>
          <cell r="S47"/>
          <cell r="T47"/>
          <cell r="U47"/>
        </row>
        <row r="48">
          <cell r="B48" t="str">
            <v>Chiller - chilled water retrofit-Retro</v>
          </cell>
          <cell r="C48"/>
          <cell r="D48"/>
          <cell r="E48"/>
          <cell r="F48"/>
          <cell r="G48"/>
          <cell r="H48"/>
          <cell r="I48"/>
          <cell r="J48"/>
          <cell r="K48"/>
          <cell r="L48"/>
          <cell r="M48"/>
          <cell r="N48"/>
          <cell r="O48"/>
          <cell r="P48"/>
          <cell r="Q48"/>
          <cell r="R48"/>
          <cell r="S48"/>
          <cell r="T48"/>
          <cell r="U48"/>
        </row>
        <row r="49">
          <cell r="B49" t="str">
            <v>Chiller - equip retrofits-Retro</v>
          </cell>
          <cell r="C49"/>
          <cell r="D49"/>
          <cell r="E49"/>
          <cell r="F49"/>
          <cell r="G49"/>
          <cell r="H49"/>
          <cell r="I49"/>
          <cell r="J49"/>
          <cell r="K49"/>
          <cell r="L49"/>
          <cell r="M49"/>
          <cell r="N49"/>
          <cell r="O49"/>
          <cell r="P49"/>
          <cell r="Q49"/>
          <cell r="R49"/>
          <cell r="S49"/>
          <cell r="T49"/>
          <cell r="U49"/>
        </row>
        <row r="50">
          <cell r="B50" t="str">
            <v>Pool Blankets-Retro</v>
          </cell>
          <cell r="C50"/>
          <cell r="D50"/>
          <cell r="E50"/>
          <cell r="F50"/>
          <cell r="G50"/>
          <cell r="H50"/>
          <cell r="I50"/>
          <cell r="J50"/>
          <cell r="K50"/>
          <cell r="L50"/>
          <cell r="M50"/>
          <cell r="N50"/>
          <cell r="O50"/>
          <cell r="P50"/>
          <cell r="Q50"/>
          <cell r="R50"/>
          <cell r="S50"/>
          <cell r="T50"/>
          <cell r="U50"/>
        </row>
        <row r="51">
          <cell r="B51" t="str">
            <v>Web-Enabled Thermostats-Retro</v>
          </cell>
          <cell r="C51"/>
          <cell r="D51"/>
          <cell r="E51"/>
          <cell r="F51"/>
          <cell r="G51"/>
          <cell r="H51"/>
          <cell r="I51"/>
          <cell r="J51"/>
          <cell r="K51"/>
          <cell r="L51"/>
          <cell r="M51"/>
          <cell r="N51"/>
          <cell r="O51"/>
          <cell r="P51"/>
          <cell r="Q51"/>
          <cell r="R51"/>
          <cell r="S51"/>
          <cell r="T51"/>
          <cell r="U51"/>
        </row>
        <row r="52">
          <cell r="B52" t="str">
            <v>Garage CO2 ventilation-Retro</v>
          </cell>
          <cell r="C52"/>
          <cell r="D52"/>
          <cell r="E52"/>
          <cell r="F52"/>
          <cell r="G52"/>
          <cell r="H52"/>
          <cell r="I52"/>
          <cell r="J52"/>
          <cell r="K52"/>
          <cell r="L52"/>
          <cell r="M52"/>
          <cell r="N52"/>
          <cell r="O52"/>
          <cell r="P52"/>
          <cell r="Q52"/>
          <cell r="R52"/>
          <cell r="S52"/>
          <cell r="T52"/>
          <cell r="U52"/>
        </row>
        <row r="53">
          <cell r="B53" t="str">
            <v>Circ Pump ECM and drive-Retro</v>
          </cell>
          <cell r="C53"/>
          <cell r="D53"/>
          <cell r="E53"/>
          <cell r="F53"/>
          <cell r="G53"/>
          <cell r="H53"/>
          <cell r="I53"/>
          <cell r="J53"/>
          <cell r="K53"/>
          <cell r="L53"/>
          <cell r="M53"/>
          <cell r="N53"/>
          <cell r="O53"/>
          <cell r="P53"/>
          <cell r="Q53"/>
          <cell r="R53"/>
          <cell r="S53"/>
          <cell r="T53"/>
          <cell r="U53"/>
        </row>
        <row r="54">
          <cell r="B54" t="str">
            <v>VRF-New</v>
          </cell>
          <cell r="C54"/>
          <cell r="D54"/>
          <cell r="E54"/>
          <cell r="F54"/>
          <cell r="G54"/>
          <cell r="H54"/>
          <cell r="I54"/>
          <cell r="J54"/>
          <cell r="K54"/>
          <cell r="L54"/>
          <cell r="M54"/>
          <cell r="N54"/>
          <cell r="O54"/>
          <cell r="P54"/>
          <cell r="Q54"/>
          <cell r="R54"/>
          <cell r="S54"/>
          <cell r="T54"/>
          <cell r="U54"/>
        </row>
        <row r="55">
          <cell r="B55" t="str">
            <v>VRF-Retro</v>
          </cell>
          <cell r="C55"/>
          <cell r="D55"/>
          <cell r="E55"/>
          <cell r="F55"/>
          <cell r="G55"/>
          <cell r="H55"/>
          <cell r="I55"/>
          <cell r="J55"/>
          <cell r="K55"/>
          <cell r="L55"/>
          <cell r="M55"/>
          <cell r="N55"/>
          <cell r="O55"/>
          <cell r="P55"/>
          <cell r="Q55"/>
          <cell r="R55"/>
          <cell r="S55"/>
          <cell r="T55"/>
          <cell r="U55"/>
        </row>
        <row r="56">
          <cell r="B56" t="str">
            <v>Evaporator Roof Top HVAC-Retro</v>
          </cell>
          <cell r="C56"/>
          <cell r="D56"/>
          <cell r="E56"/>
          <cell r="F56"/>
          <cell r="G56"/>
          <cell r="H56"/>
          <cell r="I56"/>
          <cell r="J56"/>
          <cell r="K56"/>
          <cell r="L56"/>
          <cell r="M56"/>
          <cell r="N56"/>
          <cell r="O56"/>
          <cell r="P56"/>
          <cell r="Q56"/>
          <cell r="R56"/>
          <cell r="S56"/>
          <cell r="T56"/>
          <cell r="U56"/>
        </row>
        <row r="57">
          <cell r="B57" t="str">
            <v>Secondary Glazing Systems-Retro</v>
          </cell>
          <cell r="C57"/>
          <cell r="D57"/>
          <cell r="E57"/>
          <cell r="F57"/>
          <cell r="G57"/>
          <cell r="H57"/>
          <cell r="I57"/>
          <cell r="J57"/>
          <cell r="K57"/>
          <cell r="L57"/>
          <cell r="M57"/>
          <cell r="N57"/>
          <cell r="O57"/>
          <cell r="P57"/>
          <cell r="Q57"/>
          <cell r="R57"/>
          <cell r="S57"/>
          <cell r="T57"/>
          <cell r="U57"/>
        </row>
        <row r="58">
          <cell r="B58" t="str">
            <v>LPD Package-New</v>
          </cell>
          <cell r="C58"/>
          <cell r="D58"/>
          <cell r="E58"/>
          <cell r="F58"/>
          <cell r="G58"/>
          <cell r="H58"/>
          <cell r="I58"/>
          <cell r="J58"/>
          <cell r="K58"/>
          <cell r="L58"/>
          <cell r="M58"/>
          <cell r="N58"/>
          <cell r="O58"/>
          <cell r="P58"/>
          <cell r="Q58"/>
          <cell r="R58"/>
          <cell r="S58"/>
          <cell r="T58"/>
          <cell r="U58"/>
        </row>
        <row r="59">
          <cell r="B59" t="str">
            <v>LPD Package-NR</v>
          </cell>
          <cell r="C59"/>
          <cell r="D59"/>
          <cell r="E59"/>
          <cell r="F59"/>
          <cell r="G59"/>
          <cell r="H59"/>
          <cell r="I59"/>
          <cell r="J59"/>
          <cell r="K59"/>
          <cell r="L59"/>
          <cell r="M59"/>
          <cell r="N59"/>
          <cell r="O59"/>
          <cell r="P59"/>
          <cell r="Q59"/>
          <cell r="R59"/>
          <cell r="S59"/>
          <cell r="T59"/>
          <cell r="U59"/>
        </row>
        <row r="60">
          <cell r="B60" t="str">
            <v>LPD Package-Retro</v>
          </cell>
          <cell r="C60"/>
          <cell r="D60"/>
          <cell r="E60"/>
          <cell r="F60"/>
          <cell r="G60"/>
          <cell r="H60"/>
          <cell r="I60"/>
          <cell r="J60"/>
          <cell r="K60"/>
          <cell r="L60"/>
          <cell r="M60"/>
          <cell r="N60"/>
          <cell r="O60"/>
          <cell r="P60"/>
          <cell r="Q60"/>
          <cell r="R60"/>
          <cell r="S60"/>
          <cell r="T60"/>
          <cell r="U60"/>
        </row>
        <row r="61">
          <cell r="B61" t="str">
            <v>Top Daylighting-New</v>
          </cell>
          <cell r="C61"/>
          <cell r="D61"/>
          <cell r="E61"/>
          <cell r="F61"/>
          <cell r="G61"/>
          <cell r="H61"/>
          <cell r="I61"/>
          <cell r="J61"/>
          <cell r="K61"/>
          <cell r="L61"/>
          <cell r="M61"/>
          <cell r="N61"/>
          <cell r="O61"/>
          <cell r="P61"/>
          <cell r="Q61"/>
          <cell r="R61"/>
          <cell r="S61"/>
          <cell r="T61"/>
          <cell r="U61"/>
        </row>
        <row r="62">
          <cell r="B62" t="str">
            <v>Perimeter Daylighting Controls Advanced-New</v>
          </cell>
          <cell r="C62"/>
          <cell r="D62"/>
          <cell r="E62"/>
          <cell r="F62"/>
          <cell r="G62"/>
          <cell r="H62"/>
          <cell r="I62"/>
          <cell r="J62"/>
          <cell r="K62"/>
          <cell r="L62"/>
          <cell r="M62"/>
          <cell r="N62"/>
          <cell r="O62"/>
          <cell r="P62"/>
          <cell r="Q62"/>
          <cell r="R62"/>
          <cell r="S62"/>
          <cell r="T62"/>
          <cell r="U62"/>
        </row>
        <row r="63">
          <cell r="B63" t="str">
            <v>Perimeter Daylighting Controls Advanced-NR</v>
          </cell>
          <cell r="C63"/>
          <cell r="D63"/>
          <cell r="E63"/>
          <cell r="F63"/>
          <cell r="G63"/>
          <cell r="H63"/>
          <cell r="I63"/>
          <cell r="J63"/>
          <cell r="K63"/>
          <cell r="L63"/>
          <cell r="M63"/>
          <cell r="N63"/>
          <cell r="O63"/>
          <cell r="P63"/>
          <cell r="Q63"/>
          <cell r="R63"/>
          <cell r="S63"/>
          <cell r="T63"/>
          <cell r="U63"/>
        </row>
        <row r="64">
          <cell r="B64" t="str">
            <v>Lighting Controls Interior-New</v>
          </cell>
          <cell r="C64"/>
          <cell r="D64"/>
          <cell r="E64"/>
          <cell r="F64"/>
          <cell r="G64"/>
          <cell r="H64"/>
          <cell r="I64"/>
          <cell r="J64"/>
          <cell r="K64"/>
          <cell r="L64"/>
          <cell r="M64"/>
          <cell r="N64"/>
          <cell r="O64"/>
          <cell r="P64"/>
          <cell r="Q64"/>
          <cell r="R64"/>
          <cell r="S64"/>
          <cell r="T64"/>
          <cell r="U64"/>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U65"/>
        </row>
        <row r="66">
          <cell r="B66" t="str">
            <v>Exterior Building Lighting-New</v>
          </cell>
          <cell r="C66"/>
          <cell r="D66"/>
          <cell r="E66"/>
          <cell r="F66"/>
          <cell r="G66"/>
          <cell r="H66"/>
          <cell r="I66"/>
          <cell r="J66"/>
          <cell r="K66"/>
          <cell r="L66"/>
          <cell r="M66"/>
          <cell r="N66"/>
          <cell r="O66"/>
          <cell r="P66"/>
          <cell r="Q66"/>
          <cell r="R66"/>
          <cell r="S66"/>
          <cell r="T66"/>
          <cell r="U66">
            <v>0.2</v>
          </cell>
        </row>
        <row r="67">
          <cell r="B67" t="str">
            <v>Exterior Building Lighting-NR</v>
          </cell>
          <cell r="C67"/>
          <cell r="D67"/>
          <cell r="E67"/>
          <cell r="F67"/>
          <cell r="G67"/>
          <cell r="H67"/>
          <cell r="I67"/>
          <cell r="J67"/>
          <cell r="K67"/>
          <cell r="L67"/>
          <cell r="M67"/>
          <cell r="N67"/>
          <cell r="O67"/>
          <cell r="P67"/>
          <cell r="Q67"/>
          <cell r="R67"/>
          <cell r="S67"/>
          <cell r="T67"/>
          <cell r="U67">
            <v>0.2</v>
          </cell>
        </row>
        <row r="68">
          <cell r="B68" t="str">
            <v>Street and Roadway Lighting-New</v>
          </cell>
          <cell r="C68"/>
          <cell r="D68"/>
          <cell r="E68"/>
          <cell r="F68"/>
          <cell r="G68"/>
          <cell r="H68"/>
          <cell r="I68"/>
          <cell r="J68"/>
          <cell r="K68"/>
          <cell r="L68"/>
          <cell r="M68"/>
          <cell r="N68"/>
          <cell r="O68"/>
          <cell r="P68"/>
          <cell r="Q68"/>
          <cell r="R68"/>
          <cell r="S68"/>
          <cell r="T68"/>
          <cell r="U68">
            <v>0.2</v>
          </cell>
        </row>
        <row r="69">
          <cell r="B69" t="str">
            <v>Street and Roadway Lighting-NR</v>
          </cell>
          <cell r="C69"/>
          <cell r="D69"/>
          <cell r="E69"/>
          <cell r="F69"/>
          <cell r="G69"/>
          <cell r="H69"/>
          <cell r="I69"/>
          <cell r="J69"/>
          <cell r="K69"/>
          <cell r="L69"/>
          <cell r="M69"/>
          <cell r="N69"/>
          <cell r="O69"/>
          <cell r="P69"/>
          <cell r="Q69"/>
          <cell r="R69"/>
          <cell r="S69"/>
          <cell r="T69"/>
          <cell r="U69">
            <v>0.2</v>
          </cell>
        </row>
        <row r="70">
          <cell r="B70" t="str">
            <v>Parking Lighting-New</v>
          </cell>
          <cell r="C70"/>
          <cell r="D70"/>
          <cell r="E70"/>
          <cell r="F70"/>
          <cell r="G70"/>
          <cell r="H70"/>
          <cell r="I70"/>
          <cell r="J70"/>
          <cell r="K70"/>
          <cell r="L70"/>
          <cell r="M70"/>
          <cell r="N70"/>
          <cell r="O70"/>
          <cell r="P70"/>
          <cell r="Q70"/>
          <cell r="R70"/>
          <cell r="S70"/>
          <cell r="T70"/>
          <cell r="U70"/>
        </row>
        <row r="71">
          <cell r="B71" t="str">
            <v>Parking Lighting-NR</v>
          </cell>
          <cell r="C71"/>
          <cell r="D71"/>
          <cell r="E71"/>
          <cell r="F71"/>
          <cell r="G71"/>
          <cell r="H71"/>
          <cell r="I71"/>
          <cell r="J71"/>
          <cell r="K71"/>
          <cell r="L71"/>
          <cell r="M71"/>
          <cell r="N71"/>
          <cell r="O71"/>
          <cell r="P71"/>
          <cell r="Q71"/>
          <cell r="R71"/>
          <cell r="S71"/>
          <cell r="T71"/>
          <cell r="U71"/>
        </row>
        <row r="72">
          <cell r="B72" t="str">
            <v>Bi-Level Stiarwell Lighting-NR</v>
          </cell>
          <cell r="C72"/>
          <cell r="D72"/>
          <cell r="E72"/>
          <cell r="F72"/>
          <cell r="G72"/>
          <cell r="H72"/>
          <cell r="I72"/>
          <cell r="J72"/>
          <cell r="K72"/>
          <cell r="L72"/>
          <cell r="M72"/>
          <cell r="N72"/>
          <cell r="O72"/>
          <cell r="P72"/>
          <cell r="Q72"/>
          <cell r="R72"/>
          <cell r="S72"/>
          <cell r="T72"/>
          <cell r="U72"/>
        </row>
        <row r="73">
          <cell r="B73" t="str">
            <v>ECM-VAV-New</v>
          </cell>
          <cell r="C73"/>
          <cell r="D73"/>
          <cell r="E73"/>
          <cell r="F73"/>
          <cell r="G73"/>
          <cell r="H73"/>
          <cell r="I73"/>
          <cell r="J73"/>
          <cell r="K73"/>
          <cell r="L73"/>
          <cell r="M73"/>
          <cell r="N73"/>
          <cell r="O73"/>
          <cell r="P73"/>
          <cell r="Q73"/>
          <cell r="R73"/>
          <cell r="S73"/>
          <cell r="T73"/>
          <cell r="U73"/>
        </row>
        <row r="74">
          <cell r="B74" t="str">
            <v>ECM-VAV-NR</v>
          </cell>
          <cell r="C74"/>
          <cell r="D74"/>
          <cell r="E74"/>
          <cell r="F74"/>
          <cell r="G74"/>
          <cell r="H74"/>
          <cell r="I74"/>
          <cell r="J74"/>
          <cell r="K74"/>
          <cell r="L74"/>
          <cell r="M74"/>
          <cell r="N74"/>
          <cell r="O74"/>
          <cell r="P74"/>
          <cell r="Q74"/>
          <cell r="R74"/>
          <cell r="S74"/>
          <cell r="T74"/>
          <cell r="U74"/>
        </row>
        <row r="75">
          <cell r="B75" t="str">
            <v>Pool pumps-Retro</v>
          </cell>
          <cell r="C75"/>
          <cell r="D75"/>
          <cell r="E75"/>
          <cell r="F75"/>
          <cell r="G75"/>
          <cell r="H75"/>
          <cell r="I75"/>
          <cell r="J75"/>
          <cell r="K75"/>
          <cell r="L75"/>
          <cell r="M75"/>
          <cell r="N75"/>
          <cell r="O75"/>
          <cell r="P75"/>
          <cell r="Q75"/>
          <cell r="R75"/>
          <cell r="S75"/>
          <cell r="T75"/>
          <cell r="U75"/>
        </row>
        <row r="76">
          <cell r="B76" t="str">
            <v>MotorsRewind-New</v>
          </cell>
          <cell r="C76"/>
          <cell r="D76"/>
          <cell r="E76"/>
          <cell r="F76"/>
          <cell r="G76"/>
          <cell r="H76"/>
          <cell r="I76"/>
          <cell r="J76"/>
          <cell r="K76"/>
          <cell r="L76"/>
          <cell r="M76"/>
          <cell r="N76"/>
          <cell r="O76"/>
          <cell r="P76"/>
          <cell r="Q76"/>
          <cell r="R76"/>
          <cell r="S76"/>
          <cell r="T76"/>
          <cell r="U76"/>
        </row>
        <row r="77">
          <cell r="B77" t="str">
            <v>MotorsRewind-NR</v>
          </cell>
          <cell r="C77"/>
          <cell r="D77"/>
          <cell r="E77"/>
          <cell r="F77"/>
          <cell r="G77"/>
          <cell r="H77"/>
          <cell r="I77"/>
          <cell r="J77"/>
          <cell r="K77"/>
          <cell r="L77"/>
          <cell r="M77"/>
          <cell r="N77"/>
          <cell r="O77"/>
          <cell r="P77"/>
          <cell r="Q77"/>
          <cell r="R77"/>
          <cell r="S77"/>
          <cell r="T77"/>
          <cell r="U77"/>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row>
        <row r="80">
          <cell r="B80" t="str">
            <v>Engine Generator Block Heaters-Retro</v>
          </cell>
          <cell r="C80"/>
          <cell r="D80"/>
          <cell r="E80"/>
          <cell r="F80"/>
          <cell r="G80"/>
          <cell r="H80"/>
          <cell r="I80"/>
          <cell r="J80"/>
          <cell r="K80"/>
          <cell r="L80"/>
          <cell r="M80"/>
          <cell r="N80"/>
          <cell r="O80"/>
          <cell r="P80"/>
          <cell r="Q80"/>
          <cell r="R80"/>
          <cell r="S80"/>
          <cell r="T80"/>
          <cell r="U80"/>
        </row>
        <row r="81">
          <cell r="B81" t="str">
            <v>Grocery Refrigeration Bundle-Retro</v>
          </cell>
          <cell r="C81"/>
          <cell r="D81"/>
          <cell r="E81"/>
          <cell r="F81"/>
          <cell r="G81"/>
          <cell r="H81"/>
          <cell r="I81"/>
          <cell r="J81"/>
          <cell r="K81"/>
          <cell r="L81"/>
          <cell r="M81"/>
          <cell r="N81"/>
          <cell r="O81"/>
          <cell r="P81"/>
          <cell r="Q81"/>
          <cell r="R81"/>
          <cell r="S81"/>
          <cell r="T81"/>
          <cell r="U81"/>
        </row>
        <row r="82">
          <cell r="B82" t="str">
            <v>Packaged Refrigeration Equipment-New</v>
          </cell>
          <cell r="C82"/>
          <cell r="D82"/>
          <cell r="E82"/>
          <cell r="F82"/>
          <cell r="G82"/>
          <cell r="H82"/>
          <cell r="I82"/>
          <cell r="J82"/>
          <cell r="K82"/>
          <cell r="L82"/>
          <cell r="M82"/>
          <cell r="N82"/>
          <cell r="O82"/>
          <cell r="P82"/>
          <cell r="Q82"/>
          <cell r="R82"/>
          <cell r="S82"/>
          <cell r="T82"/>
          <cell r="U82"/>
        </row>
        <row r="83">
          <cell r="B83" t="str">
            <v>Appliances - Freezers-NR</v>
          </cell>
          <cell r="C83"/>
          <cell r="D83"/>
          <cell r="E83"/>
          <cell r="F83"/>
          <cell r="G83"/>
          <cell r="H83"/>
          <cell r="I83"/>
          <cell r="J83"/>
          <cell r="K83"/>
          <cell r="L83"/>
          <cell r="M83"/>
          <cell r="N83"/>
          <cell r="O83"/>
          <cell r="P83"/>
          <cell r="Q83"/>
          <cell r="R83"/>
          <cell r="S83"/>
          <cell r="T83"/>
          <cell r="U83"/>
        </row>
        <row r="84">
          <cell r="B84" t="str">
            <v>Appliances - Refrigerators-NR</v>
          </cell>
          <cell r="C84"/>
          <cell r="D84"/>
          <cell r="E84"/>
          <cell r="F84"/>
          <cell r="G84"/>
          <cell r="H84"/>
          <cell r="I84"/>
          <cell r="J84"/>
          <cell r="K84"/>
          <cell r="L84"/>
          <cell r="M84"/>
          <cell r="N84"/>
          <cell r="O84"/>
          <cell r="P84"/>
          <cell r="Q84"/>
          <cell r="R84"/>
          <cell r="S84"/>
          <cell r="T84"/>
          <cell r="U84"/>
        </row>
        <row r="85">
          <cell r="B85" t="str">
            <v>Water Cooler Controls-NR</v>
          </cell>
          <cell r="C85"/>
          <cell r="D85"/>
          <cell r="E85"/>
          <cell r="F85"/>
          <cell r="G85"/>
          <cell r="H85"/>
          <cell r="I85"/>
          <cell r="J85"/>
          <cell r="K85"/>
          <cell r="L85"/>
          <cell r="M85"/>
          <cell r="N85"/>
          <cell r="O85"/>
          <cell r="P85"/>
          <cell r="Q85"/>
          <cell r="R85"/>
          <cell r="S85"/>
          <cell r="T85"/>
          <cell r="U85"/>
        </row>
        <row r="86">
          <cell r="B86" t="str">
            <v>WHTanks-New</v>
          </cell>
          <cell r="C86"/>
          <cell r="D86"/>
          <cell r="E86"/>
          <cell r="F86"/>
          <cell r="G86"/>
          <cell r="H86"/>
          <cell r="I86"/>
          <cell r="J86"/>
          <cell r="K86"/>
          <cell r="L86"/>
          <cell r="M86"/>
          <cell r="N86"/>
          <cell r="O86"/>
          <cell r="P86"/>
          <cell r="Q86"/>
          <cell r="R86"/>
          <cell r="S86"/>
          <cell r="T86"/>
          <cell r="U86"/>
        </row>
        <row r="87">
          <cell r="B87" t="str">
            <v>WHTanks-NR</v>
          </cell>
          <cell r="C87"/>
          <cell r="D87"/>
          <cell r="E87"/>
          <cell r="F87"/>
          <cell r="G87"/>
          <cell r="H87"/>
          <cell r="I87"/>
          <cell r="J87"/>
          <cell r="K87"/>
          <cell r="L87"/>
          <cell r="M87"/>
          <cell r="N87"/>
          <cell r="O87"/>
          <cell r="P87"/>
          <cell r="Q87"/>
          <cell r="R87"/>
          <cell r="S87"/>
          <cell r="T87"/>
          <cell r="U87"/>
        </row>
        <row r="88">
          <cell r="B88" t="str">
            <v>Appliances - Clothes Washers-NR</v>
          </cell>
          <cell r="C88"/>
          <cell r="D88"/>
          <cell r="E88"/>
          <cell r="F88"/>
          <cell r="G88"/>
          <cell r="H88"/>
          <cell r="I88"/>
          <cell r="J88"/>
          <cell r="K88"/>
          <cell r="L88"/>
          <cell r="M88"/>
          <cell r="N88"/>
          <cell r="O88"/>
          <cell r="P88"/>
          <cell r="Q88"/>
          <cell r="R88"/>
          <cell r="S88"/>
          <cell r="T88"/>
          <cell r="U88"/>
        </row>
        <row r="89">
          <cell r="B89" t="str">
            <v>Showerheads-Retro</v>
          </cell>
          <cell r="C89"/>
          <cell r="D89"/>
          <cell r="E89"/>
          <cell r="F89"/>
          <cell r="G89"/>
          <cell r="H89"/>
          <cell r="I89"/>
          <cell r="J89"/>
          <cell r="K89"/>
          <cell r="L89"/>
          <cell r="M89"/>
          <cell r="N89"/>
          <cell r="O89"/>
          <cell r="P89"/>
          <cell r="Q89"/>
          <cell r="R89"/>
          <cell r="S89"/>
          <cell r="T89"/>
          <cell r="U89"/>
        </row>
        <row r="90">
          <cell r="B90" t="str">
            <v>Water Heating - GFHX-New</v>
          </cell>
          <cell r="C90"/>
          <cell r="D90"/>
          <cell r="E90"/>
          <cell r="F90"/>
          <cell r="G90"/>
          <cell r="H90"/>
          <cell r="I90"/>
          <cell r="J90"/>
          <cell r="K90"/>
          <cell r="L90"/>
          <cell r="M90"/>
          <cell r="N90"/>
          <cell r="O90"/>
          <cell r="P90"/>
          <cell r="Q90"/>
          <cell r="R90"/>
          <cell r="S90"/>
          <cell r="T90"/>
          <cell r="U90"/>
        </row>
        <row r="91">
          <cell r="B91" t="str">
            <v>Demand Control Circulating system DHW-Retro</v>
          </cell>
          <cell r="C91"/>
          <cell r="D91"/>
          <cell r="E91"/>
          <cell r="F91"/>
          <cell r="G91"/>
          <cell r="H91"/>
          <cell r="I91"/>
          <cell r="J91"/>
          <cell r="K91"/>
          <cell r="L91"/>
          <cell r="M91"/>
          <cell r="N91"/>
          <cell r="O91"/>
          <cell r="P91"/>
          <cell r="Q91"/>
          <cell r="R91"/>
          <cell r="S91"/>
          <cell r="T91"/>
          <cell r="U91"/>
        </row>
        <row r="92">
          <cell r="B92" t="str">
            <v>Central HPWH MF-Retro</v>
          </cell>
          <cell r="C92"/>
          <cell r="D92"/>
          <cell r="E92"/>
          <cell r="F92"/>
          <cell r="G92"/>
          <cell r="H92"/>
          <cell r="I92"/>
          <cell r="J92"/>
          <cell r="K92"/>
          <cell r="L92"/>
          <cell r="M92"/>
          <cell r="N92"/>
          <cell r="O92"/>
          <cell r="P92"/>
          <cell r="Q92"/>
          <cell r="R92"/>
          <cell r="S92"/>
          <cell r="T92"/>
          <cell r="U92"/>
        </row>
        <row r="93">
          <cell r="B93" t="str">
            <v>Ultra Low Energy Building-New</v>
          </cell>
          <cell r="C93"/>
          <cell r="D93"/>
          <cell r="E93"/>
          <cell r="F93"/>
          <cell r="G93"/>
          <cell r="H93"/>
          <cell r="I93"/>
          <cell r="J93"/>
          <cell r="K93"/>
          <cell r="L93"/>
          <cell r="M93"/>
          <cell r="N93"/>
          <cell r="O93"/>
          <cell r="P93"/>
          <cell r="Q93"/>
          <cell r="R93"/>
          <cell r="S93"/>
          <cell r="T93"/>
          <cell r="U93"/>
        </row>
        <row r="94">
          <cell r="B94" t="str">
            <v>HPLowPowerGSFL-NR</v>
          </cell>
          <cell r="C94"/>
          <cell r="D94"/>
          <cell r="E94"/>
          <cell r="F94"/>
          <cell r="G94"/>
          <cell r="H94"/>
          <cell r="I94"/>
          <cell r="J94"/>
          <cell r="K94"/>
          <cell r="L94"/>
          <cell r="M94"/>
          <cell r="N94"/>
          <cell r="O94"/>
          <cell r="P94"/>
          <cell r="Q94"/>
          <cell r="R94"/>
          <cell r="S94"/>
          <cell r="T94"/>
        </row>
        <row r="95">
          <cell r="C95"/>
          <cell r="D95"/>
          <cell r="E95"/>
          <cell r="F95"/>
          <cell r="G95"/>
          <cell r="H95"/>
          <cell r="I95"/>
          <cell r="J95"/>
          <cell r="K95"/>
          <cell r="L95"/>
          <cell r="M95"/>
          <cell r="N95"/>
          <cell r="O95"/>
          <cell r="P95"/>
          <cell r="Q95"/>
          <cell r="R95"/>
          <cell r="S95"/>
          <cell r="T95"/>
        </row>
      </sheetData>
      <sheetData sheetId="7">
        <row r="12">
          <cell r="C12" t="str">
            <v>LO50Fast</v>
          </cell>
        </row>
        <row r="13">
          <cell r="C13" t="str">
            <v>LO20Fast</v>
          </cell>
        </row>
        <row r="14">
          <cell r="C14" t="str">
            <v>LOEven20</v>
          </cell>
        </row>
        <row r="15">
          <cell r="C15" t="str">
            <v>LOMax60</v>
          </cell>
        </row>
        <row r="16">
          <cell r="C16" t="str">
            <v>LO3Slow</v>
          </cell>
        </row>
        <row r="17">
          <cell r="B17"/>
          <cell r="C17"/>
        </row>
        <row r="18">
          <cell r="B18" t="str">
            <v>Measure Index Name</v>
          </cell>
          <cell r="C18" t="str">
            <v>Ramp</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cell r="X19"/>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cell r="X20"/>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cell r="X21"/>
        </row>
        <row r="22">
          <cell r="A22" t="str">
            <v>Electronics</v>
          </cell>
          <cell r="B22" t="str">
            <v>Commercial Computer 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cell r="X22"/>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cell r="X23"/>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cell r="X24"/>
        </row>
        <row r="25">
          <cell r="A25" t="str">
            <v>Electronics</v>
          </cell>
          <cell r="B25" t="str">
            <v>Commercial Computer 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cell r="X25"/>
        </row>
        <row r="26">
          <cell r="A26" t="str">
            <v>Electronics</v>
          </cell>
          <cell r="B26" t="str">
            <v>Commercial Computer 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cell r="X26"/>
        </row>
        <row r="27">
          <cell r="A27" t="str">
            <v>Food Preparation</v>
          </cell>
          <cell r="B27" t="str">
            <v>Pre-Rinse Spray Valve-Retro</v>
          </cell>
          <cell r="C27" t="str">
            <v>LO20Fast</v>
          </cell>
          <cell r="D27">
            <v>0.22119921692859512</v>
          </cell>
          <cell r="E27">
            <v>0.37624232795148943</v>
          </cell>
          <cell r="F27">
            <v>0.48357361352878442</v>
          </cell>
          <cell r="G27">
            <v>0.56716330278444227</v>
          </cell>
          <cell r="H27">
            <v>0.64040048266456928</v>
          </cell>
          <cell r="I27">
            <v>0.70377511937632964</v>
          </cell>
          <cell r="J27">
            <v>0.7580669577441127</v>
          </cell>
          <cell r="K27">
            <v>0.80419335000071168</v>
          </cell>
          <cell r="L27">
            <v>0.84311022627788457</v>
          </cell>
          <cell r="M27">
            <v>0.87575014259103623</v>
          </cell>
          <cell r="N27">
            <v>0.90298584871682319</v>
          </cell>
          <cell r="O27">
            <v>0.92419703797508856</v>
          </cell>
          <cell r="P27">
            <v>0.94071632877930145</v>
          </cell>
          <cell r="Q27">
            <v>0.95358156539340677</v>
          </cell>
          <cell r="R27">
            <v>0.96360102174287088</v>
          </cell>
          <cell r="S27">
            <v>0.97140418219378311</v>
          </cell>
          <cell r="T27">
            <v>0.97748128966338554</v>
          </cell>
          <cell r="U27">
            <v>0.98221414571952104</v>
          </cell>
          <cell r="V27">
            <v>0.98590009772220355</v>
          </cell>
          <cell r="W27">
            <v>0.98877072002825628</v>
          </cell>
          <cell r="X27"/>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cell r="X28"/>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cell r="X29"/>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cell r="X30"/>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cell r="X31"/>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cell r="X32"/>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cell r="X33"/>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cell r="X34"/>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cell r="X35"/>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cell r="X36"/>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cell r="X37"/>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cell r="X38"/>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cell r="X40"/>
        </row>
        <row r="41">
          <cell r="A41" t="str">
            <v>HVAC</v>
          </cell>
          <cell r="B41" t="str">
            <v>Commercial EM-Retro</v>
          </cell>
          <cell r="C41" t="str">
            <v>RetroEven20</v>
          </cell>
          <cell r="D41">
            <v>0.05</v>
          </cell>
          <cell r="E41">
            <v>0.05</v>
          </cell>
          <cell r="F41">
            <v>0.05</v>
          </cell>
          <cell r="G41">
            <v>0.05</v>
          </cell>
          <cell r="H41">
            <v>0.05</v>
          </cell>
          <cell r="I41">
            <v>0.05</v>
          </cell>
          <cell r="J41">
            <v>0.05</v>
          </cell>
          <cell r="K41">
            <v>0.05</v>
          </cell>
          <cell r="L41">
            <v>0.05</v>
          </cell>
          <cell r="M41">
            <v>0.05</v>
          </cell>
          <cell r="N41">
            <v>0.05</v>
          </cell>
          <cell r="O41">
            <v>0.05</v>
          </cell>
          <cell r="P41">
            <v>0.05</v>
          </cell>
          <cell r="Q41">
            <v>0.05</v>
          </cell>
          <cell r="R41">
            <v>0.05</v>
          </cell>
          <cell r="S41">
            <v>0.05</v>
          </cell>
          <cell r="T41">
            <v>0.05</v>
          </cell>
          <cell r="U41">
            <v>0.05</v>
          </cell>
          <cell r="V41">
            <v>0.05</v>
          </cell>
          <cell r="W41">
            <v>0.05</v>
          </cell>
          <cell r="X41"/>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cell r="X42"/>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cell r="X43"/>
        </row>
        <row r="44">
          <cell r="A44" t="str">
            <v>HVAC</v>
          </cell>
          <cell r="B44" t="str">
            <v>Low Pressure Distribution Complex HVAC-New</v>
          </cell>
          <cell r="C44" t="str">
            <v>LO1Slow</v>
          </cell>
          <cell r="D44">
            <v>2.5643970768378654E-3</v>
          </cell>
          <cell r="E44">
            <v>7.6904586297764643E-3</v>
          </cell>
          <cell r="F44">
            <v>1.6792013047419844E-2</v>
          </cell>
          <cell r="G44">
            <v>3.15969387774655E-2</v>
          </cell>
          <cell r="H44">
            <v>5.406874819795171E-2</v>
          </cell>
          <cell r="I44">
            <v>8.6253181011834101E-2</v>
          </cell>
          <cell r="J44">
            <v>0.1300328481838382</v>
          </cell>
          <cell r="K44">
            <v>0.18678710893858319</v>
          </cell>
          <cell r="L44">
            <v>0.2569823480072907</v>
          </cell>
          <cell r="M44">
            <v>0.33975920985004748</v>
          </cell>
          <cell r="N44">
            <v>0.43262946935754232</v>
          </cell>
          <cell r="O44">
            <v>0.53142594003645804</v>
          </cell>
          <cell r="P44">
            <v>0.63063487292644704</v>
          </cell>
          <cell r="Q44">
            <v>0.7241560234206913</v>
          </cell>
          <cell r="R44">
            <v>0.80638203131755359</v>
          </cell>
          <cell r="S44">
            <v>0.87331559734491926</v>
          </cell>
          <cell r="T44">
            <v>0.92334516248836807</v>
          </cell>
          <cell r="U44">
            <v>0.95737002770730018</v>
          </cell>
          <cell r="V44">
            <v>0.97821608704807483</v>
          </cell>
          <cell r="W44">
            <v>0.98821608704807484</v>
          </cell>
          <cell r="X44"/>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cell r="X45"/>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cell r="X46"/>
        </row>
        <row r="47">
          <cell r="A47" t="str">
            <v>HVAC</v>
          </cell>
          <cell r="B47" t="str">
            <v>Demand Control Ventilation-Retro</v>
          </cell>
          <cell r="C47" t="str">
            <v>RetroEven20</v>
          </cell>
          <cell r="D47">
            <v>0.05</v>
          </cell>
          <cell r="E47">
            <v>0.05</v>
          </cell>
          <cell r="F47">
            <v>0.05</v>
          </cell>
          <cell r="G47">
            <v>0.05</v>
          </cell>
          <cell r="H47">
            <v>0.05</v>
          </cell>
          <cell r="I47">
            <v>0.05</v>
          </cell>
          <cell r="J47">
            <v>0.05</v>
          </cell>
          <cell r="K47">
            <v>0.05</v>
          </cell>
          <cell r="L47">
            <v>0.05</v>
          </cell>
          <cell r="M47">
            <v>0.05</v>
          </cell>
          <cell r="N47">
            <v>0.05</v>
          </cell>
          <cell r="O47">
            <v>0.05</v>
          </cell>
          <cell r="P47">
            <v>0.05</v>
          </cell>
          <cell r="Q47">
            <v>0.05</v>
          </cell>
          <cell r="R47">
            <v>0.05</v>
          </cell>
          <cell r="S47">
            <v>0.05</v>
          </cell>
          <cell r="T47">
            <v>0.05</v>
          </cell>
          <cell r="U47">
            <v>0.05</v>
          </cell>
          <cell r="V47">
            <v>0.05</v>
          </cell>
          <cell r="W47">
            <v>0.05</v>
          </cell>
          <cell r="X47"/>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cell r="X48"/>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cell r="X49"/>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cell r="X50"/>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cell r="X51"/>
        </row>
        <row r="52">
          <cell r="A52">
            <v>0</v>
          </cell>
          <cell r="B52" t="str">
            <v>-</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cell r="X52"/>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cell r="X53"/>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cell r="X54"/>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cell r="X55"/>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cell r="X56"/>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cell r="X57"/>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cell r="X58"/>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cell r="X59"/>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cell r="X60"/>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cell r="X61"/>
        </row>
        <row r="62">
          <cell r="A62" t="str">
            <v>HVAC</v>
          </cell>
          <cell r="B62" t="str">
            <v>VRF-Retro</v>
          </cell>
          <cell r="C62" t="str">
            <v>Retro1Slow</v>
          </cell>
          <cell r="D62">
            <v>2.5643970768378654E-3</v>
          </cell>
          <cell r="E62">
            <v>5.1260615529385989E-3</v>
          </cell>
          <cell r="F62">
            <v>9.1015544176433795E-3</v>
          </cell>
          <cell r="G62">
            <v>1.4804925730045659E-2</v>
          </cell>
          <cell r="H62">
            <v>2.2471809420486211E-2</v>
          </cell>
          <cell r="I62">
            <v>3.2184432813882391E-2</v>
          </cell>
          <cell r="J62">
            <v>4.3779667172004086E-2</v>
          </cell>
          <cell r="K62">
            <v>5.675426075474499E-2</v>
          </cell>
          <cell r="L62">
            <v>7.0195239068707532E-2</v>
          </cell>
          <cell r="M62">
            <v>8.2776861842756788E-2</v>
          </cell>
          <cell r="N62">
            <v>9.2870259507494834E-2</v>
          </cell>
          <cell r="O62">
            <v>9.8796470678915727E-2</v>
          </cell>
          <cell r="P62">
            <v>9.9208932889988999E-2</v>
          </cell>
          <cell r="Q62">
            <v>9.3521150494244254E-2</v>
          </cell>
          <cell r="R62">
            <v>8.2226007896862296E-2</v>
          </cell>
          <cell r="S62">
            <v>6.6933566027365665E-2</v>
          </cell>
          <cell r="T62">
            <v>5.0029565143448806E-2</v>
          </cell>
          <cell r="U62">
            <v>3.402486521893211E-2</v>
          </cell>
          <cell r="V62">
            <v>2.0846059340774659E-2</v>
          </cell>
          <cell r="W62">
            <v>0.01</v>
          </cell>
          <cell r="X62"/>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cell r="X63"/>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cell r="X64"/>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cell r="X65"/>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cell r="X66"/>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cell r="X67"/>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cell r="X68"/>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cell r="X69"/>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cell r="X70"/>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cell r="X71"/>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cell r="X72"/>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cell r="X73"/>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cell r="X74"/>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cell r="X75"/>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cell r="X76"/>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cell r="X77"/>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cell r="X78"/>
        </row>
        <row r="79">
          <cell r="A79" t="str">
            <v>Lighting</v>
          </cell>
          <cell r="B79" t="str">
            <v>Bi-Level Stiarwell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cell r="X82"/>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cell r="X83"/>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cell r="X85"/>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cell r="X87"/>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cell r="X88"/>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cell r="X89"/>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cell r="X90"/>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cell r="X91"/>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cell r="X92"/>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cell r="X93"/>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cell r="X94"/>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cell r="X95"/>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cell r="X96"/>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cell r="X97"/>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cell r="X98"/>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cell r="X99"/>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cell r="X100"/>
        </row>
        <row r="101">
          <cell r="B101" t="str">
            <v>HPLowPowerGSFL-NR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cell r="X101"/>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row>
      </sheetData>
      <sheetData sheetId="8"/>
      <sheetData sheetId="9"/>
      <sheetData sheetId="10"/>
      <sheetData sheetId="11">
        <row r="13">
          <cell r="B13" t="str">
            <v>FORECAST</v>
          </cell>
          <cell r="C13"/>
          <cell r="D13"/>
          <cell r="E13"/>
          <cell r="F13"/>
          <cell r="G13"/>
          <cell r="H13"/>
          <cell r="I13"/>
          <cell r="J13"/>
          <cell r="K13"/>
          <cell r="L13"/>
          <cell r="M13"/>
          <cell r="N13"/>
          <cell r="O13"/>
          <cell r="P13"/>
          <cell r="Q13"/>
          <cell r="R13"/>
          <cell r="S13"/>
          <cell r="T13"/>
        </row>
        <row r="14">
          <cell r="B14" t="str">
            <v>POST2013</v>
          </cell>
          <cell r="C14" t="str">
            <v>Office</v>
          </cell>
          <cell r="D14"/>
          <cell r="E14"/>
          <cell r="F14" t="str">
            <v>Retail</v>
          </cell>
          <cell r="G14"/>
          <cell r="H14"/>
          <cell r="I14"/>
          <cell r="J14" t="str">
            <v>School</v>
          </cell>
          <cell r="K14"/>
          <cell r="L14" t="str">
            <v>Warehouse</v>
          </cell>
          <cell r="M14" t="str">
            <v>Grocery</v>
          </cell>
          <cell r="N14"/>
          <cell r="O14" t="str">
            <v>Restaurant</v>
          </cell>
          <cell r="P14" t="str">
            <v>Lodging</v>
          </cell>
          <cell r="Q14" t="str">
            <v>Health</v>
          </cell>
          <cell r="R14"/>
          <cell r="S14" t="str">
            <v>Assembly</v>
          </cell>
          <cell r="T14" t="str">
            <v>Other</v>
          </cell>
        </row>
        <row r="15">
          <cell r="B15" t="str">
            <v>FloorA%ACT</v>
          </cell>
          <cell r="C15">
            <v>0.23374291413554329</v>
          </cell>
          <cell r="D15"/>
          <cell r="E15"/>
          <cell r="F15">
            <v>0.16379453573805774</v>
          </cell>
          <cell r="G15"/>
          <cell r="H15"/>
          <cell r="I15"/>
          <cell r="J15">
            <v>8.8639553331737689E-2</v>
          </cell>
          <cell r="K15"/>
          <cell r="L15">
            <v>9.6266945662747766E-2</v>
          </cell>
          <cell r="M15">
            <v>2.0434554153352484E-2</v>
          </cell>
          <cell r="N15"/>
          <cell r="O15">
            <v>1.255060122823257E-2</v>
          </cell>
          <cell r="P15">
            <v>5.5794347273117245E-2</v>
          </cell>
          <cell r="Q15">
            <v>7.398534349162611E-2</v>
          </cell>
          <cell r="R15"/>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D23"/>
          <cell r="E23"/>
          <cell r="F23">
            <v>0.86075287434919978</v>
          </cell>
          <cell r="G23"/>
          <cell r="H23"/>
          <cell r="I23"/>
          <cell r="J23">
            <v>0.87263881668019661</v>
          </cell>
          <cell r="K23"/>
          <cell r="L23">
            <v>0.18162271351024481</v>
          </cell>
          <cell r="M23">
            <v>0.897277257424139</v>
          </cell>
          <cell r="N23"/>
          <cell r="O23">
            <v>0.99999997512427186</v>
          </cell>
          <cell r="P23">
            <v>0.94438859080377269</v>
          </cell>
          <cell r="Q23">
            <v>0.89616933002437993</v>
          </cell>
          <cell r="R23"/>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D25"/>
          <cell r="E25"/>
          <cell r="F25">
            <v>0.78455381811533043</v>
          </cell>
          <cell r="G25"/>
          <cell r="H25"/>
          <cell r="I25"/>
          <cell r="J25">
            <v>0.36953195539995587</v>
          </cell>
          <cell r="K25"/>
          <cell r="L25">
            <v>0.35</v>
          </cell>
          <cell r="M25">
            <v>0.90000000000000013</v>
          </cell>
          <cell r="N25"/>
          <cell r="O25">
            <v>0.95</v>
          </cell>
          <cell r="P25">
            <v>0.5</v>
          </cell>
          <cell r="Q25">
            <v>0.45832204515370584</v>
          </cell>
          <cell r="R25"/>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row>
        <row r="27">
          <cell r="B27" t="str">
            <v>BuiltUp%ACT</v>
          </cell>
          <cell r="C27">
            <v>0.52249684792760431</v>
          </cell>
          <cell r="D27"/>
          <cell r="E27"/>
          <cell r="F27">
            <v>6.2181060258327321E-2</v>
          </cell>
          <cell r="G27"/>
          <cell r="H27"/>
          <cell r="I27"/>
          <cell r="J27">
            <v>0.75664862673331257</v>
          </cell>
          <cell r="K27"/>
          <cell r="L27">
            <v>0.10310000000000001</v>
          </cell>
          <cell r="M27">
            <v>0.11560000000000001</v>
          </cell>
          <cell r="N27"/>
          <cell r="O27">
            <v>0.11560000000000001</v>
          </cell>
          <cell r="P27">
            <v>0.32380000000000003</v>
          </cell>
          <cell r="Q27">
            <v>0.83345440239005475</v>
          </cell>
          <cell r="R27"/>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D29"/>
          <cell r="E29"/>
          <cell r="F29">
            <v>2.3808219851502894E-3</v>
          </cell>
          <cell r="G29"/>
          <cell r="H29"/>
          <cell r="I29"/>
          <cell r="J29">
            <v>0.30214896654996692</v>
          </cell>
          <cell r="K29"/>
          <cell r="L29">
            <v>0</v>
          </cell>
          <cell r="M29">
            <v>0</v>
          </cell>
          <cell r="N29"/>
          <cell r="O29">
            <v>0</v>
          </cell>
          <cell r="P29">
            <v>0</v>
          </cell>
          <cell r="Q29">
            <v>0.42833559096925883</v>
          </cell>
          <cell r="R29"/>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61">
          <cell r="B61"/>
          <cell r="C61" t="str">
            <v>Office</v>
          </cell>
          <cell r="D61" t="str">
            <v>Office</v>
          </cell>
          <cell r="E61" t="str">
            <v>Office</v>
          </cell>
          <cell r="F61" t="str">
            <v>Retail/Service</v>
          </cell>
          <cell r="G61" t="str">
            <v>Retail/Service</v>
          </cell>
          <cell r="H61" t="str">
            <v>Retail/Service</v>
          </cell>
          <cell r="I61" t="str">
            <v>Retail/Service</v>
          </cell>
          <cell r="J61"/>
          <cell r="K61"/>
          <cell r="L61"/>
          <cell r="M61" t="str">
            <v>Grocery</v>
          </cell>
          <cell r="N61" t="str">
            <v>Grocery</v>
          </cell>
          <cell r="O61"/>
          <cell r="P61"/>
          <cell r="Q61"/>
          <cell r="R61"/>
          <cell r="S61"/>
          <cell r="T61"/>
        </row>
        <row r="62">
          <cell r="B62" t="str">
            <v>_PRE2013</v>
          </cell>
          <cell r="C62" t="str">
            <v>Office</v>
          </cell>
          <cell r="D62"/>
          <cell r="E62"/>
          <cell r="F62" t="str">
            <v>Retail/Service</v>
          </cell>
          <cell r="G62"/>
          <cell r="H62"/>
          <cell r="I62"/>
          <cell r="J62" t="str">
            <v>School</v>
          </cell>
          <cell r="K62"/>
          <cell r="L62" t="str">
            <v>Warehouse</v>
          </cell>
          <cell r="M62" t="str">
            <v>Grocery</v>
          </cell>
          <cell r="N62"/>
          <cell r="O62" t="str">
            <v>Restaurant</v>
          </cell>
          <cell r="P62" t="str">
            <v>Lodging</v>
          </cell>
          <cell r="Q62" t="str">
            <v>Health</v>
          </cell>
          <cell r="R62"/>
          <cell r="S62" t="str">
            <v>Assembly</v>
          </cell>
          <cell r="T62" t="str">
            <v>Other</v>
          </cell>
        </row>
        <row r="63">
          <cell r="B63" t="str">
            <v>FloorA%ACT</v>
          </cell>
          <cell r="C63">
            <v>0.21925891959556321</v>
          </cell>
          <cell r="D63"/>
          <cell r="E63"/>
          <cell r="F63">
            <v>0.170463671983236</v>
          </cell>
          <cell r="G63"/>
          <cell r="H63"/>
          <cell r="I63"/>
          <cell r="J63">
            <v>0.11027533939050128</v>
          </cell>
          <cell r="K63"/>
          <cell r="L63">
            <v>0.13203580856943528</v>
          </cell>
          <cell r="M63">
            <v>2.3026138677721724E-2</v>
          </cell>
          <cell r="N63"/>
          <cell r="O63">
            <v>1.5835296654172451E-2</v>
          </cell>
          <cell r="P63">
            <v>5.1068065124091046E-2</v>
          </cell>
          <cell r="Q63">
            <v>6.8347557000163706E-2</v>
          </cell>
          <cell r="R63"/>
          <cell r="S63">
            <v>0.11013494038183547</v>
          </cell>
          <cell r="T63">
            <v>9.9554262623279946E-2</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row>
        <row r="71">
          <cell r="B71" t="str">
            <v>CoolSat%ACT</v>
          </cell>
          <cell r="C71">
            <v>0.84338963005455969</v>
          </cell>
          <cell r="D71"/>
          <cell r="E71"/>
          <cell r="F71">
            <v>0.74176230846303148</v>
          </cell>
          <cell r="G71"/>
          <cell r="H71"/>
          <cell r="I71"/>
          <cell r="J71">
            <v>0.7142495586900468</v>
          </cell>
          <cell r="K71"/>
          <cell r="L71">
            <v>0.23</v>
          </cell>
          <cell r="M71">
            <v>0.8973671844904727</v>
          </cell>
          <cell r="N71"/>
          <cell r="O71">
            <v>0.96</v>
          </cell>
          <cell r="P71">
            <v>0.88</v>
          </cell>
          <cell r="Q71">
            <v>0.88824220129049314</v>
          </cell>
          <cell r="R71"/>
          <cell r="S71">
            <v>0.77184416415983825</v>
          </cell>
          <cell r="T71">
            <v>0.71310077098671132</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row>
        <row r="73">
          <cell r="B73" t="str">
            <v>PackRT%ACT</v>
          </cell>
          <cell r="C73">
            <v>0.48584254414953354</v>
          </cell>
          <cell r="D73"/>
          <cell r="E73"/>
          <cell r="F73">
            <v>0.63256057960735712</v>
          </cell>
          <cell r="G73"/>
          <cell r="H73"/>
          <cell r="I73"/>
          <cell r="J73">
            <v>0.33750430289294164</v>
          </cell>
          <cell r="K73"/>
          <cell r="L73">
            <v>0.31046750131883327</v>
          </cell>
          <cell r="M73">
            <v>0.90000000000000013</v>
          </cell>
          <cell r="N73"/>
          <cell r="O73">
            <v>0.76718515286285394</v>
          </cell>
          <cell r="P73">
            <v>0.41303161997673743</v>
          </cell>
          <cell r="Q73">
            <v>0.49902981576861571</v>
          </cell>
          <cell r="R73"/>
          <cell r="S73">
            <v>0.5</v>
          </cell>
          <cell r="T73">
            <v>0.49999999999999994</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row>
        <row r="75">
          <cell r="B75" t="str">
            <v>BuiltUp%ACT</v>
          </cell>
          <cell r="C75">
            <v>0.32107129566956238</v>
          </cell>
          <cell r="D75"/>
          <cell r="E75"/>
          <cell r="F75">
            <v>5.0679867043271966E-2</v>
          </cell>
          <cell r="G75"/>
          <cell r="H75"/>
          <cell r="I75"/>
          <cell r="J75">
            <v>0.45710103517657202</v>
          </cell>
          <cell r="K75"/>
          <cell r="L75">
            <v>5.6541361272701172E-2</v>
          </cell>
          <cell r="M75">
            <v>8.7372210868686184E-2</v>
          </cell>
          <cell r="N75"/>
          <cell r="O75">
            <v>5.746308592387158E-2</v>
          </cell>
          <cell r="P75">
            <v>0.3949582335084047</v>
          </cell>
          <cell r="Q75">
            <v>0.5613264299674231</v>
          </cell>
          <cell r="R75"/>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row>
        <row r="77">
          <cell r="B77" t="str">
            <v>VAV%ACT</v>
          </cell>
          <cell r="C77">
            <v>0.35</v>
          </cell>
          <cell r="D77"/>
          <cell r="E77"/>
          <cell r="F77">
            <v>0.01</v>
          </cell>
          <cell r="G77"/>
          <cell r="H77"/>
          <cell r="I77"/>
          <cell r="J77">
            <v>0.11</v>
          </cell>
          <cell r="K77"/>
          <cell r="L77">
            <v>0</v>
          </cell>
          <cell r="M77">
            <v>0</v>
          </cell>
          <cell r="N77"/>
          <cell r="O77">
            <v>0</v>
          </cell>
          <cell r="P77">
            <v>0.04</v>
          </cell>
          <cell r="Q77">
            <v>0.21527670664708273</v>
          </cell>
          <cell r="R77"/>
          <cell r="S77">
            <v>0.17</v>
          </cell>
          <cell r="T77">
            <v>0.2</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row>
        <row r="89">
          <cell r="B89" t="str">
            <v>RTEcono%TYP</v>
          </cell>
          <cell r="C89">
            <v>0.76153165389450173</v>
          </cell>
          <cell r="D89">
            <v>0.30073914524177386</v>
          </cell>
          <cell r="E89">
            <v>1.1359292164334371</v>
          </cell>
          <cell r="F89">
            <v>0.6263769264185407</v>
          </cell>
          <cell r="G89">
            <v>5.9822174868305114</v>
          </cell>
          <cell r="H89">
            <v>0.14273935163045462</v>
          </cell>
          <cell r="I89">
            <v>1.788329150005399</v>
          </cell>
          <cell r="J89">
            <v>0.87933859533450087</v>
          </cell>
          <cell r="K89">
            <v>0.87302047036538133</v>
          </cell>
          <cell r="L89">
            <v>0.54576541658209587</v>
          </cell>
          <cell r="M89">
            <v>0.76125181103107264</v>
          </cell>
          <cell r="N89">
            <v>1.2711829434238073</v>
          </cell>
          <cell r="O89">
            <v>0.77847937636462106</v>
          </cell>
          <cell r="P89">
            <v>0.79264014660550641</v>
          </cell>
          <cell r="Q89">
            <v>0.56873556010588189</v>
          </cell>
          <cell r="R89">
            <v>0.97419410677203033</v>
          </cell>
          <cell r="S89">
            <v>0.34099838347588574</v>
          </cell>
          <cell r="T89">
            <v>0.74814105584849844</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row>
      </sheetData>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Res Forecast (Low)"/>
      <sheetName val="Res Forecast (High)"/>
      <sheetName val="Com Forecast (Low)"/>
      <sheetName val="Com Forecast (Base Case)"/>
      <sheetName val="Com Forecast (High)"/>
      <sheetName val="Ind Forecast (Base Case)"/>
      <sheetName val="Ag Forecast (Base Case)"/>
      <sheetName val="DEI (Base Case)"/>
      <sheetName val="Pop Forecast (High Case)"/>
      <sheetName val="Pop Forecast (Low Case)"/>
      <sheetName val="7P Forecasts D2"/>
      <sheetName val="ProCost 6th Plan Inputs"/>
    </sheetNames>
    <sheetDataSet>
      <sheetData sheetId="0"/>
      <sheetData sheetId="1">
        <row r="5">
          <cell r="B5" t="str">
            <v>Abrev</v>
          </cell>
          <cell r="C5" t="str">
            <v>POPULATION FORECAST (1000s)</v>
          </cell>
          <cell r="D5" t="str">
            <v>Scenario</v>
          </cell>
          <cell r="E5">
            <v>1985</v>
          </cell>
          <cell r="F5">
            <v>1986</v>
          </cell>
          <cell r="G5">
            <v>1987</v>
          </cell>
          <cell r="H5">
            <v>1988</v>
          </cell>
          <cell r="I5">
            <v>1989</v>
          </cell>
          <cell r="J5">
            <v>1990</v>
          </cell>
          <cell r="K5">
            <v>1991</v>
          </cell>
          <cell r="L5">
            <v>1992</v>
          </cell>
          <cell r="M5">
            <v>1993</v>
          </cell>
          <cell r="N5">
            <v>1994</v>
          </cell>
          <cell r="O5">
            <v>1995</v>
          </cell>
          <cell r="P5">
            <v>1996</v>
          </cell>
          <cell r="Q5">
            <v>1997</v>
          </cell>
          <cell r="R5">
            <v>1998</v>
          </cell>
          <cell r="S5">
            <v>1999</v>
          </cell>
          <cell r="T5">
            <v>2000</v>
          </cell>
          <cell r="U5">
            <v>2001</v>
          </cell>
          <cell r="V5">
            <v>2002</v>
          </cell>
          <cell r="W5">
            <v>2003</v>
          </cell>
          <cell r="X5">
            <v>2004</v>
          </cell>
          <cell r="Y5">
            <v>2005</v>
          </cell>
          <cell r="Z5">
            <v>2006</v>
          </cell>
          <cell r="AA5">
            <v>2007</v>
          </cell>
          <cell r="AB5">
            <v>2008</v>
          </cell>
          <cell r="AC5">
            <v>2009</v>
          </cell>
          <cell r="AD5">
            <v>2010</v>
          </cell>
          <cell r="AE5">
            <v>2011</v>
          </cell>
          <cell r="AF5">
            <v>2012</v>
          </cell>
          <cell r="AG5">
            <v>2013</v>
          </cell>
          <cell r="AH5">
            <v>2014</v>
          </cell>
          <cell r="AI5">
            <v>2015</v>
          </cell>
          <cell r="AJ5">
            <v>2016</v>
          </cell>
          <cell r="AK5">
            <v>2017</v>
          </cell>
          <cell r="AL5">
            <v>2018</v>
          </cell>
          <cell r="AM5">
            <v>2019</v>
          </cell>
          <cell r="AN5">
            <v>2020</v>
          </cell>
          <cell r="AO5">
            <v>2021</v>
          </cell>
          <cell r="AP5">
            <v>2022</v>
          </cell>
          <cell r="AQ5">
            <v>2023</v>
          </cell>
          <cell r="AR5">
            <v>2024</v>
          </cell>
          <cell r="AS5">
            <v>2025</v>
          </cell>
          <cell r="AT5">
            <v>2026</v>
          </cell>
          <cell r="AU5">
            <v>2027</v>
          </cell>
          <cell r="AV5">
            <v>2028</v>
          </cell>
          <cell r="AW5">
            <v>2029</v>
          </cell>
          <cell r="AX5">
            <v>2030</v>
          </cell>
          <cell r="AY5">
            <v>2031</v>
          </cell>
          <cell r="AZ5">
            <v>2032</v>
          </cell>
          <cell r="BA5">
            <v>2033</v>
          </cell>
          <cell r="BB5">
            <v>2034</v>
          </cell>
          <cell r="BC5">
            <v>2035</v>
          </cell>
        </row>
        <row r="6">
          <cell r="B6" t="str">
            <v>Or</v>
          </cell>
          <cell r="C6" t="str">
            <v>Oregon</v>
          </cell>
          <cell r="D6" t="str">
            <v>Trend (basecase)</v>
          </cell>
          <cell r="E6">
            <v>2674.306</v>
          </cell>
          <cell r="F6">
            <v>2686.1149999999998</v>
          </cell>
          <cell r="G6">
            <v>2707.4250000000002</v>
          </cell>
          <cell r="H6">
            <v>2747.9569999999999</v>
          </cell>
          <cell r="I6">
            <v>2800.471</v>
          </cell>
          <cell r="J6">
            <v>2868.6590000000001</v>
          </cell>
          <cell r="K6">
            <v>2935.9960000000001</v>
          </cell>
          <cell r="L6">
            <v>3000.55</v>
          </cell>
          <cell r="M6">
            <v>3067.395</v>
          </cell>
          <cell r="N6">
            <v>3129.1930000000002</v>
          </cell>
          <cell r="O6">
            <v>3192.0929999999998</v>
          </cell>
          <cell r="P6">
            <v>3253.8310000000001</v>
          </cell>
          <cell r="Q6">
            <v>3309.7</v>
          </cell>
          <cell r="R6">
            <v>3357.1759999999999</v>
          </cell>
          <cell r="S6">
            <v>3398.232</v>
          </cell>
          <cell r="T6">
            <v>3434.8069999999998</v>
          </cell>
          <cell r="U6">
            <v>3474.0340000000001</v>
          </cell>
          <cell r="V6">
            <v>3516.915</v>
          </cell>
          <cell r="W6">
            <v>3549.38</v>
          </cell>
          <cell r="X6">
            <v>3576.2510000000002</v>
          </cell>
          <cell r="Y6">
            <v>3621.221</v>
          </cell>
          <cell r="Z6">
            <v>3676.88</v>
          </cell>
          <cell r="AA6">
            <v>3727.835</v>
          </cell>
          <cell r="AB6">
            <v>3773.288</v>
          </cell>
          <cell r="AC6">
            <v>3811.7179999999998</v>
          </cell>
          <cell r="AD6">
            <v>3841.4360000000001</v>
          </cell>
          <cell r="AE6">
            <v>3871.9769999999999</v>
          </cell>
          <cell r="AF6">
            <v>3903.4650000000001</v>
          </cell>
          <cell r="AG6">
            <v>3934.049</v>
          </cell>
          <cell r="AH6">
            <v>3966.8829999999998</v>
          </cell>
          <cell r="AI6">
            <v>4002.799</v>
          </cell>
          <cell r="AJ6">
            <v>4039.9940000000001</v>
          </cell>
          <cell r="AK6">
            <v>4078.125</v>
          </cell>
          <cell r="AL6">
            <v>4116.6090000000004</v>
          </cell>
          <cell r="AM6">
            <v>4154.674</v>
          </cell>
          <cell r="AN6">
            <v>4192.0780000000004</v>
          </cell>
          <cell r="AO6">
            <v>4228.7430000000004</v>
          </cell>
          <cell r="AP6">
            <v>4264.6490000000003</v>
          </cell>
          <cell r="AQ6">
            <v>4299.7920000000004</v>
          </cell>
          <cell r="AR6">
            <v>4334.1710000000003</v>
          </cell>
          <cell r="AS6">
            <v>4367.7330000000002</v>
          </cell>
          <cell r="AT6">
            <v>4400.4340000000002</v>
          </cell>
          <cell r="AU6">
            <v>4432.5820000000003</v>
          </cell>
          <cell r="AV6">
            <v>4464.3519999999999</v>
          </cell>
          <cell r="AW6">
            <v>4495.7730000000001</v>
          </cell>
          <cell r="AX6">
            <v>4526.8729999999996</v>
          </cell>
          <cell r="AY6">
            <v>4557.6930000000002</v>
          </cell>
          <cell r="AZ6">
            <v>4588.2659999999996</v>
          </cell>
          <cell r="BA6">
            <v>4618.6210000000001</v>
          </cell>
          <cell r="BB6">
            <v>4648.692</v>
          </cell>
          <cell r="BC6">
            <v>4678.3620000000001</v>
          </cell>
        </row>
        <row r="7">
          <cell r="B7" t="str">
            <v>WA</v>
          </cell>
          <cell r="C7" t="str">
            <v>Washington</v>
          </cell>
          <cell r="D7" t="str">
            <v>Trend (basecase)</v>
          </cell>
          <cell r="E7">
            <v>4406.3850000000002</v>
          </cell>
          <cell r="F7">
            <v>4464.1899999999996</v>
          </cell>
          <cell r="G7">
            <v>4547.0309999999999</v>
          </cell>
          <cell r="H7">
            <v>4652.9070000000002</v>
          </cell>
          <cell r="I7">
            <v>4768.7150000000001</v>
          </cell>
          <cell r="J7">
            <v>4915.9459999999999</v>
          </cell>
          <cell r="K7">
            <v>5043.0330000000004</v>
          </cell>
          <cell r="L7">
            <v>5174.2219999999998</v>
          </cell>
          <cell r="M7">
            <v>5289.3639999999996</v>
          </cell>
          <cell r="N7">
            <v>5388.8370000000004</v>
          </cell>
          <cell r="O7">
            <v>5490.92</v>
          </cell>
          <cell r="P7">
            <v>5583.7539999999999</v>
          </cell>
          <cell r="Q7">
            <v>5685.8310000000001</v>
          </cell>
          <cell r="R7">
            <v>5777.2370000000001</v>
          </cell>
          <cell r="S7">
            <v>5850.9089999999997</v>
          </cell>
          <cell r="T7">
            <v>5920.5039999999999</v>
          </cell>
          <cell r="U7">
            <v>5993.451</v>
          </cell>
          <cell r="V7">
            <v>6057.85</v>
          </cell>
          <cell r="W7">
            <v>6114.7939999999999</v>
          </cell>
          <cell r="X7">
            <v>6188.66</v>
          </cell>
          <cell r="Y7">
            <v>6273.5249999999996</v>
          </cell>
          <cell r="Z7">
            <v>6380.576</v>
          </cell>
          <cell r="AA7">
            <v>6474.665</v>
          </cell>
          <cell r="AB7">
            <v>6575.5370000000003</v>
          </cell>
          <cell r="AC7">
            <v>6675.0910000000003</v>
          </cell>
          <cell r="AD7">
            <v>6752.683</v>
          </cell>
          <cell r="AE7">
            <v>6830.3310000000001</v>
          </cell>
          <cell r="AF7">
            <v>6904.9059999999999</v>
          </cell>
          <cell r="AG7">
            <v>6981</v>
          </cell>
          <cell r="AH7">
            <v>7058.0010000000002</v>
          </cell>
          <cell r="AI7">
            <v>7134.8850000000002</v>
          </cell>
          <cell r="AJ7">
            <v>7210.4989999999998</v>
          </cell>
          <cell r="AK7">
            <v>7285.5159999999996</v>
          </cell>
          <cell r="AL7">
            <v>7360.0730000000003</v>
          </cell>
          <cell r="AM7">
            <v>7433.7640000000001</v>
          </cell>
          <cell r="AN7">
            <v>7506.3230000000003</v>
          </cell>
          <cell r="AO7">
            <v>7577.2960000000003</v>
          </cell>
          <cell r="AP7">
            <v>7646.607</v>
          </cell>
          <cell r="AQ7">
            <v>7714.268</v>
          </cell>
          <cell r="AR7">
            <v>7780.4369999999999</v>
          </cell>
          <cell r="AS7">
            <v>7845.4889999999996</v>
          </cell>
          <cell r="AT7">
            <v>7909.7030000000004</v>
          </cell>
          <cell r="AU7">
            <v>7973.1719999999996</v>
          </cell>
          <cell r="AV7">
            <v>8035.9170000000004</v>
          </cell>
          <cell r="AW7">
            <v>8097.9880000000003</v>
          </cell>
          <cell r="AX7">
            <v>8159.4440000000004</v>
          </cell>
          <cell r="AY7">
            <v>8220.3349999999991</v>
          </cell>
          <cell r="AZ7">
            <v>8280.7260000000006</v>
          </cell>
          <cell r="BA7">
            <v>8340.6640000000007</v>
          </cell>
          <cell r="BB7">
            <v>8400.2720000000008</v>
          </cell>
          <cell r="BC7">
            <v>8459.8109999999997</v>
          </cell>
        </row>
        <row r="8">
          <cell r="B8" t="str">
            <v>ID</v>
          </cell>
          <cell r="C8" t="str">
            <v>Idaho</v>
          </cell>
          <cell r="D8" t="str">
            <v>Trend (basecase)</v>
          </cell>
          <cell r="E8">
            <v>993.13199999999995</v>
          </cell>
          <cell r="F8">
            <v>989.48</v>
          </cell>
          <cell r="G8">
            <v>985.447</v>
          </cell>
          <cell r="H8">
            <v>987.25800000000004</v>
          </cell>
          <cell r="I8">
            <v>997.22299999999996</v>
          </cell>
          <cell r="J8">
            <v>1016.634</v>
          </cell>
          <cell r="K8">
            <v>1045.135</v>
          </cell>
          <cell r="L8">
            <v>1076.6510000000001</v>
          </cell>
          <cell r="M8">
            <v>1113.1759999999999</v>
          </cell>
          <cell r="N8">
            <v>1148.825</v>
          </cell>
          <cell r="O8">
            <v>1180.0889999999999</v>
          </cell>
          <cell r="P8">
            <v>1206.2</v>
          </cell>
          <cell r="Q8">
            <v>1231.357</v>
          </cell>
          <cell r="R8">
            <v>1255.1849999999999</v>
          </cell>
          <cell r="S8">
            <v>1278.7760000000001</v>
          </cell>
          <cell r="T8">
            <v>1301.894</v>
          </cell>
          <cell r="U8">
            <v>1322.481</v>
          </cell>
          <cell r="V8">
            <v>1343.3820000000001</v>
          </cell>
          <cell r="W8">
            <v>1367.23</v>
          </cell>
          <cell r="X8">
            <v>1396.7929999999999</v>
          </cell>
          <cell r="Y8">
            <v>1433.46</v>
          </cell>
          <cell r="Z8">
            <v>1472.8989999999999</v>
          </cell>
          <cell r="AA8">
            <v>1508.2539999999999</v>
          </cell>
          <cell r="AB8">
            <v>1536.239</v>
          </cell>
          <cell r="AC8">
            <v>1556.479</v>
          </cell>
          <cell r="AD8">
            <v>1572.4290000000001</v>
          </cell>
          <cell r="AE8">
            <v>1585.2860000000001</v>
          </cell>
          <cell r="AF8">
            <v>1597.952</v>
          </cell>
          <cell r="AG8">
            <v>1614.3810000000001</v>
          </cell>
          <cell r="AH8">
            <v>1633.1020000000001</v>
          </cell>
          <cell r="AI8">
            <v>1653.616</v>
          </cell>
          <cell r="AJ8">
            <v>1675.2660000000001</v>
          </cell>
          <cell r="AK8">
            <v>1698.1659999999999</v>
          </cell>
          <cell r="AL8">
            <v>1722.0160000000001</v>
          </cell>
          <cell r="AM8">
            <v>1746.183</v>
          </cell>
          <cell r="AN8">
            <v>1770.4179999999999</v>
          </cell>
          <cell r="AO8">
            <v>1794.69</v>
          </cell>
          <cell r="AP8">
            <v>1818.9970000000001</v>
          </cell>
          <cell r="AQ8">
            <v>1843.36</v>
          </cell>
          <cell r="AR8">
            <v>1867.77</v>
          </cell>
          <cell r="AS8">
            <v>1892.2149999999999</v>
          </cell>
          <cell r="AT8">
            <v>1916.6949999999999</v>
          </cell>
          <cell r="AU8">
            <v>1941.2059999999999</v>
          </cell>
          <cell r="AV8">
            <v>1965.741</v>
          </cell>
          <cell r="AW8">
            <v>1990.2360000000001</v>
          </cell>
          <cell r="AX8">
            <v>2014.665</v>
          </cell>
          <cell r="AY8">
            <v>2039.0309999999999</v>
          </cell>
          <cell r="AZ8">
            <v>2063.33</v>
          </cell>
          <cell r="BA8">
            <v>2087.5639999999999</v>
          </cell>
          <cell r="BB8">
            <v>2111.7449999999999</v>
          </cell>
          <cell r="BC8">
            <v>2135.9479999999999</v>
          </cell>
        </row>
        <row r="9">
          <cell r="B9" t="str">
            <v>MT</v>
          </cell>
          <cell r="C9" t="str">
            <v>Montana</v>
          </cell>
          <cell r="D9" t="str">
            <v>Trend (basecase)</v>
          </cell>
          <cell r="E9">
            <v>820.61699999999996</v>
          </cell>
          <cell r="F9">
            <v>812.64099999999996</v>
          </cell>
          <cell r="G9">
            <v>804.69</v>
          </cell>
          <cell r="H9">
            <v>800.39700000000005</v>
          </cell>
          <cell r="I9">
            <v>799.77599999999995</v>
          </cell>
          <cell r="J9">
            <v>801.93899999999996</v>
          </cell>
          <cell r="K9">
            <v>812.08500000000004</v>
          </cell>
          <cell r="L9">
            <v>828.29399999999998</v>
          </cell>
          <cell r="M9">
            <v>846.649</v>
          </cell>
          <cell r="N9">
            <v>863.10900000000004</v>
          </cell>
          <cell r="O9">
            <v>877.40700000000004</v>
          </cell>
          <cell r="P9">
            <v>886.32100000000003</v>
          </cell>
          <cell r="Q9">
            <v>890.12</v>
          </cell>
          <cell r="R9">
            <v>893.221</v>
          </cell>
          <cell r="S9">
            <v>898.36199999999997</v>
          </cell>
          <cell r="T9">
            <v>903.97699999999998</v>
          </cell>
          <cell r="U9">
            <v>907.64300000000003</v>
          </cell>
          <cell r="V9">
            <v>912.86199999999997</v>
          </cell>
          <cell r="W9">
            <v>921.07</v>
          </cell>
          <cell r="X9">
            <v>931.24400000000003</v>
          </cell>
          <cell r="Y9">
            <v>941.82</v>
          </cell>
          <cell r="Z9">
            <v>954.14599999999996</v>
          </cell>
          <cell r="AA9">
            <v>966.13900000000001</v>
          </cell>
          <cell r="AB9">
            <v>977.09500000000003</v>
          </cell>
          <cell r="AC9">
            <v>984.86599999999999</v>
          </cell>
          <cell r="AD9">
            <v>991.57600000000002</v>
          </cell>
          <cell r="AE9">
            <v>998.63499999999999</v>
          </cell>
          <cell r="AF9">
            <v>1006.807</v>
          </cell>
          <cell r="AG9">
            <v>1016.352</v>
          </cell>
          <cell r="AH9">
            <v>1025.7760000000001</v>
          </cell>
          <cell r="AI9">
            <v>1034.779</v>
          </cell>
          <cell r="AJ9">
            <v>1043.723</v>
          </cell>
          <cell r="AK9">
            <v>1052.69</v>
          </cell>
          <cell r="AL9">
            <v>1061.3920000000001</v>
          </cell>
          <cell r="AM9">
            <v>1069.5709999999999</v>
          </cell>
          <cell r="AN9">
            <v>1077.162</v>
          </cell>
          <cell r="AO9">
            <v>1084.1869999999999</v>
          </cell>
          <cell r="AP9">
            <v>1090.6420000000001</v>
          </cell>
          <cell r="AQ9">
            <v>1096.5219999999999</v>
          </cell>
          <cell r="AR9">
            <v>1101.83</v>
          </cell>
          <cell r="AS9">
            <v>1106.683</v>
          </cell>
          <cell r="AT9">
            <v>1111.384</v>
          </cell>
          <cell r="AU9">
            <v>1115.998</v>
          </cell>
          <cell r="AV9">
            <v>1120.511</v>
          </cell>
          <cell r="AW9">
            <v>1124.9100000000001</v>
          </cell>
          <cell r="AX9">
            <v>1129.1980000000001</v>
          </cell>
          <cell r="AY9">
            <v>1133.386</v>
          </cell>
          <cell r="AZ9">
            <v>1137.4849999999999</v>
          </cell>
          <cell r="BA9">
            <v>1141.509</v>
          </cell>
          <cell r="BB9">
            <v>1145.4690000000001</v>
          </cell>
          <cell r="BC9">
            <v>1149.357</v>
          </cell>
        </row>
        <row r="10">
          <cell r="B10" t="str">
            <v>Region</v>
          </cell>
          <cell r="C10" t="str">
            <v>Region (with WMT only)</v>
          </cell>
          <cell r="D10" t="str">
            <v>Trend (basecase)</v>
          </cell>
          <cell r="E10">
            <v>8541.5746899999995</v>
          </cell>
          <cell r="F10">
            <v>8602.9903699999995</v>
          </cell>
          <cell r="G10">
            <v>8698.5763000000006</v>
          </cell>
          <cell r="H10">
            <v>8844.3482899999999</v>
          </cell>
          <cell r="I10">
            <v>9022.2813200000001</v>
          </cell>
          <cell r="J10">
            <v>9258.3442299999988</v>
          </cell>
          <cell r="K10">
            <v>9487.052450000001</v>
          </cell>
          <cell r="L10">
            <v>9723.550580000001</v>
          </cell>
          <cell r="M10">
            <v>9952.5249299999996</v>
          </cell>
          <cell r="N10">
            <v>10158.827130000001</v>
          </cell>
          <cell r="O10">
            <v>10363.223989999999</v>
          </cell>
          <cell r="P10">
            <v>10548.98797</v>
          </cell>
          <cell r="Q10">
            <v>10734.256399999998</v>
          </cell>
          <cell r="R10">
            <v>10898.733969999999</v>
          </cell>
          <cell r="S10">
            <v>11039.983339999999</v>
          </cell>
          <cell r="T10">
            <v>11172.471890000001</v>
          </cell>
          <cell r="U10">
            <v>11307.32251</v>
          </cell>
          <cell r="V10">
            <v>11438.47834</v>
          </cell>
          <cell r="W10">
            <v>11556.4139</v>
          </cell>
          <cell r="X10">
            <v>11692.513080000001</v>
          </cell>
          <cell r="Y10">
            <v>11865.043399999999</v>
          </cell>
          <cell r="Z10">
            <v>12074.218219999999</v>
          </cell>
          <cell r="AA10">
            <v>12261.453230000001</v>
          </cell>
          <cell r="AB10">
            <v>12442.00815</v>
          </cell>
          <cell r="AC10">
            <v>12604.661620000001</v>
          </cell>
          <cell r="AD10">
            <v>12731.74632</v>
          </cell>
          <cell r="AE10">
            <v>12856.81595</v>
          </cell>
          <cell r="AF10">
            <v>12980.202989999998</v>
          </cell>
          <cell r="AG10">
            <v>13108.750639999998</v>
          </cell>
          <cell r="AH10">
            <v>13242.678320000001</v>
          </cell>
          <cell r="AI10">
            <v>13381.124030000001</v>
          </cell>
          <cell r="AJ10">
            <v>13520.68111</v>
          </cell>
          <cell r="AK10">
            <v>13661.840299999998</v>
          </cell>
          <cell r="AL10">
            <v>13803.691440000001</v>
          </cell>
          <cell r="AM10">
            <v>13944.276469999999</v>
          </cell>
          <cell r="AN10">
            <v>14082.801340000002</v>
          </cell>
          <cell r="AO10">
            <v>14218.715590000002</v>
          </cell>
          <cell r="AP10">
            <v>14351.918940000001</v>
          </cell>
          <cell r="AQ10">
            <v>14482.437540000003</v>
          </cell>
          <cell r="AR10">
            <v>14610.4211</v>
          </cell>
          <cell r="AS10">
            <v>14736.24631</v>
          </cell>
          <cell r="AT10">
            <v>14860.320880000001</v>
          </cell>
          <cell r="AU10">
            <v>14983.078860000001</v>
          </cell>
          <cell r="AV10">
            <v>15104.70127</v>
          </cell>
          <cell r="AW10">
            <v>15225.195700000002</v>
          </cell>
          <cell r="AX10">
            <v>15344.62486</v>
          </cell>
          <cell r="AY10">
            <v>15463.089019999998</v>
          </cell>
          <cell r="AZ10">
            <v>15580.68845</v>
          </cell>
          <cell r="BA10">
            <v>15697.50913</v>
          </cell>
          <cell r="BB10">
            <v>15813.626329999999</v>
          </cell>
          <cell r="BC10">
            <v>15929.254489999999</v>
          </cell>
        </row>
      </sheetData>
      <sheetData sheetId="2"/>
      <sheetData sheetId="3"/>
      <sheetData sheetId="4"/>
      <sheetData sheetId="5"/>
      <sheetData sheetId="6">
        <row r="187">
          <cell r="AJ187">
            <v>380.08828477966154</v>
          </cell>
        </row>
      </sheetData>
      <sheetData sheetId="7"/>
      <sheetData sheetId="8"/>
      <sheetData sheetId="9"/>
      <sheetData sheetId="10"/>
      <sheetData sheetId="11"/>
      <sheetData sheetId="12"/>
      <sheetData sheetId="13" refreshError="1"/>
      <sheetData sheetId="1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s>
    <sheetDataSet>
      <sheetData sheetId="0"/>
      <sheetData sheetId="1"/>
      <sheetData sheetId="2"/>
      <sheetData sheetId="3"/>
      <sheetData sheetId="4"/>
      <sheetData sheetId="5"/>
      <sheetData sheetId="6">
        <row r="12">
          <cell r="B12" t="str">
            <v>Compressed Air-Retro</v>
          </cell>
        </row>
        <row r="13">
          <cell r="B13" t="str">
            <v>Compressed Air-NR</v>
          </cell>
        </row>
        <row r="14">
          <cell r="B14" t="str">
            <v>Network PC Power Management-Retro</v>
          </cell>
        </row>
        <row r="15">
          <cell r="B15" t="str">
            <v>Commercial Computer Laptop-NR</v>
          </cell>
          <cell r="U15">
            <v>0.25</v>
          </cell>
        </row>
        <row r="16">
          <cell r="B16" t="str">
            <v>Smart Plug Power Strips-Retro</v>
          </cell>
          <cell r="U16">
            <v>0.2</v>
          </cell>
        </row>
        <row r="17">
          <cell r="B17" t="str">
            <v>Data Centers-NR</v>
          </cell>
          <cell r="U17">
            <v>0.2</v>
          </cell>
        </row>
        <row r="18">
          <cell r="B18" t="str">
            <v>Commercial Computer Monitor-NR</v>
          </cell>
          <cell r="U18">
            <v>0.2</v>
          </cell>
        </row>
        <row r="19">
          <cell r="B19" t="str">
            <v>Commercial Computer 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Commercial Computer Laptop-NR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Bi-Level Stiarwell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HPLowPowerGSFL-NR</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energystar.gov/index.cfm?fuseaction=find_a_product.showProductGroup&amp;pgw_code=IEQ" TargetMode="External"/><Relationship Id="rId2" Type="http://schemas.openxmlformats.org/officeDocument/2006/relationships/hyperlink" Target="http://www.energystar.gov/index.cfm?fuseaction=find_a_product.showProductGroup&amp;pgw_code=CO" TargetMode="External"/><Relationship Id="rId1" Type="http://schemas.openxmlformats.org/officeDocument/2006/relationships/hyperlink" Target="http://www.energystar.gov/index.cfm?fuseaction=find_a_product.showProductGroup&amp;pgw_code=MO"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sheetPr codeName="Sheet1"/>
  <dimension ref="C1:E39"/>
  <sheetViews>
    <sheetView zoomScaleNormal="100" zoomScaleSheetLayoutView="90" workbookViewId="0">
      <selection activeCell="E16" sqref="E16"/>
    </sheetView>
  </sheetViews>
  <sheetFormatPr defaultRowHeight="15"/>
  <cols>
    <col min="1" max="1" width="4" style="3" customWidth="1"/>
    <col min="2" max="2" width="4.28515625" style="3" customWidth="1"/>
    <col min="3" max="3" width="28.140625" style="3" customWidth="1"/>
    <col min="4" max="4" width="58.7109375" style="3" customWidth="1"/>
    <col min="5" max="5" width="76.140625" style="3" customWidth="1"/>
    <col min="6" max="16384" width="9.140625" style="3"/>
  </cols>
  <sheetData>
    <row r="1" spans="3:5" ht="15.75" thickBot="1"/>
    <row r="2" spans="3:5" ht="19.5" thickBot="1">
      <c r="C2" s="13" t="s">
        <v>12</v>
      </c>
      <c r="D2" s="14" t="s">
        <v>492</v>
      </c>
      <c r="E2" s="15"/>
    </row>
    <row r="3" spans="3:5">
      <c r="C3" s="12" t="s">
        <v>0</v>
      </c>
      <c r="D3" s="12" t="s">
        <v>1</v>
      </c>
      <c r="E3" s="12" t="s">
        <v>2</v>
      </c>
    </row>
    <row r="4" spans="3:5">
      <c r="C4" s="2" t="s">
        <v>3</v>
      </c>
      <c r="D4" s="4" t="s">
        <v>495</v>
      </c>
      <c r="E4" s="5" t="s">
        <v>496</v>
      </c>
    </row>
    <row r="5" spans="3:5" ht="30">
      <c r="C5" s="2" t="s">
        <v>4</v>
      </c>
      <c r="D5" s="7" t="s">
        <v>497</v>
      </c>
      <c r="E5" s="8"/>
    </row>
    <row r="6" spans="3:5">
      <c r="C6" s="2" t="s">
        <v>5</v>
      </c>
      <c r="D6" s="7" t="s">
        <v>498</v>
      </c>
      <c r="E6" s="6"/>
    </row>
    <row r="7" spans="3:5">
      <c r="C7" s="2" t="s">
        <v>6</v>
      </c>
      <c r="D7" s="8" t="s">
        <v>499</v>
      </c>
      <c r="E7" s="7"/>
    </row>
    <row r="8" spans="3:5">
      <c r="C8" s="2" t="s">
        <v>69</v>
      </c>
      <c r="D8" s="7" t="s">
        <v>500</v>
      </c>
      <c r="E8" s="6"/>
    </row>
    <row r="9" spans="3:5">
      <c r="C9" s="2" t="s">
        <v>7</v>
      </c>
      <c r="D9" s="114" t="s">
        <v>501</v>
      </c>
      <c r="E9" s="7"/>
    </row>
    <row r="10" spans="3:5">
      <c r="C10" s="2" t="s">
        <v>8</v>
      </c>
      <c r="D10" s="7" t="s">
        <v>502</v>
      </c>
      <c r="E10" s="6"/>
    </row>
    <row r="11" spans="3:5">
      <c r="C11" s="2" t="s">
        <v>9</v>
      </c>
      <c r="D11" s="10" t="s">
        <v>503</v>
      </c>
      <c r="E11" s="9" t="s">
        <v>504</v>
      </c>
    </row>
    <row r="12" spans="3:5">
      <c r="C12" s="2" t="s">
        <v>10</v>
      </c>
      <c r="D12" s="44" t="s">
        <v>508</v>
      </c>
      <c r="E12" s="11" t="s">
        <v>505</v>
      </c>
    </row>
    <row r="13" spans="3:5">
      <c r="C13" s="2" t="s">
        <v>11</v>
      </c>
      <c r="D13" s="10" t="s">
        <v>506</v>
      </c>
      <c r="E13" s="9" t="s">
        <v>507</v>
      </c>
    </row>
    <row r="23" customFormat="1" ht="12.75"/>
    <row r="24" customFormat="1" ht="12.75"/>
    <row r="25" customFormat="1" ht="12.75"/>
    <row r="26" customFormat="1" ht="12.75"/>
    <row r="27" customFormat="1" ht="12.75"/>
    <row r="28" customFormat="1" ht="12.75"/>
    <row r="29" customFormat="1" ht="12.75"/>
    <row r="30" customFormat="1" ht="12.75"/>
    <row r="31" customFormat="1" ht="12.75"/>
    <row r="32" customFormat="1" ht="12.75"/>
    <row r="33" customFormat="1" ht="12.75"/>
    <row r="34" customFormat="1" ht="12.75"/>
    <row r="35" customFormat="1" ht="12.75"/>
    <row r="36" customFormat="1" ht="12.75"/>
    <row r="37" customFormat="1" ht="12.75"/>
    <row r="38" customFormat="1" ht="12.75"/>
    <row r="39" customFormat="1" ht="12.7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8"/>
  <dimension ref="A1:P33"/>
  <sheetViews>
    <sheetView workbookViewId="0">
      <selection activeCell="P7" sqref="P7"/>
    </sheetView>
  </sheetViews>
  <sheetFormatPr defaultRowHeight="12.75"/>
  <cols>
    <col min="2" max="2" width="41.140625" customWidth="1"/>
    <col min="3" max="3" width="10.85546875" customWidth="1"/>
    <col min="4" max="4" width="34.85546875" customWidth="1"/>
  </cols>
  <sheetData>
    <row r="1" spans="1:16">
      <c r="A1" t="s">
        <v>441</v>
      </c>
    </row>
    <row r="2" spans="1:16" ht="18">
      <c r="A2" s="177" t="s">
        <v>422</v>
      </c>
      <c r="B2" s="178"/>
      <c r="C2" s="178"/>
      <c r="D2" s="178"/>
      <c r="E2" s="178"/>
      <c r="F2" s="178"/>
      <c r="G2" s="178"/>
      <c r="H2" s="178"/>
      <c r="I2" s="178"/>
      <c r="J2" s="178"/>
      <c r="K2" s="178"/>
      <c r="L2" s="179"/>
      <c r="M2" s="180"/>
      <c r="N2" s="180"/>
    </row>
    <row r="3" spans="1:16" ht="15">
      <c r="A3" s="256"/>
      <c r="B3" s="245" t="s">
        <v>423</v>
      </c>
      <c r="C3" s="257" t="s">
        <v>424</v>
      </c>
      <c r="D3" s="258"/>
      <c r="E3" s="258"/>
      <c r="F3" s="259"/>
      <c r="G3" s="260"/>
      <c r="H3" s="245" t="s">
        <v>425</v>
      </c>
      <c r="I3" s="245" t="s">
        <v>426</v>
      </c>
      <c r="J3" s="245" t="s">
        <v>427</v>
      </c>
      <c r="K3" s="245" t="s">
        <v>428</v>
      </c>
      <c r="L3" s="247" t="s">
        <v>429</v>
      </c>
      <c r="M3" s="248"/>
      <c r="N3" s="248"/>
    </row>
    <row r="4" spans="1:16" ht="84">
      <c r="A4" s="256"/>
      <c r="B4" s="245"/>
      <c r="C4" s="181" t="s">
        <v>430</v>
      </c>
      <c r="D4" s="181" t="s">
        <v>431</v>
      </c>
      <c r="E4" s="181" t="s">
        <v>432</v>
      </c>
      <c r="F4" s="181" t="s">
        <v>433</v>
      </c>
      <c r="G4" s="181" t="s">
        <v>434</v>
      </c>
      <c r="H4" s="245"/>
      <c r="I4" s="250"/>
      <c r="J4" s="245"/>
      <c r="K4" s="246"/>
      <c r="L4" s="181" t="s">
        <v>430</v>
      </c>
      <c r="M4" s="181" t="s">
        <v>431</v>
      </c>
      <c r="N4" s="181" t="s">
        <v>435</v>
      </c>
    </row>
    <row r="5" spans="1:16">
      <c r="A5" s="249" t="s">
        <v>436</v>
      </c>
      <c r="B5" s="250"/>
      <c r="C5" s="250"/>
      <c r="D5" s="250"/>
      <c r="E5" s="250"/>
      <c r="F5" s="250"/>
      <c r="G5" s="250"/>
      <c r="H5" s="250"/>
      <c r="I5" s="250"/>
      <c r="J5" s="250"/>
      <c r="K5" s="250"/>
      <c r="L5" s="250"/>
      <c r="M5" s="250"/>
      <c r="N5" s="250"/>
    </row>
    <row r="6" spans="1:16">
      <c r="A6" s="182" t="s">
        <v>437</v>
      </c>
      <c r="B6" s="183">
        <v>1</v>
      </c>
      <c r="C6" s="184">
        <v>12.746789686195203</v>
      </c>
      <c r="D6" s="185">
        <v>123.51540393600004</v>
      </c>
      <c r="E6" s="184">
        <v>16.664190975206399</v>
      </c>
      <c r="F6" s="185">
        <v>161.474718752</v>
      </c>
      <c r="G6" s="185">
        <v>190.21372206144008</v>
      </c>
      <c r="H6" s="186">
        <v>0.4334024027605391</v>
      </c>
      <c r="I6" s="184">
        <v>0</v>
      </c>
      <c r="J6" s="187" t="str">
        <f>IF(B6=0,"",IF(I6&lt;=0,"immediate",IF(I6/C6&gt;K6,"more than "&amp;K6,ROUND(I6/C6,IF(I6/C6&gt;0.5,1,2)))))</f>
        <v>immediate</v>
      </c>
      <c r="K6" s="185">
        <v>5</v>
      </c>
      <c r="L6" s="184">
        <v>46.269511006526528</v>
      </c>
      <c r="M6" s="185">
        <f>IF(B6=0,"",K6*D6)</f>
        <v>617.57701968000015</v>
      </c>
      <c r="N6" s="184">
        <f>IF(B6=0,"",L6-I6)</f>
        <v>46.269511006526528</v>
      </c>
      <c r="P6" t="s">
        <v>494</v>
      </c>
    </row>
    <row r="7" spans="1:16">
      <c r="A7" s="182" t="s">
        <v>438</v>
      </c>
      <c r="B7" s="183">
        <v>1</v>
      </c>
      <c r="C7" s="184">
        <v>3.8037676742323194</v>
      </c>
      <c r="D7" s="185">
        <v>36.858213897599995</v>
      </c>
      <c r="E7" s="184">
        <v>5.3577101329996806</v>
      </c>
      <c r="F7" s="185">
        <v>51.915795862400003</v>
      </c>
      <c r="G7" s="185">
        <v>56.761649402303995</v>
      </c>
      <c r="H7" s="186">
        <v>0.4151914957682542</v>
      </c>
      <c r="I7" s="184">
        <v>0</v>
      </c>
      <c r="J7" s="187" t="str">
        <f>IF(B7=0,"",IF(I7&lt;=0,"immediate",IF(I7/C7&gt;K7,"more than "&amp;K7,ROUND(I7/C7,IF(I7/C7&gt;0.5,1,2)))))</f>
        <v>immediate</v>
      </c>
      <c r="K7" s="185">
        <v>4</v>
      </c>
      <c r="L7" s="184">
        <v>13.807278114878509</v>
      </c>
      <c r="M7" s="185">
        <f>IF(B7=0,"",K7*D7)</f>
        <v>147.43285559039998</v>
      </c>
      <c r="N7" s="184">
        <f>IF(B7=0,"",L7-I7)</f>
        <v>13.807278114878509</v>
      </c>
    </row>
    <row r="8" spans="1:16">
      <c r="A8" s="251" t="s">
        <v>439</v>
      </c>
      <c r="B8" s="252"/>
      <c r="C8" s="252"/>
      <c r="D8" s="252"/>
      <c r="E8" s="252"/>
      <c r="F8" s="252"/>
      <c r="G8" s="252"/>
      <c r="H8" s="252"/>
      <c r="I8" s="252"/>
      <c r="J8" s="252"/>
      <c r="K8" s="252"/>
      <c r="L8" s="252"/>
      <c r="M8" s="252"/>
      <c r="N8" s="253"/>
    </row>
    <row r="9" spans="1:16">
      <c r="A9" s="182" t="s">
        <v>440</v>
      </c>
      <c r="B9" s="183">
        <v>1</v>
      </c>
      <c r="C9" s="184">
        <v>3.163441635367775</v>
      </c>
      <c r="D9" s="185">
        <v>30.653504218679991</v>
      </c>
      <c r="E9" s="184">
        <v>5.5833457376159998</v>
      </c>
      <c r="F9" s="185">
        <v>54.102187379999997</v>
      </c>
      <c r="G9" s="185">
        <v>47.206396496767191</v>
      </c>
      <c r="H9" s="186">
        <v>0.3616689763305217</v>
      </c>
      <c r="I9" s="184">
        <v>0</v>
      </c>
      <c r="J9" s="187" t="str">
        <f>IF(B9=0,"",IF(I9&lt;=0,"immediate",IF(I9/C9&gt;K9,"more than "&amp;K9,ROUND(I9/C9,IF(I9/C9&gt;0.5,1,2)))))</f>
        <v>immediate</v>
      </c>
      <c r="K9" s="185">
        <v>4</v>
      </c>
      <c r="L9" s="184">
        <v>11.482961684436789</v>
      </c>
      <c r="M9" s="185">
        <f>IF(B9=0,"",K9*D9)</f>
        <v>122.61401687471997</v>
      </c>
      <c r="N9" s="184">
        <f>IF(B9=0,"",L9-I9)</f>
        <v>11.482961684436789</v>
      </c>
    </row>
    <row r="12" spans="1:16">
      <c r="A12" t="s">
        <v>465</v>
      </c>
    </row>
    <row r="13" spans="1:16">
      <c r="A13" t="s">
        <v>466</v>
      </c>
    </row>
    <row r="17" spans="1:5" ht="16.5">
      <c r="A17" s="188" t="s">
        <v>442</v>
      </c>
      <c r="B17" s="189"/>
      <c r="C17" s="189"/>
      <c r="D17" s="189"/>
      <c r="E17" s="190"/>
    </row>
    <row r="18" spans="1:5">
      <c r="A18" s="191"/>
      <c r="B18" s="189"/>
      <c r="C18" s="189"/>
      <c r="D18" s="189"/>
      <c r="E18" s="190"/>
    </row>
    <row r="19" spans="1:5">
      <c r="A19" s="189" t="s">
        <v>443</v>
      </c>
      <c r="B19" s="189"/>
      <c r="C19" s="189"/>
      <c r="D19" s="189"/>
      <c r="E19" s="190"/>
    </row>
    <row r="20" spans="1:5">
      <c r="A20" s="192" t="s">
        <v>444</v>
      </c>
      <c r="B20" s="189"/>
      <c r="C20" s="189"/>
      <c r="D20" s="189"/>
      <c r="E20" s="190"/>
    </row>
    <row r="21" spans="1:5">
      <c r="A21" s="190"/>
      <c r="B21" s="190"/>
      <c r="C21" s="190"/>
      <c r="D21" s="190"/>
      <c r="E21" s="190"/>
    </row>
    <row r="22" spans="1:5" ht="63.75">
      <c r="A22" s="254" t="s">
        <v>445</v>
      </c>
      <c r="B22" s="255"/>
      <c r="C22" s="193" t="s">
        <v>446</v>
      </c>
      <c r="D22" s="193" t="s">
        <v>447</v>
      </c>
      <c r="E22" s="193" t="s">
        <v>448</v>
      </c>
    </row>
    <row r="23" spans="1:5">
      <c r="A23" s="194" t="s">
        <v>449</v>
      </c>
      <c r="B23" s="195"/>
      <c r="C23" s="196" t="s">
        <v>450</v>
      </c>
      <c r="D23" s="197">
        <v>41792</v>
      </c>
      <c r="E23" s="242" t="s">
        <v>451</v>
      </c>
    </row>
    <row r="24" spans="1:5">
      <c r="A24" s="194" t="s">
        <v>452</v>
      </c>
      <c r="B24" s="195"/>
      <c r="C24" s="196" t="s">
        <v>450</v>
      </c>
      <c r="D24" s="197">
        <v>41792</v>
      </c>
      <c r="E24" s="244"/>
    </row>
    <row r="25" spans="1:5" ht="78.75">
      <c r="A25" s="194" t="s">
        <v>453</v>
      </c>
      <c r="B25" s="198"/>
      <c r="C25" s="196" t="s">
        <v>450</v>
      </c>
      <c r="D25" s="197">
        <v>41426</v>
      </c>
      <c r="E25" s="199" t="s">
        <v>454</v>
      </c>
    </row>
    <row r="26" spans="1:5">
      <c r="A26" s="194" t="s">
        <v>455</v>
      </c>
      <c r="B26" s="195"/>
      <c r="C26" s="236" t="s">
        <v>456</v>
      </c>
      <c r="D26" s="239">
        <v>41640</v>
      </c>
      <c r="E26" s="242" t="s">
        <v>457</v>
      </c>
    </row>
    <row r="27" spans="1:5">
      <c r="A27" s="194" t="s">
        <v>458</v>
      </c>
      <c r="B27" s="195"/>
      <c r="C27" s="237"/>
      <c r="D27" s="240"/>
      <c r="E27" s="243"/>
    </row>
    <row r="28" spans="1:5">
      <c r="A28" s="194" t="s">
        <v>459</v>
      </c>
      <c r="B28" s="195"/>
      <c r="C28" s="237"/>
      <c r="D28" s="240"/>
      <c r="E28" s="243"/>
    </row>
    <row r="29" spans="1:5">
      <c r="A29" s="194" t="s">
        <v>460</v>
      </c>
      <c r="B29" s="195"/>
      <c r="C29" s="237"/>
      <c r="D29" s="240"/>
      <c r="E29" s="243"/>
    </row>
    <row r="30" spans="1:5">
      <c r="A30" s="194" t="s">
        <v>461</v>
      </c>
      <c r="B30" s="195"/>
      <c r="C30" s="238"/>
      <c r="D30" s="241"/>
      <c r="E30" s="244"/>
    </row>
    <row r="31" spans="1:5" ht="78.75">
      <c r="A31" s="194" t="s">
        <v>462</v>
      </c>
      <c r="B31" s="198"/>
      <c r="C31" s="196" t="s">
        <v>463</v>
      </c>
      <c r="D31" s="197">
        <v>41913</v>
      </c>
      <c r="E31" s="199" t="s">
        <v>464</v>
      </c>
    </row>
    <row r="32" spans="1:5">
      <c r="A32" s="200"/>
      <c r="B32" s="200"/>
      <c r="C32" s="200"/>
      <c r="D32" s="201"/>
      <c r="E32" s="190"/>
    </row>
    <row r="33" spans="1:5">
      <c r="A33" s="200"/>
      <c r="B33" s="200"/>
      <c r="C33" s="200"/>
      <c r="D33" s="202"/>
      <c r="E33" s="190"/>
    </row>
  </sheetData>
  <mergeCells count="15">
    <mergeCell ref="C26:C30"/>
    <mergeCell ref="D26:D30"/>
    <mergeCell ref="E26:E30"/>
    <mergeCell ref="K3:K4"/>
    <mergeCell ref="L3:N3"/>
    <mergeCell ref="A5:N5"/>
    <mergeCell ref="A8:N8"/>
    <mergeCell ref="A22:B22"/>
    <mergeCell ref="E23:E24"/>
    <mergeCell ref="A3:A4"/>
    <mergeCell ref="B3:B4"/>
    <mergeCell ref="C3:G3"/>
    <mergeCell ref="H3:H4"/>
    <mergeCell ref="I3:I4"/>
    <mergeCell ref="J3:J4"/>
  </mergeCells>
  <hyperlinks>
    <hyperlink ref="E25" r:id="rId1" display="http://www.energystar.gov/index.cfm?fuseaction=find_a_product.showProductGroup&amp;pgw_code=MO"/>
    <hyperlink ref="E23" r:id="rId2" display="http://www.energystar.gov/index.cfm?fuseaction=find_a_product.showProductGroup&amp;pgw_code=CO"/>
    <hyperlink ref="E26" r:id="rId3" display="http://www.energystar.gov/index.cfm?fuseaction=find_a_product.showProductGroup&amp;pgw_code=IEQ"/>
  </hyperlinks>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3"/>
  <dimension ref="A3"/>
  <sheetViews>
    <sheetView workbookViewId="0">
      <selection activeCell="B25" sqref="B25"/>
    </sheetView>
  </sheetViews>
  <sheetFormatPr defaultRowHeight="12.75"/>
  <sheetData>
    <row r="3" spans="1:1">
      <c r="A3" t="s">
        <v>467</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codeName="Sheet9"/>
  <dimension ref="A2:H28"/>
  <sheetViews>
    <sheetView workbookViewId="0">
      <selection activeCell="A9" sqref="A9"/>
    </sheetView>
  </sheetViews>
  <sheetFormatPr defaultRowHeight="12.75"/>
  <cols>
    <col min="3" max="3" width="8.7109375" bestFit="1" customWidth="1"/>
    <col min="4" max="4" width="15.140625" bestFit="1" customWidth="1"/>
    <col min="5" max="5" width="10" bestFit="1" customWidth="1"/>
    <col min="6" max="6" width="10.28515625" bestFit="1" customWidth="1"/>
    <col min="7" max="7" width="11.28515625" bestFit="1" customWidth="1"/>
    <col min="8" max="8" width="7.7109375" bestFit="1" customWidth="1"/>
  </cols>
  <sheetData>
    <row r="2" spans="1:8">
      <c r="A2" t="s">
        <v>474</v>
      </c>
    </row>
    <row r="3" spans="1:8">
      <c r="C3" s="154"/>
      <c r="D3" s="154"/>
      <c r="E3" s="154"/>
      <c r="F3" s="154"/>
      <c r="G3" s="154"/>
      <c r="H3" s="154"/>
    </row>
    <row r="4" spans="1:8">
      <c r="A4" t="s">
        <v>475</v>
      </c>
      <c r="B4" s="157">
        <v>3372250.2000000007</v>
      </c>
      <c r="C4" s="158"/>
      <c r="D4" s="158"/>
      <c r="E4" s="158"/>
      <c r="F4" s="158"/>
      <c r="G4" s="158"/>
      <c r="H4" s="158"/>
    </row>
    <row r="5" spans="1:8">
      <c r="A5" t="s">
        <v>476</v>
      </c>
      <c r="B5">
        <v>2664801.4400000009</v>
      </c>
      <c r="C5" s="158"/>
      <c r="D5" s="158"/>
      <c r="E5" s="158"/>
      <c r="F5" s="158"/>
      <c r="G5" s="158"/>
      <c r="H5" s="158"/>
    </row>
    <row r="7" spans="1:8">
      <c r="A7" t="s">
        <v>477</v>
      </c>
    </row>
    <row r="8" spans="1:8">
      <c r="A8">
        <v>0.22</v>
      </c>
    </row>
    <row r="26" spans="2:4">
      <c r="B26" s="173"/>
      <c r="C26" s="173"/>
      <c r="D26" s="174"/>
    </row>
    <row r="28" spans="2:4">
      <c r="D28" s="14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2"/>
  <dimension ref="B2:I14"/>
  <sheetViews>
    <sheetView topLeftCell="C1" workbookViewId="0">
      <selection activeCell="C3" sqref="C3:F11"/>
    </sheetView>
  </sheetViews>
  <sheetFormatPr defaultRowHeight="12.75"/>
  <cols>
    <col min="3" max="3" width="61.5703125" customWidth="1"/>
    <col min="4" max="4" width="16.140625" customWidth="1"/>
    <col min="6" max="6" width="40.28515625" customWidth="1"/>
    <col min="7" max="7" width="5.42578125" customWidth="1"/>
    <col min="8" max="8" width="3.7109375" customWidth="1"/>
    <col min="9" max="9" width="9.140625" hidden="1" customWidth="1"/>
  </cols>
  <sheetData>
    <row r="2" spans="2:6">
      <c r="B2" s="57" t="s">
        <v>0</v>
      </c>
      <c r="C2" s="57" t="s">
        <v>65</v>
      </c>
      <c r="D2" s="57" t="s">
        <v>66</v>
      </c>
      <c r="E2" s="57" t="s">
        <v>67</v>
      </c>
      <c r="F2" s="57" t="s">
        <v>68</v>
      </c>
    </row>
    <row r="3" spans="2:6" s="1" customFormat="1" ht="16.5" customHeight="1">
      <c r="B3" s="58">
        <f>ROW()-2</f>
        <v>1</v>
      </c>
      <c r="C3"/>
      <c r="D3" s="161"/>
      <c r="E3" s="155"/>
      <c r="F3" s="46"/>
    </row>
    <row r="4" spans="2:6">
      <c r="B4" s="58">
        <f>ROW()-2</f>
        <v>2</v>
      </c>
      <c r="C4" s="56"/>
      <c r="D4" s="161"/>
      <c r="E4" s="155"/>
    </row>
    <row r="5" spans="2:6">
      <c r="B5" s="58">
        <f>ROW()-2</f>
        <v>3</v>
      </c>
      <c r="E5" s="155"/>
    </row>
    <row r="6" spans="2:6">
      <c r="B6" s="58">
        <f>ROW()-2</f>
        <v>4</v>
      </c>
      <c r="D6" s="161"/>
      <c r="E6" s="155"/>
    </row>
    <row r="7" spans="2:6">
      <c r="D7" s="161"/>
      <c r="E7" s="155"/>
    </row>
    <row r="8" spans="2:6">
      <c r="E8" s="155"/>
    </row>
    <row r="9" spans="2:6">
      <c r="E9" s="155"/>
    </row>
    <row r="10" spans="2:6">
      <c r="E10" s="155"/>
    </row>
    <row r="11" spans="2:6">
      <c r="E11" s="155"/>
    </row>
    <row r="12" spans="2:6">
      <c r="E12" s="155"/>
    </row>
    <row r="13" spans="2:6">
      <c r="E13" s="156"/>
    </row>
    <row r="14" spans="2:6">
      <c r="E14" s="1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7"/>
  <dimension ref="A1:BD5"/>
  <sheetViews>
    <sheetView workbookViewId="0">
      <selection activeCell="E5" sqref="E5"/>
    </sheetView>
  </sheetViews>
  <sheetFormatPr defaultRowHeight="12.75"/>
  <cols>
    <col min="1" max="1" width="37" customWidth="1"/>
    <col min="2" max="2" width="21.85546875" customWidth="1"/>
    <col min="3" max="3" width="34.140625" customWidth="1"/>
    <col min="4" max="4" width="18.140625" customWidth="1"/>
    <col min="5" max="5" width="30.5703125" bestFit="1" customWidth="1"/>
    <col min="6" max="6" width="16.7109375" customWidth="1"/>
    <col min="7" max="7" width="14.42578125" customWidth="1"/>
    <col min="8" max="8" width="11.85546875" customWidth="1"/>
    <col min="9" max="9" width="11.5703125" customWidth="1"/>
    <col min="10" max="10" width="39.7109375" customWidth="1"/>
    <col min="32" max="32" width="12.140625" customWidth="1"/>
    <col min="33" max="43" width="10.28515625" bestFit="1" customWidth="1"/>
    <col min="44" max="44" width="9.28515625" bestFit="1" customWidth="1"/>
    <col min="45" max="55" width="10.28515625" bestFit="1" customWidth="1"/>
    <col min="56" max="56" width="11" customWidth="1"/>
  </cols>
  <sheetData>
    <row r="1" spans="1:56" ht="15.75" thickBot="1">
      <c r="A1" s="117" t="s">
        <v>478</v>
      </c>
      <c r="B1" s="117" t="s">
        <v>479</v>
      </c>
      <c r="C1" s="117" t="s">
        <v>480</v>
      </c>
      <c r="D1" s="117" t="s">
        <v>481</v>
      </c>
      <c r="E1" s="117" t="s">
        <v>482</v>
      </c>
      <c r="F1" s="117" t="s">
        <v>483</v>
      </c>
      <c r="G1" s="117" t="s">
        <v>484</v>
      </c>
      <c r="H1" s="117" t="s">
        <v>485</v>
      </c>
      <c r="I1" s="117" t="s">
        <v>292</v>
      </c>
      <c r="J1" s="117" t="s">
        <v>293</v>
      </c>
      <c r="K1" s="118">
        <v>2016</v>
      </c>
      <c r="L1" s="203">
        <v>2017</v>
      </c>
      <c r="M1" s="203">
        <v>2018</v>
      </c>
      <c r="N1" s="203">
        <v>2019</v>
      </c>
      <c r="O1" s="203">
        <v>2020</v>
      </c>
      <c r="P1" s="203">
        <v>2021</v>
      </c>
      <c r="Q1" s="203">
        <v>2022</v>
      </c>
      <c r="R1" s="203">
        <v>2023</v>
      </c>
      <c r="S1" s="203">
        <v>2024</v>
      </c>
      <c r="T1" s="203">
        <v>2025</v>
      </c>
      <c r="U1" s="203">
        <v>2026</v>
      </c>
      <c r="V1" s="203">
        <v>2027</v>
      </c>
      <c r="W1" s="203">
        <v>2028</v>
      </c>
      <c r="X1" s="203">
        <v>2029</v>
      </c>
      <c r="Y1" s="203">
        <v>2030</v>
      </c>
      <c r="Z1" s="203">
        <v>2031</v>
      </c>
      <c r="AA1" s="203">
        <v>2032</v>
      </c>
      <c r="AB1" s="203">
        <v>2033</v>
      </c>
      <c r="AC1" s="203">
        <v>2034</v>
      </c>
      <c r="AD1" s="203">
        <v>2035</v>
      </c>
      <c r="AE1" s="204" t="s">
        <v>486</v>
      </c>
      <c r="AF1" s="111" t="s">
        <v>416</v>
      </c>
      <c r="AG1" s="112"/>
      <c r="AH1" s="112"/>
      <c r="AI1" s="112"/>
      <c r="AJ1" s="112"/>
      <c r="AK1" s="112"/>
      <c r="AL1" s="112"/>
      <c r="AM1" s="112"/>
      <c r="AN1" s="112"/>
      <c r="AO1" s="112"/>
      <c r="AP1" s="112"/>
      <c r="AQ1" s="100"/>
      <c r="AR1" s="110"/>
      <c r="AS1" s="111" t="s">
        <v>417</v>
      </c>
      <c r="AT1" s="112"/>
      <c r="AU1" s="112"/>
      <c r="AV1" s="112"/>
      <c r="AW1" s="112"/>
      <c r="AX1" s="112"/>
      <c r="AY1" s="112"/>
      <c r="AZ1" s="112"/>
      <c r="BA1" s="112"/>
      <c r="BB1" s="112"/>
      <c r="BC1" s="112"/>
      <c r="BD1" s="100"/>
    </row>
    <row r="2" spans="1:56" ht="15">
      <c r="A2" s="117"/>
      <c r="B2" s="117"/>
      <c r="C2" s="117"/>
      <c r="D2" s="117"/>
      <c r="E2" s="117"/>
      <c r="F2" s="117" t="s">
        <v>418</v>
      </c>
      <c r="G2" s="117" t="s">
        <v>82</v>
      </c>
      <c r="H2" s="117" t="s">
        <v>291</v>
      </c>
      <c r="I2" s="117"/>
      <c r="J2" s="117"/>
      <c r="K2" s="119" t="str">
        <f t="shared" ref="K2:AD2" si="0">CONCATENATE("aMW_",K$1)</f>
        <v>aMW_2016</v>
      </c>
      <c r="L2" s="205" t="str">
        <f t="shared" si="0"/>
        <v>aMW_2017</v>
      </c>
      <c r="M2" s="205" t="str">
        <f t="shared" si="0"/>
        <v>aMW_2018</v>
      </c>
      <c r="N2" s="205" t="str">
        <f t="shared" si="0"/>
        <v>aMW_2019</v>
      </c>
      <c r="O2" s="205" t="str">
        <f t="shared" si="0"/>
        <v>aMW_2020</v>
      </c>
      <c r="P2" s="205" t="str">
        <f t="shared" si="0"/>
        <v>aMW_2021</v>
      </c>
      <c r="Q2" s="205" t="str">
        <f t="shared" si="0"/>
        <v>aMW_2022</v>
      </c>
      <c r="R2" s="205" t="str">
        <f t="shared" si="0"/>
        <v>aMW_2023</v>
      </c>
      <c r="S2" s="205" t="str">
        <f t="shared" si="0"/>
        <v>aMW_2024</v>
      </c>
      <c r="T2" s="205" t="str">
        <f t="shared" si="0"/>
        <v>aMW_2025</v>
      </c>
      <c r="U2" s="205" t="str">
        <f t="shared" si="0"/>
        <v>aMW_2026</v>
      </c>
      <c r="V2" s="205" t="str">
        <f t="shared" si="0"/>
        <v>aMW_2027</v>
      </c>
      <c r="W2" s="205" t="str">
        <f t="shared" si="0"/>
        <v>aMW_2028</v>
      </c>
      <c r="X2" s="205" t="str">
        <f t="shared" si="0"/>
        <v>aMW_2029</v>
      </c>
      <c r="Y2" s="205" t="str">
        <f t="shared" si="0"/>
        <v>aMW_2030</v>
      </c>
      <c r="Z2" s="205" t="str">
        <f t="shared" si="0"/>
        <v>aMW_2031</v>
      </c>
      <c r="AA2" s="205" t="str">
        <f t="shared" si="0"/>
        <v>aMW_2032</v>
      </c>
      <c r="AB2" s="205" t="str">
        <f t="shared" si="0"/>
        <v>aMW_2033</v>
      </c>
      <c r="AC2" s="205" t="str">
        <f t="shared" si="0"/>
        <v>aMW_2034</v>
      </c>
      <c r="AD2" s="205" t="str">
        <f t="shared" si="0"/>
        <v>aMW_2035</v>
      </c>
      <c r="AE2" s="206" t="s">
        <v>486</v>
      </c>
      <c r="AF2" s="207" t="s">
        <v>272</v>
      </c>
      <c r="AG2" s="208" t="s">
        <v>273</v>
      </c>
      <c r="AH2" s="208" t="s">
        <v>274</v>
      </c>
      <c r="AI2" s="208" t="s">
        <v>275</v>
      </c>
      <c r="AJ2" s="208" t="s">
        <v>276</v>
      </c>
      <c r="AK2" s="208" t="s">
        <v>277</v>
      </c>
      <c r="AL2" s="208" t="s">
        <v>278</v>
      </c>
      <c r="AM2" s="208" t="s">
        <v>279</v>
      </c>
      <c r="AN2" s="208" t="s">
        <v>280</v>
      </c>
      <c r="AO2" s="208" t="s">
        <v>281</v>
      </c>
      <c r="AP2" s="208" t="s">
        <v>282</v>
      </c>
      <c r="AQ2" s="208" t="s">
        <v>283</v>
      </c>
      <c r="AR2" s="94"/>
      <c r="AS2" s="94" t="s">
        <v>272</v>
      </c>
      <c r="AT2" s="94" t="s">
        <v>273</v>
      </c>
      <c r="AU2" s="94" t="s">
        <v>274</v>
      </c>
      <c r="AV2" s="94" t="s">
        <v>275</v>
      </c>
      <c r="AW2" s="94" t="s">
        <v>276</v>
      </c>
      <c r="AX2" s="94" t="s">
        <v>277</v>
      </c>
      <c r="AY2" s="94" t="s">
        <v>278</v>
      </c>
      <c r="AZ2" s="94" t="s">
        <v>279</v>
      </c>
      <c r="BA2" s="94" t="s">
        <v>280</v>
      </c>
      <c r="BB2" s="94" t="s">
        <v>281</v>
      </c>
      <c r="BC2" s="94" t="s">
        <v>282</v>
      </c>
      <c r="BD2" s="94" t="s">
        <v>283</v>
      </c>
    </row>
    <row r="3" spans="1:56" ht="15">
      <c r="A3" s="209" t="str">
        <f>VLOOKUP($C3,[1]ACHIEV!$B$19:$C$100,2,FALSE)</f>
        <v>LO50Fast</v>
      </c>
      <c r="B3" s="209" t="str">
        <f>'SC-NR'!$C$7</f>
        <v>NR</v>
      </c>
      <c r="C3" s="209" t="str">
        <f>'SC-NR'!$C$8</f>
        <v>Commercial Computer Monitor-NR</v>
      </c>
      <c r="D3" s="209" t="s">
        <v>487</v>
      </c>
      <c r="E3" s="210" t="str">
        <f>'SC-NR'!$A$9</f>
        <v>Electronics</v>
      </c>
      <c r="F3" s="220">
        <f>VLOOKUP(J3,MeasureOutput,14,FALSE)</f>
        <v>4.7255150327679416E-3</v>
      </c>
      <c r="G3" s="211">
        <f>'SC-NR'!A44</f>
        <v>32.94441993908697</v>
      </c>
      <c r="H3" s="211">
        <f>'SC-NR'!B44</f>
        <v>-8.1439300271206641</v>
      </c>
      <c r="I3" s="211" t="str">
        <f>'SC-NR'!C44</f>
        <v>All</v>
      </c>
      <c r="J3" s="211" t="str">
        <f>'SC-NR'!D44</f>
        <v>ENERGY STAR Display</v>
      </c>
      <c r="K3" s="213">
        <f>'SC-NR'!E44</f>
        <v>0.53263699513192331</v>
      </c>
      <c r="L3" s="213">
        <f>'SC-NR'!F44</f>
        <v>0.78935685332996619</v>
      </c>
      <c r="M3" s="213">
        <f>'SC-NR'!G44</f>
        <v>0.96673061831241525</v>
      </c>
      <c r="N3" s="213">
        <f>'SC-NR'!H44</f>
        <v>1.0864412224800231</v>
      </c>
      <c r="O3" s="213">
        <f>'SC-NR'!I44</f>
        <v>1.1706382954593437</v>
      </c>
      <c r="P3" s="213">
        <f>'SC-NR'!J44</f>
        <v>1.2189925231149898</v>
      </c>
      <c r="Q3" s="213">
        <f>'SC-NR'!K44</f>
        <v>1.2470360096062489</v>
      </c>
      <c r="R3" s="213">
        <f>'SC-NR'!L44</f>
        <v>1.2650867248718412</v>
      </c>
      <c r="S3" s="213">
        <f>'SC-NR'!M44</f>
        <v>1.2787280468869389</v>
      </c>
      <c r="T3" s="213">
        <f>'SC-NR'!N44</f>
        <v>1.2905680599533771</v>
      </c>
      <c r="U3" s="213">
        <f>'SC-NR'!O44</f>
        <v>1.3016910233150047</v>
      </c>
      <c r="V3" s="213">
        <f>'SC-NR'!P44</f>
        <v>1.3125179919023513</v>
      </c>
      <c r="W3" s="213">
        <f>'SC-NR'!Q44</f>
        <v>1.3231920036551525</v>
      </c>
      <c r="X3" s="213">
        <f>'SC-NR'!R44</f>
        <v>1.3337524878871154</v>
      </c>
      <c r="Y3" s="213">
        <f>'SC-NR'!S44</f>
        <v>1.3442158694756468</v>
      </c>
      <c r="Z3" s="213">
        <f>'SC-NR'!T44</f>
        <v>1.3545938023869724</v>
      </c>
      <c r="AA3" s="213">
        <f>'SC-NR'!U44</f>
        <v>1.3648957757991504</v>
      </c>
      <c r="AB3" s="213">
        <f>'SC-NR'!V44</f>
        <v>1.3751294846881206</v>
      </c>
      <c r="AC3" s="213">
        <f>'SC-NR'!W44</f>
        <v>1.3853015583808108</v>
      </c>
      <c r="AD3" s="213">
        <f>'SC-NR'!X44</f>
        <v>1.3954307895400395</v>
      </c>
      <c r="AE3" s="213">
        <f>'SC-NR'!Y44</f>
        <v>25.861455431752674</v>
      </c>
      <c r="AF3" s="214">
        <f t="shared" ref="AF3:AO5" si="1">VLOOKUP($J3,MeasureOutput,COLUMN()-17,FALSE)</f>
        <v>2.0564566829465374</v>
      </c>
      <c r="AG3" s="214">
        <f t="shared" si="1"/>
        <v>1.8974001240866913</v>
      </c>
      <c r="AH3" s="214">
        <f t="shared" si="1"/>
        <v>2.1728718728238592</v>
      </c>
      <c r="AI3" s="214">
        <f t="shared" si="1"/>
        <v>1.9942849149650967</v>
      </c>
      <c r="AJ3" s="214">
        <f t="shared" si="1"/>
        <v>2.0378141573309034</v>
      </c>
      <c r="AK3" s="214">
        <f t="shared" si="1"/>
        <v>2.0242324602626933</v>
      </c>
      <c r="AL3" s="214">
        <f t="shared" si="1"/>
        <v>1.9728572791410568</v>
      </c>
      <c r="AM3" s="214">
        <f t="shared" si="1"/>
        <v>2.1181209472180087</v>
      </c>
      <c r="AN3" s="214">
        <f t="shared" si="1"/>
        <v>1.8899533621252758</v>
      </c>
      <c r="AO3" s="214">
        <f t="shared" si="1"/>
        <v>2.1235947144472114</v>
      </c>
      <c r="AP3" s="214">
        <f t="shared" ref="AP3:BD5" si="2">VLOOKUP($J3,MeasureOutput,COLUMN()-17,FALSE)</f>
        <v>1.9253872794283255</v>
      </c>
      <c r="AQ3" s="214">
        <f t="shared" si="2"/>
        <v>2.0017981986934283</v>
      </c>
      <c r="AR3" s="214">
        <f t="shared" si="2"/>
        <v>0</v>
      </c>
      <c r="AS3" s="214">
        <f t="shared" si="2"/>
        <v>0.76359529986567776</v>
      </c>
      <c r="AT3" s="214">
        <f t="shared" si="2"/>
        <v>0.67170063941418656</v>
      </c>
      <c r="AU3" s="214">
        <f t="shared" si="2"/>
        <v>0.66086105877117329</v>
      </c>
      <c r="AV3" s="214">
        <f t="shared" si="2"/>
        <v>0.72613636855290875</v>
      </c>
      <c r="AW3" s="214">
        <f t="shared" si="2"/>
        <v>0.74223423701706104</v>
      </c>
      <c r="AX3" s="214">
        <f t="shared" si="2"/>
        <v>0.68822207239579447</v>
      </c>
      <c r="AY3" s="214">
        <f t="shared" si="2"/>
        <v>0.79676808480466732</v>
      </c>
      <c r="AZ3" s="214">
        <f t="shared" si="2"/>
        <v>0.70000449753675198</v>
      </c>
      <c r="BA3" s="214">
        <f t="shared" si="2"/>
        <v>0.78974262040419385</v>
      </c>
      <c r="BB3" s="214">
        <f t="shared" si="2"/>
        <v>0.68824809438029799</v>
      </c>
      <c r="BC3" s="214">
        <f t="shared" si="2"/>
        <v>0.74111944245702632</v>
      </c>
      <c r="BD3" s="214">
        <f t="shared" si="2"/>
        <v>0.76101553001813416</v>
      </c>
    </row>
    <row r="4" spans="1:56" ht="15">
      <c r="A4" s="209" t="str">
        <f>VLOOKUP($C4,[1]ACHIEV!$B$19:$C$100,2,FALSE)</f>
        <v>LO50Fast</v>
      </c>
      <c r="B4" s="209" t="str">
        <f>'SC-NR (2)'!$C$7</f>
        <v>NR</v>
      </c>
      <c r="C4" s="209" t="str">
        <f>'SC-NR (2)'!$C$8</f>
        <v>Commercial Computer Desktop-NR</v>
      </c>
      <c r="D4" s="209" t="s">
        <v>487</v>
      </c>
      <c r="E4" s="210" t="str">
        <f>'SC-NR (2)'!$A$9</f>
        <v>Electronics</v>
      </c>
      <c r="F4" s="220">
        <f>VLOOKUP(J4,MeasureOutput,14,FALSE)</f>
        <v>1.9041017102452082E-2</v>
      </c>
      <c r="G4" s="211">
        <f>'SC-NR (2)'!A44</f>
        <v>132.74643274662995</v>
      </c>
      <c r="H4" s="211">
        <f>'SC-NR (2)'!B44</f>
        <v>-8.1439300271206765</v>
      </c>
      <c r="I4" s="212" t="str">
        <f>'SC-NR (2)'!C44</f>
        <v>All</v>
      </c>
      <c r="J4" s="211" t="str">
        <f>'SC-NR (2)'!D44</f>
        <v>ENERGY STAR Desktop</v>
      </c>
      <c r="K4" s="213">
        <f>'SC-NR (2)'!E44</f>
        <v>1.2216590006065167</v>
      </c>
      <c r="L4" s="213">
        <f>'SC-NR (2)'!F44</f>
        <v>1.8104730114027234</v>
      </c>
      <c r="M4" s="213">
        <f>'SC-NR (2)'!G44</f>
        <v>2.2172984073904813</v>
      </c>
      <c r="N4" s="213">
        <f>'SC-NR (2)'!H44</f>
        <v>2.4918672758431502</v>
      </c>
      <c r="O4" s="213">
        <f>'SC-NR (2)'!I44</f>
        <v>2.6849821232345419</v>
      </c>
      <c r="P4" s="213">
        <f>'SC-NR (2)'!J44</f>
        <v>2.7958876329396372</v>
      </c>
      <c r="Q4" s="213">
        <f>'SC-NR (2)'!K44</f>
        <v>2.8602083203750808</v>
      </c>
      <c r="R4" s="213">
        <f>'SC-NR (2)'!L44</f>
        <v>2.9016095354111004</v>
      </c>
      <c r="S4" s="213">
        <f>'SC-NR (2)'!M44</f>
        <v>2.9328973430028142</v>
      </c>
      <c r="T4" s="213">
        <f>'SC-NR (2)'!N44</f>
        <v>2.9600536589592945</v>
      </c>
      <c r="U4" s="213">
        <f>'SC-NR (2)'!O44</f>
        <v>2.9855653459587748</v>
      </c>
      <c r="V4" s="213">
        <f>'SC-NR (2)'!P44</f>
        <v>3.0103981377943092</v>
      </c>
      <c r="W4" s="213">
        <f>'SC-NR (2)'!Q44</f>
        <v>3.0348801070333402</v>
      </c>
      <c r="X4" s="213">
        <f>'SC-NR (2)'!R44</f>
        <v>3.059101688956213</v>
      </c>
      <c r="Y4" s="213">
        <f>'SC-NR (2)'!S44</f>
        <v>3.083100555747738</v>
      </c>
      <c r="Z4" s="213">
        <f>'SC-NR (2)'!T44</f>
        <v>3.1069034370058679</v>
      </c>
      <c r="AA4" s="213">
        <f>'SC-NR (2)'!U44</f>
        <v>3.130532097159072</v>
      </c>
      <c r="AB4" s="213">
        <f>'SC-NR (2)'!V44</f>
        <v>3.1540041854444545</v>
      </c>
      <c r="AC4" s="213">
        <f>'SC-NR (2)'!W44</f>
        <v>3.1773349069209633</v>
      </c>
      <c r="AD4" s="213">
        <f>'SC-NR (2)'!X44</f>
        <v>3.2005673645384278</v>
      </c>
      <c r="AE4" s="213">
        <f>'SC-NR (2)'!Y44</f>
        <v>59.31596957353625</v>
      </c>
      <c r="AF4" s="214">
        <f t="shared" si="1"/>
        <v>8.2862982339304736</v>
      </c>
      <c r="AG4" s="214">
        <f t="shared" si="1"/>
        <v>7.6453948326067191</v>
      </c>
      <c r="AH4" s="214">
        <f t="shared" si="1"/>
        <v>8.7553822609769156</v>
      </c>
      <c r="AI4" s="214">
        <f t="shared" si="1"/>
        <v>8.0357829590418266</v>
      </c>
      <c r="AJ4" s="214">
        <f t="shared" si="1"/>
        <v>8.2111799353706942</v>
      </c>
      <c r="AK4" s="214">
        <f t="shared" si="1"/>
        <v>8.1564537680930851</v>
      </c>
      <c r="AL4" s="214">
        <f t="shared" si="1"/>
        <v>7.9494423215956527</v>
      </c>
      <c r="AM4" s="214">
        <f t="shared" si="1"/>
        <v>8.5347685704887848</v>
      </c>
      <c r="AN4" s="214">
        <f t="shared" si="1"/>
        <v>7.6153888076799188</v>
      </c>
      <c r="AO4" s="214">
        <f t="shared" si="1"/>
        <v>8.5568245992398015</v>
      </c>
      <c r="AP4" s="214">
        <f t="shared" si="2"/>
        <v>7.7581664352391835</v>
      </c>
      <c r="AQ4" s="214">
        <f t="shared" si="2"/>
        <v>8.0660570271539189</v>
      </c>
      <c r="AR4" s="214">
        <f t="shared" si="2"/>
        <v>0</v>
      </c>
      <c r="AS4" s="214">
        <f t="shared" si="2"/>
        <v>3.076835236640417</v>
      </c>
      <c r="AT4" s="214">
        <f t="shared" si="2"/>
        <v>2.7065543700793055</v>
      </c>
      <c r="AU4" s="214">
        <f t="shared" si="2"/>
        <v>2.6628773022939285</v>
      </c>
      <c r="AV4" s="214">
        <f t="shared" si="2"/>
        <v>2.9258980061332425</v>
      </c>
      <c r="AW4" s="214">
        <f t="shared" si="2"/>
        <v>2.990762848719386</v>
      </c>
      <c r="AX4" s="214">
        <f t="shared" si="2"/>
        <v>2.7731259259368999</v>
      </c>
      <c r="AY4" s="214">
        <f t="shared" si="2"/>
        <v>3.2105018446142113</v>
      </c>
      <c r="AZ4" s="214">
        <f t="shared" si="2"/>
        <v>2.820602096695354</v>
      </c>
      <c r="BA4" s="214">
        <f t="shared" si="2"/>
        <v>3.1821933984714152</v>
      </c>
      <c r="BB4" s="214">
        <f t="shared" si="2"/>
        <v>2.7732307790689998</v>
      </c>
      <c r="BC4" s="214">
        <f t="shared" si="2"/>
        <v>2.9862708891898642</v>
      </c>
      <c r="BD4" s="214">
        <f t="shared" si="2"/>
        <v>3.0664402973699145</v>
      </c>
    </row>
    <row r="5" spans="1:56" ht="15">
      <c r="A5" s="209" t="str">
        <f>VLOOKUP($C5,[1]ACHIEV!$B$19:$C$100,2,FALSE)</f>
        <v>LO5Med</v>
      </c>
      <c r="B5" s="209" t="str">
        <f>'SC-NR (3)'!$C$7</f>
        <v>NR</v>
      </c>
      <c r="C5" s="209" t="str">
        <f>'SC-NR (3)'!$C$8</f>
        <v>Commercial Computer Laptop-NR</v>
      </c>
      <c r="D5" s="209" t="s">
        <v>487</v>
      </c>
      <c r="E5" s="210" t="str">
        <f>'SC-NR (3)'!$A$9</f>
        <v>Electronics</v>
      </c>
      <c r="F5" s="220">
        <f>VLOOKUP(J5,MeasureOutput,14,FALSE)</f>
        <v>5.682027170908076E-3</v>
      </c>
      <c r="G5" s="211">
        <f>'SC-NR (3)'!A44</f>
        <v>39.612843875358891</v>
      </c>
      <c r="H5" s="211">
        <f>'SC-NR (3)'!B44</f>
        <v>-8.1439300271206694</v>
      </c>
      <c r="I5" s="212" t="str">
        <f>'SC-NR (3)'!C44</f>
        <v>All</v>
      </c>
      <c r="J5" s="211" t="str">
        <f>'SC-NR (3)'!D44</f>
        <v>ENERGY STAR Laptop</v>
      </c>
      <c r="K5" s="213">
        <f>'SC-NR (3)'!E44</f>
        <v>1.1010934024904991E-2</v>
      </c>
      <c r="L5" s="213">
        <f>'SC-NR (3)'!F44</f>
        <v>2.4786710428614526E-2</v>
      </c>
      <c r="M5" s="213">
        <f>'SC-NR (3)'!G44</f>
        <v>4.1934488048192886E-2</v>
      </c>
      <c r="N5" s="213">
        <f>'SC-NR (3)'!H44</f>
        <v>6.2168376946370951E-2</v>
      </c>
      <c r="O5" s="213">
        <f>'SC-NR (3)'!I44</f>
        <v>8.5602570019254282E-2</v>
      </c>
      <c r="P5" s="213">
        <f>'SC-NR (3)'!J44</f>
        <v>0.11336152315136799</v>
      </c>
      <c r="Q5" s="213">
        <f>'SC-NR (3)'!K44</f>
        <v>0.14424599760303888</v>
      </c>
      <c r="R5" s="213">
        <f>'SC-NR (3)'!L44</f>
        <v>0.17630062821110273</v>
      </c>
      <c r="S5" s="213">
        <f>'SC-NR (3)'!M44</f>
        <v>0.20708608185440758</v>
      </c>
      <c r="T5" s="213">
        <f>'SC-NR (3)'!N44</f>
        <v>0.23420935010995969</v>
      </c>
      <c r="U5" s="213">
        <f>'SC-NR (3)'!O44</f>
        <v>0.25595545870517633</v>
      </c>
      <c r="V5" s="213">
        <f>'SC-NR (3)'!P44</f>
        <v>0.27175251609153844</v>
      </c>
      <c r="W5" s="213">
        <f>'SC-NR (3)'!Q44</f>
        <v>0.28221269068581889</v>
      </c>
      <c r="X5" s="213">
        <f>'SC-NR (3)'!R44</f>
        <v>0.28872405371615117</v>
      </c>
      <c r="Y5" s="213">
        <f>'SC-NR (3)'!S44</f>
        <v>0.29283091045385012</v>
      </c>
      <c r="Z5" s="213">
        <f>'SC-NR (3)'!T44</f>
        <v>0.2957437823941545</v>
      </c>
      <c r="AA5" s="213">
        <f>'SC-NR (3)'!U44</f>
        <v>0.29817730544515286</v>
      </c>
      <c r="AB5" s="213">
        <f>'SC-NR (3)'!V44</f>
        <v>0.30045345454893524</v>
      </c>
      <c r="AC5" s="213">
        <f>'SC-NR (3)'!W44</f>
        <v>0.30268266378242387</v>
      </c>
      <c r="AD5" s="213">
        <f>'SC-NR (3)'!X44</f>
        <v>0.30489666928600445</v>
      </c>
      <c r="AE5" s="213">
        <f>'SC-NR (3)'!Y44</f>
        <v>5.5948681122079664</v>
      </c>
      <c r="AF5" s="214">
        <f t="shared" si="1"/>
        <v>2.4727130624433533</v>
      </c>
      <c r="AG5" s="214">
        <f t="shared" si="1"/>
        <v>2.2814611707689316</v>
      </c>
      <c r="AH5" s="214">
        <f t="shared" si="1"/>
        <v>2.6126923593882432</v>
      </c>
      <c r="AI5" s="214">
        <f t="shared" si="1"/>
        <v>2.3979568353476122</v>
      </c>
      <c r="AJ5" s="214">
        <f t="shared" si="1"/>
        <v>2.4502970217900373</v>
      </c>
      <c r="AK5" s="214">
        <f t="shared" si="1"/>
        <v>2.4339661940953872</v>
      </c>
      <c r="AL5" s="214">
        <f t="shared" si="1"/>
        <v>2.3721919381636534</v>
      </c>
      <c r="AM5" s="214">
        <f t="shared" si="1"/>
        <v>2.5468590597864882</v>
      </c>
      <c r="AN5" s="214">
        <f t="shared" si="1"/>
        <v>2.2725070771925404</v>
      </c>
      <c r="AO5" s="214">
        <f t="shared" si="1"/>
        <v>2.5534407961491676</v>
      </c>
      <c r="AP5" s="214">
        <f t="shared" si="2"/>
        <v>2.3151133284670617</v>
      </c>
      <c r="AQ5" s="214">
        <f t="shared" si="2"/>
        <v>2.4069909156523184</v>
      </c>
      <c r="AR5" s="214">
        <f t="shared" si="2"/>
        <v>0</v>
      </c>
      <c r="AS5" s="214">
        <f t="shared" si="2"/>
        <v>0.918157959783925</v>
      </c>
      <c r="AT5" s="214">
        <f t="shared" si="2"/>
        <v>0.80766249972802928</v>
      </c>
      <c r="AU5" s="214">
        <f t="shared" si="2"/>
        <v>0.79462883222136294</v>
      </c>
      <c r="AV5" s="214">
        <f t="shared" si="2"/>
        <v>0.8731168025690127</v>
      </c>
      <c r="AW5" s="214">
        <f t="shared" si="2"/>
        <v>0.89247311090212578</v>
      </c>
      <c r="AX5" s="214">
        <f t="shared" si="2"/>
        <v>0.8275281081226441</v>
      </c>
      <c r="AY5" s="214">
        <f t="shared" si="2"/>
        <v>0.95804539301628167</v>
      </c>
      <c r="AZ5" s="214">
        <f t="shared" si="2"/>
        <v>0.84169546540029017</v>
      </c>
      <c r="BA5" s="214">
        <f t="shared" si="2"/>
        <v>0.94959787368030879</v>
      </c>
      <c r="BB5" s="214">
        <f t="shared" si="2"/>
        <v>0.82755939733069106</v>
      </c>
      <c r="BC5" s="214">
        <f t="shared" si="2"/>
        <v>0.8911326659059351</v>
      </c>
      <c r="BD5" s="214">
        <f t="shared" si="2"/>
        <v>0.91505600745348326</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codeName="Sheet3"/>
  <dimension ref="A1:CB127"/>
  <sheetViews>
    <sheetView workbookViewId="0">
      <selection activeCell="C8" sqref="C8"/>
    </sheetView>
  </sheetViews>
  <sheetFormatPr defaultRowHeight="12.75"/>
  <cols>
    <col min="1" max="1" width="45.5703125" style="25" customWidth="1"/>
    <col min="2" max="2" width="25.7109375" style="25" customWidth="1"/>
    <col min="3" max="3" width="26" style="25" customWidth="1"/>
    <col min="4" max="4" width="29.5703125" style="25" customWidth="1"/>
    <col min="5" max="5" width="11" style="25" customWidth="1"/>
    <col min="6" max="6" width="10.7109375" style="25" customWidth="1"/>
    <col min="7" max="12" width="9.42578125" style="25" bestFit="1" customWidth="1"/>
    <col min="13" max="13" width="9.7109375" style="25" bestFit="1" customWidth="1"/>
    <col min="14" max="24" width="10.28515625" style="25" bestFit="1" customWidth="1"/>
    <col min="25" max="25" width="14.42578125" style="25" customWidth="1"/>
    <col min="26" max="26" width="9.140625" style="25"/>
    <col min="27" max="27" width="10.42578125" style="25" customWidth="1"/>
    <col min="28" max="28" width="14" style="25" bestFit="1" customWidth="1"/>
    <col min="29" max="255" width="9.140625" style="25"/>
    <col min="256" max="256" width="35" style="25" customWidth="1"/>
    <col min="257" max="257" width="16" style="25" customWidth="1"/>
    <col min="258" max="258" width="29.140625" style="25" customWidth="1"/>
    <col min="259" max="259" width="12.85546875" style="25" bestFit="1" customWidth="1"/>
    <col min="260" max="260" width="9.42578125" style="25" customWidth="1"/>
    <col min="261" max="511" width="9.140625" style="25"/>
    <col min="512" max="512" width="35" style="25" customWidth="1"/>
    <col min="513" max="513" width="16" style="25" customWidth="1"/>
    <col min="514" max="514" width="29.140625" style="25" customWidth="1"/>
    <col min="515" max="515" width="12.85546875" style="25" bestFit="1" customWidth="1"/>
    <col min="516" max="516" width="9.42578125" style="25" customWidth="1"/>
    <col min="517" max="767" width="9.140625" style="25"/>
    <col min="768" max="768" width="35" style="25" customWidth="1"/>
    <col min="769" max="769" width="16" style="25" customWidth="1"/>
    <col min="770" max="770" width="29.140625" style="25" customWidth="1"/>
    <col min="771" max="771" width="12.85546875" style="25" bestFit="1" customWidth="1"/>
    <col min="772" max="772" width="9.42578125" style="25" customWidth="1"/>
    <col min="773" max="1023" width="9.140625" style="25"/>
    <col min="1024" max="1024" width="35" style="25" customWidth="1"/>
    <col min="1025" max="1025" width="16" style="25" customWidth="1"/>
    <col min="1026" max="1026" width="29.140625" style="25" customWidth="1"/>
    <col min="1027" max="1027" width="12.85546875" style="25" bestFit="1" customWidth="1"/>
    <col min="1028" max="1028" width="9.42578125" style="25" customWidth="1"/>
    <col min="1029" max="1279" width="9.140625" style="25"/>
    <col min="1280" max="1280" width="35" style="25" customWidth="1"/>
    <col min="1281" max="1281" width="16" style="25" customWidth="1"/>
    <col min="1282" max="1282" width="29.140625" style="25" customWidth="1"/>
    <col min="1283" max="1283" width="12.85546875" style="25" bestFit="1" customWidth="1"/>
    <col min="1284" max="1284" width="9.42578125" style="25" customWidth="1"/>
    <col min="1285" max="1535" width="9.140625" style="25"/>
    <col min="1536" max="1536" width="35" style="25" customWidth="1"/>
    <col min="1537" max="1537" width="16" style="25" customWidth="1"/>
    <col min="1538" max="1538" width="29.140625" style="25" customWidth="1"/>
    <col min="1539" max="1539" width="12.85546875" style="25" bestFit="1" customWidth="1"/>
    <col min="1540" max="1540" width="9.42578125" style="25" customWidth="1"/>
    <col min="1541" max="1791" width="9.140625" style="25"/>
    <col min="1792" max="1792" width="35" style="25" customWidth="1"/>
    <col min="1793" max="1793" width="16" style="25" customWidth="1"/>
    <col min="1794" max="1794" width="29.140625" style="25" customWidth="1"/>
    <col min="1795" max="1795" width="12.85546875" style="25" bestFit="1" customWidth="1"/>
    <col min="1796" max="1796" width="9.42578125" style="25" customWidth="1"/>
    <col min="1797" max="2047" width="9.140625" style="25"/>
    <col min="2048" max="2048" width="35" style="25" customWidth="1"/>
    <col min="2049" max="2049" width="16" style="25" customWidth="1"/>
    <col min="2050" max="2050" width="29.140625" style="25" customWidth="1"/>
    <col min="2051" max="2051" width="12.85546875" style="25" bestFit="1" customWidth="1"/>
    <col min="2052" max="2052" width="9.42578125" style="25" customWidth="1"/>
    <col min="2053" max="2303" width="9.140625" style="25"/>
    <col min="2304" max="2304" width="35" style="25" customWidth="1"/>
    <col min="2305" max="2305" width="16" style="25" customWidth="1"/>
    <col min="2306" max="2306" width="29.140625" style="25" customWidth="1"/>
    <col min="2307" max="2307" width="12.85546875" style="25" bestFit="1" customWidth="1"/>
    <col min="2308" max="2308" width="9.42578125" style="25" customWidth="1"/>
    <col min="2309" max="2559" width="9.140625" style="25"/>
    <col min="2560" max="2560" width="35" style="25" customWidth="1"/>
    <col min="2561" max="2561" width="16" style="25" customWidth="1"/>
    <col min="2562" max="2562" width="29.140625" style="25" customWidth="1"/>
    <col min="2563" max="2563" width="12.85546875" style="25" bestFit="1" customWidth="1"/>
    <col min="2564" max="2564" width="9.42578125" style="25" customWidth="1"/>
    <col min="2565" max="2815" width="9.140625" style="25"/>
    <col min="2816" max="2816" width="35" style="25" customWidth="1"/>
    <col min="2817" max="2817" width="16" style="25" customWidth="1"/>
    <col min="2818" max="2818" width="29.140625" style="25" customWidth="1"/>
    <col min="2819" max="2819" width="12.85546875" style="25" bestFit="1" customWidth="1"/>
    <col min="2820" max="2820" width="9.42578125" style="25" customWidth="1"/>
    <col min="2821" max="3071" width="9.140625" style="25"/>
    <col min="3072" max="3072" width="35" style="25" customWidth="1"/>
    <col min="3073" max="3073" width="16" style="25" customWidth="1"/>
    <col min="3074" max="3074" width="29.140625" style="25" customWidth="1"/>
    <col min="3075" max="3075" width="12.85546875" style="25" bestFit="1" customWidth="1"/>
    <col min="3076" max="3076" width="9.42578125" style="25" customWidth="1"/>
    <col min="3077" max="3327" width="9.140625" style="25"/>
    <col min="3328" max="3328" width="35" style="25" customWidth="1"/>
    <col min="3329" max="3329" width="16" style="25" customWidth="1"/>
    <col min="3330" max="3330" width="29.140625" style="25" customWidth="1"/>
    <col min="3331" max="3331" width="12.85546875" style="25" bestFit="1" customWidth="1"/>
    <col min="3332" max="3332" width="9.42578125" style="25" customWidth="1"/>
    <col min="3333" max="3583" width="9.140625" style="25"/>
    <col min="3584" max="3584" width="35" style="25" customWidth="1"/>
    <col min="3585" max="3585" width="16" style="25" customWidth="1"/>
    <col min="3586" max="3586" width="29.140625" style="25" customWidth="1"/>
    <col min="3587" max="3587" width="12.85546875" style="25" bestFit="1" customWidth="1"/>
    <col min="3588" max="3588" width="9.42578125" style="25" customWidth="1"/>
    <col min="3589" max="3839" width="9.140625" style="25"/>
    <col min="3840" max="3840" width="35" style="25" customWidth="1"/>
    <col min="3841" max="3841" width="16" style="25" customWidth="1"/>
    <col min="3842" max="3842" width="29.140625" style="25" customWidth="1"/>
    <col min="3843" max="3843" width="12.85546875" style="25" bestFit="1" customWidth="1"/>
    <col min="3844" max="3844" width="9.42578125" style="25" customWidth="1"/>
    <col min="3845" max="4095" width="9.140625" style="25"/>
    <col min="4096" max="4096" width="35" style="25" customWidth="1"/>
    <col min="4097" max="4097" width="16" style="25" customWidth="1"/>
    <col min="4098" max="4098" width="29.140625" style="25" customWidth="1"/>
    <col min="4099" max="4099" width="12.85546875" style="25" bestFit="1" customWidth="1"/>
    <col min="4100" max="4100" width="9.42578125" style="25" customWidth="1"/>
    <col min="4101" max="4351" width="9.140625" style="25"/>
    <col min="4352" max="4352" width="35" style="25" customWidth="1"/>
    <col min="4353" max="4353" width="16" style="25" customWidth="1"/>
    <col min="4354" max="4354" width="29.140625" style="25" customWidth="1"/>
    <col min="4355" max="4355" width="12.85546875" style="25" bestFit="1" customWidth="1"/>
    <col min="4356" max="4356" width="9.42578125" style="25" customWidth="1"/>
    <col min="4357" max="4607" width="9.140625" style="25"/>
    <col min="4608" max="4608" width="35" style="25" customWidth="1"/>
    <col min="4609" max="4609" width="16" style="25" customWidth="1"/>
    <col min="4610" max="4610" width="29.140625" style="25" customWidth="1"/>
    <col min="4611" max="4611" width="12.85546875" style="25" bestFit="1" customWidth="1"/>
    <col min="4612" max="4612" width="9.42578125" style="25" customWidth="1"/>
    <col min="4613" max="4863" width="9.140625" style="25"/>
    <col min="4864" max="4864" width="35" style="25" customWidth="1"/>
    <col min="4865" max="4865" width="16" style="25" customWidth="1"/>
    <col min="4866" max="4866" width="29.140625" style="25" customWidth="1"/>
    <col min="4867" max="4867" width="12.85546875" style="25" bestFit="1" customWidth="1"/>
    <col min="4868" max="4868" width="9.42578125" style="25" customWidth="1"/>
    <col min="4869" max="5119" width="9.140625" style="25"/>
    <col min="5120" max="5120" width="35" style="25" customWidth="1"/>
    <col min="5121" max="5121" width="16" style="25" customWidth="1"/>
    <col min="5122" max="5122" width="29.140625" style="25" customWidth="1"/>
    <col min="5123" max="5123" width="12.85546875" style="25" bestFit="1" customWidth="1"/>
    <col min="5124" max="5124" width="9.42578125" style="25" customWidth="1"/>
    <col min="5125" max="5375" width="9.140625" style="25"/>
    <col min="5376" max="5376" width="35" style="25" customWidth="1"/>
    <col min="5377" max="5377" width="16" style="25" customWidth="1"/>
    <col min="5378" max="5378" width="29.140625" style="25" customWidth="1"/>
    <col min="5379" max="5379" width="12.85546875" style="25" bestFit="1" customWidth="1"/>
    <col min="5380" max="5380" width="9.42578125" style="25" customWidth="1"/>
    <col min="5381" max="5631" width="9.140625" style="25"/>
    <col min="5632" max="5632" width="35" style="25" customWidth="1"/>
    <col min="5633" max="5633" width="16" style="25" customWidth="1"/>
    <col min="5634" max="5634" width="29.140625" style="25" customWidth="1"/>
    <col min="5635" max="5635" width="12.85546875" style="25" bestFit="1" customWidth="1"/>
    <col min="5636" max="5636" width="9.42578125" style="25" customWidth="1"/>
    <col min="5637" max="5887" width="9.140625" style="25"/>
    <col min="5888" max="5888" width="35" style="25" customWidth="1"/>
    <col min="5889" max="5889" width="16" style="25" customWidth="1"/>
    <col min="5890" max="5890" width="29.140625" style="25" customWidth="1"/>
    <col min="5891" max="5891" width="12.85546875" style="25" bestFit="1" customWidth="1"/>
    <col min="5892" max="5892" width="9.42578125" style="25" customWidth="1"/>
    <col min="5893" max="6143" width="9.140625" style="25"/>
    <col min="6144" max="6144" width="35" style="25" customWidth="1"/>
    <col min="6145" max="6145" width="16" style="25" customWidth="1"/>
    <col min="6146" max="6146" width="29.140625" style="25" customWidth="1"/>
    <col min="6147" max="6147" width="12.85546875" style="25" bestFit="1" customWidth="1"/>
    <col min="6148" max="6148" width="9.42578125" style="25" customWidth="1"/>
    <col min="6149" max="6399" width="9.140625" style="25"/>
    <col min="6400" max="6400" width="35" style="25" customWidth="1"/>
    <col min="6401" max="6401" width="16" style="25" customWidth="1"/>
    <col min="6402" max="6402" width="29.140625" style="25" customWidth="1"/>
    <col min="6403" max="6403" width="12.85546875" style="25" bestFit="1" customWidth="1"/>
    <col min="6404" max="6404" width="9.42578125" style="25" customWidth="1"/>
    <col min="6405" max="6655" width="9.140625" style="25"/>
    <col min="6656" max="6656" width="35" style="25" customWidth="1"/>
    <col min="6657" max="6657" width="16" style="25" customWidth="1"/>
    <col min="6658" max="6658" width="29.140625" style="25" customWidth="1"/>
    <col min="6659" max="6659" width="12.85546875" style="25" bestFit="1" customWidth="1"/>
    <col min="6660" max="6660" width="9.42578125" style="25" customWidth="1"/>
    <col min="6661" max="6911" width="9.140625" style="25"/>
    <col min="6912" max="6912" width="35" style="25" customWidth="1"/>
    <col min="6913" max="6913" width="16" style="25" customWidth="1"/>
    <col min="6914" max="6914" width="29.140625" style="25" customWidth="1"/>
    <col min="6915" max="6915" width="12.85546875" style="25" bestFit="1" customWidth="1"/>
    <col min="6916" max="6916" width="9.42578125" style="25" customWidth="1"/>
    <col min="6917" max="7167" width="9.140625" style="25"/>
    <col min="7168" max="7168" width="35" style="25" customWidth="1"/>
    <col min="7169" max="7169" width="16" style="25" customWidth="1"/>
    <col min="7170" max="7170" width="29.140625" style="25" customWidth="1"/>
    <col min="7171" max="7171" width="12.85546875" style="25" bestFit="1" customWidth="1"/>
    <col min="7172" max="7172" width="9.42578125" style="25" customWidth="1"/>
    <col min="7173" max="7423" width="9.140625" style="25"/>
    <col min="7424" max="7424" width="35" style="25" customWidth="1"/>
    <col min="7425" max="7425" width="16" style="25" customWidth="1"/>
    <col min="7426" max="7426" width="29.140625" style="25" customWidth="1"/>
    <col min="7427" max="7427" width="12.85546875" style="25" bestFit="1" customWidth="1"/>
    <col min="7428" max="7428" width="9.42578125" style="25" customWidth="1"/>
    <col min="7429" max="7679" width="9.140625" style="25"/>
    <col min="7680" max="7680" width="35" style="25" customWidth="1"/>
    <col min="7681" max="7681" width="16" style="25" customWidth="1"/>
    <col min="7682" max="7682" width="29.140625" style="25" customWidth="1"/>
    <col min="7683" max="7683" width="12.85546875" style="25" bestFit="1" customWidth="1"/>
    <col min="7684" max="7684" width="9.42578125" style="25" customWidth="1"/>
    <col min="7685" max="7935" width="9.140625" style="25"/>
    <col min="7936" max="7936" width="35" style="25" customWidth="1"/>
    <col min="7937" max="7937" width="16" style="25" customWidth="1"/>
    <col min="7938" max="7938" width="29.140625" style="25" customWidth="1"/>
    <col min="7939" max="7939" width="12.85546875" style="25" bestFit="1" customWidth="1"/>
    <col min="7940" max="7940" width="9.42578125" style="25" customWidth="1"/>
    <col min="7941" max="8191" width="9.140625" style="25"/>
    <col min="8192" max="8192" width="35" style="25" customWidth="1"/>
    <col min="8193" max="8193" width="16" style="25" customWidth="1"/>
    <col min="8194" max="8194" width="29.140625" style="25" customWidth="1"/>
    <col min="8195" max="8195" width="12.85546875" style="25" bestFit="1" customWidth="1"/>
    <col min="8196" max="8196" width="9.42578125" style="25" customWidth="1"/>
    <col min="8197" max="8447" width="9.140625" style="25"/>
    <col min="8448" max="8448" width="35" style="25" customWidth="1"/>
    <col min="8449" max="8449" width="16" style="25" customWidth="1"/>
    <col min="8450" max="8450" width="29.140625" style="25" customWidth="1"/>
    <col min="8451" max="8451" width="12.85546875" style="25" bestFit="1" customWidth="1"/>
    <col min="8452" max="8452" width="9.42578125" style="25" customWidth="1"/>
    <col min="8453" max="8703" width="9.140625" style="25"/>
    <col min="8704" max="8704" width="35" style="25" customWidth="1"/>
    <col min="8705" max="8705" width="16" style="25" customWidth="1"/>
    <col min="8706" max="8706" width="29.140625" style="25" customWidth="1"/>
    <col min="8707" max="8707" width="12.85546875" style="25" bestFit="1" customWidth="1"/>
    <col min="8708" max="8708" width="9.42578125" style="25" customWidth="1"/>
    <col min="8709" max="8959" width="9.140625" style="25"/>
    <col min="8960" max="8960" width="35" style="25" customWidth="1"/>
    <col min="8961" max="8961" width="16" style="25" customWidth="1"/>
    <col min="8962" max="8962" width="29.140625" style="25" customWidth="1"/>
    <col min="8963" max="8963" width="12.85546875" style="25" bestFit="1" customWidth="1"/>
    <col min="8964" max="8964" width="9.42578125" style="25" customWidth="1"/>
    <col min="8965" max="9215" width="9.140625" style="25"/>
    <col min="9216" max="9216" width="35" style="25" customWidth="1"/>
    <col min="9217" max="9217" width="16" style="25" customWidth="1"/>
    <col min="9218" max="9218" width="29.140625" style="25" customWidth="1"/>
    <col min="9219" max="9219" width="12.85546875" style="25" bestFit="1" customWidth="1"/>
    <col min="9220" max="9220" width="9.42578125" style="25" customWidth="1"/>
    <col min="9221" max="9471" width="9.140625" style="25"/>
    <col min="9472" max="9472" width="35" style="25" customWidth="1"/>
    <col min="9473" max="9473" width="16" style="25" customWidth="1"/>
    <col min="9474" max="9474" width="29.140625" style="25" customWidth="1"/>
    <col min="9475" max="9475" width="12.85546875" style="25" bestFit="1" customWidth="1"/>
    <col min="9476" max="9476" width="9.42578125" style="25" customWidth="1"/>
    <col min="9477" max="9727" width="9.140625" style="25"/>
    <col min="9728" max="9728" width="35" style="25" customWidth="1"/>
    <col min="9729" max="9729" width="16" style="25" customWidth="1"/>
    <col min="9730" max="9730" width="29.140625" style="25" customWidth="1"/>
    <col min="9731" max="9731" width="12.85546875" style="25" bestFit="1" customWidth="1"/>
    <col min="9732" max="9732" width="9.42578125" style="25" customWidth="1"/>
    <col min="9733" max="9983" width="9.140625" style="25"/>
    <col min="9984" max="9984" width="35" style="25" customWidth="1"/>
    <col min="9985" max="9985" width="16" style="25" customWidth="1"/>
    <col min="9986" max="9986" width="29.140625" style="25" customWidth="1"/>
    <col min="9987" max="9987" width="12.85546875" style="25" bestFit="1" customWidth="1"/>
    <col min="9988" max="9988" width="9.42578125" style="25" customWidth="1"/>
    <col min="9989" max="10239" width="9.140625" style="25"/>
    <col min="10240" max="10240" width="35" style="25" customWidth="1"/>
    <col min="10241" max="10241" width="16" style="25" customWidth="1"/>
    <col min="10242" max="10242" width="29.140625" style="25" customWidth="1"/>
    <col min="10243" max="10243" width="12.85546875" style="25" bestFit="1" customWidth="1"/>
    <col min="10244" max="10244" width="9.42578125" style="25" customWidth="1"/>
    <col min="10245" max="10495" width="9.140625" style="25"/>
    <col min="10496" max="10496" width="35" style="25" customWidth="1"/>
    <col min="10497" max="10497" width="16" style="25" customWidth="1"/>
    <col min="10498" max="10498" width="29.140625" style="25" customWidth="1"/>
    <col min="10499" max="10499" width="12.85546875" style="25" bestFit="1" customWidth="1"/>
    <col min="10500" max="10500" width="9.42578125" style="25" customWidth="1"/>
    <col min="10501" max="10751" width="9.140625" style="25"/>
    <col min="10752" max="10752" width="35" style="25" customWidth="1"/>
    <col min="10753" max="10753" width="16" style="25" customWidth="1"/>
    <col min="10754" max="10754" width="29.140625" style="25" customWidth="1"/>
    <col min="10755" max="10755" width="12.85546875" style="25" bestFit="1" customWidth="1"/>
    <col min="10756" max="10756" width="9.42578125" style="25" customWidth="1"/>
    <col min="10757" max="11007" width="9.140625" style="25"/>
    <col min="11008" max="11008" width="35" style="25" customWidth="1"/>
    <col min="11009" max="11009" width="16" style="25" customWidth="1"/>
    <col min="11010" max="11010" width="29.140625" style="25" customWidth="1"/>
    <col min="11011" max="11011" width="12.85546875" style="25" bestFit="1" customWidth="1"/>
    <col min="11012" max="11012" width="9.42578125" style="25" customWidth="1"/>
    <col min="11013" max="11263" width="9.140625" style="25"/>
    <col min="11264" max="11264" width="35" style="25" customWidth="1"/>
    <col min="11265" max="11265" width="16" style="25" customWidth="1"/>
    <col min="11266" max="11266" width="29.140625" style="25" customWidth="1"/>
    <col min="11267" max="11267" width="12.85546875" style="25" bestFit="1" customWidth="1"/>
    <col min="11268" max="11268" width="9.42578125" style="25" customWidth="1"/>
    <col min="11269" max="11519" width="9.140625" style="25"/>
    <col min="11520" max="11520" width="35" style="25" customWidth="1"/>
    <col min="11521" max="11521" width="16" style="25" customWidth="1"/>
    <col min="11522" max="11522" width="29.140625" style="25" customWidth="1"/>
    <col min="11523" max="11523" width="12.85546875" style="25" bestFit="1" customWidth="1"/>
    <col min="11524" max="11524" width="9.42578125" style="25" customWidth="1"/>
    <col min="11525" max="11775" width="9.140625" style="25"/>
    <col min="11776" max="11776" width="35" style="25" customWidth="1"/>
    <col min="11777" max="11777" width="16" style="25" customWidth="1"/>
    <col min="11778" max="11778" width="29.140625" style="25" customWidth="1"/>
    <col min="11779" max="11779" width="12.85546875" style="25" bestFit="1" customWidth="1"/>
    <col min="11780" max="11780" width="9.42578125" style="25" customWidth="1"/>
    <col min="11781" max="12031" width="9.140625" style="25"/>
    <col min="12032" max="12032" width="35" style="25" customWidth="1"/>
    <col min="12033" max="12033" width="16" style="25" customWidth="1"/>
    <col min="12034" max="12034" width="29.140625" style="25" customWidth="1"/>
    <col min="12035" max="12035" width="12.85546875" style="25" bestFit="1" customWidth="1"/>
    <col min="12036" max="12036" width="9.42578125" style="25" customWidth="1"/>
    <col min="12037" max="12287" width="9.140625" style="25"/>
    <col min="12288" max="12288" width="35" style="25" customWidth="1"/>
    <col min="12289" max="12289" width="16" style="25" customWidth="1"/>
    <col min="12290" max="12290" width="29.140625" style="25" customWidth="1"/>
    <col min="12291" max="12291" width="12.85546875" style="25" bestFit="1" customWidth="1"/>
    <col min="12292" max="12292" width="9.42578125" style="25" customWidth="1"/>
    <col min="12293" max="12543" width="9.140625" style="25"/>
    <col min="12544" max="12544" width="35" style="25" customWidth="1"/>
    <col min="12545" max="12545" width="16" style="25" customWidth="1"/>
    <col min="12546" max="12546" width="29.140625" style="25" customWidth="1"/>
    <col min="12547" max="12547" width="12.85546875" style="25" bestFit="1" customWidth="1"/>
    <col min="12548" max="12548" width="9.42578125" style="25" customWidth="1"/>
    <col min="12549" max="12799" width="9.140625" style="25"/>
    <col min="12800" max="12800" width="35" style="25" customWidth="1"/>
    <col min="12801" max="12801" width="16" style="25" customWidth="1"/>
    <col min="12802" max="12802" width="29.140625" style="25" customWidth="1"/>
    <col min="12803" max="12803" width="12.85546875" style="25" bestFit="1" customWidth="1"/>
    <col min="12804" max="12804" width="9.42578125" style="25" customWidth="1"/>
    <col min="12805" max="13055" width="9.140625" style="25"/>
    <col min="13056" max="13056" width="35" style="25" customWidth="1"/>
    <col min="13057" max="13057" width="16" style="25" customWidth="1"/>
    <col min="13058" max="13058" width="29.140625" style="25" customWidth="1"/>
    <col min="13059" max="13059" width="12.85546875" style="25" bestFit="1" customWidth="1"/>
    <col min="13060" max="13060" width="9.42578125" style="25" customWidth="1"/>
    <col min="13061" max="13311" width="9.140625" style="25"/>
    <col min="13312" max="13312" width="35" style="25" customWidth="1"/>
    <col min="13313" max="13313" width="16" style="25" customWidth="1"/>
    <col min="13314" max="13314" width="29.140625" style="25" customWidth="1"/>
    <col min="13315" max="13315" width="12.85546875" style="25" bestFit="1" customWidth="1"/>
    <col min="13316" max="13316" width="9.42578125" style="25" customWidth="1"/>
    <col min="13317" max="13567" width="9.140625" style="25"/>
    <col min="13568" max="13568" width="35" style="25" customWidth="1"/>
    <col min="13569" max="13569" width="16" style="25" customWidth="1"/>
    <col min="13570" max="13570" width="29.140625" style="25" customWidth="1"/>
    <col min="13571" max="13571" width="12.85546875" style="25" bestFit="1" customWidth="1"/>
    <col min="13572" max="13572" width="9.42578125" style="25" customWidth="1"/>
    <col min="13573" max="13823" width="9.140625" style="25"/>
    <col min="13824" max="13824" width="35" style="25" customWidth="1"/>
    <col min="13825" max="13825" width="16" style="25" customWidth="1"/>
    <col min="13826" max="13826" width="29.140625" style="25" customWidth="1"/>
    <col min="13827" max="13827" width="12.85546875" style="25" bestFit="1" customWidth="1"/>
    <col min="13828" max="13828" width="9.42578125" style="25" customWidth="1"/>
    <col min="13829" max="14079" width="9.140625" style="25"/>
    <col min="14080" max="14080" width="35" style="25" customWidth="1"/>
    <col min="14081" max="14081" width="16" style="25" customWidth="1"/>
    <col min="14082" max="14082" width="29.140625" style="25" customWidth="1"/>
    <col min="14083" max="14083" width="12.85546875" style="25" bestFit="1" customWidth="1"/>
    <col min="14084" max="14084" width="9.42578125" style="25" customWidth="1"/>
    <col min="14085" max="14335" width="9.140625" style="25"/>
    <col min="14336" max="14336" width="35" style="25" customWidth="1"/>
    <col min="14337" max="14337" width="16" style="25" customWidth="1"/>
    <col min="14338" max="14338" width="29.140625" style="25" customWidth="1"/>
    <col min="14339" max="14339" width="12.85546875" style="25" bestFit="1" customWidth="1"/>
    <col min="14340" max="14340" width="9.42578125" style="25" customWidth="1"/>
    <col min="14341" max="14591" width="9.140625" style="25"/>
    <col min="14592" max="14592" width="35" style="25" customWidth="1"/>
    <col min="14593" max="14593" width="16" style="25" customWidth="1"/>
    <col min="14594" max="14594" width="29.140625" style="25" customWidth="1"/>
    <col min="14595" max="14595" width="12.85546875" style="25" bestFit="1" customWidth="1"/>
    <col min="14596" max="14596" width="9.42578125" style="25" customWidth="1"/>
    <col min="14597" max="14847" width="9.140625" style="25"/>
    <col min="14848" max="14848" width="35" style="25" customWidth="1"/>
    <col min="14849" max="14849" width="16" style="25" customWidth="1"/>
    <col min="14850" max="14850" width="29.140625" style="25" customWidth="1"/>
    <col min="14851" max="14851" width="12.85546875" style="25" bestFit="1" customWidth="1"/>
    <col min="14852" max="14852" width="9.42578125" style="25" customWidth="1"/>
    <col min="14853" max="15103" width="9.140625" style="25"/>
    <col min="15104" max="15104" width="35" style="25" customWidth="1"/>
    <col min="15105" max="15105" width="16" style="25" customWidth="1"/>
    <col min="15106" max="15106" width="29.140625" style="25" customWidth="1"/>
    <col min="15107" max="15107" width="12.85546875" style="25" bestFit="1" customWidth="1"/>
    <col min="15108" max="15108" width="9.42578125" style="25" customWidth="1"/>
    <col min="15109" max="15359" width="9.140625" style="25"/>
    <col min="15360" max="15360" width="35" style="25" customWidth="1"/>
    <col min="15361" max="15361" width="16" style="25" customWidth="1"/>
    <col min="15362" max="15362" width="29.140625" style="25" customWidth="1"/>
    <col min="15363" max="15363" width="12.85546875" style="25" bestFit="1" customWidth="1"/>
    <col min="15364" max="15364" width="9.42578125" style="25" customWidth="1"/>
    <col min="15365" max="15615" width="9.140625" style="25"/>
    <col min="15616" max="15616" width="35" style="25" customWidth="1"/>
    <col min="15617" max="15617" width="16" style="25" customWidth="1"/>
    <col min="15618" max="15618" width="29.140625" style="25" customWidth="1"/>
    <col min="15619" max="15619" width="12.85546875" style="25" bestFit="1" customWidth="1"/>
    <col min="15620" max="15620" width="9.42578125" style="25" customWidth="1"/>
    <col min="15621" max="15871" width="9.140625" style="25"/>
    <col min="15872" max="15872" width="35" style="25" customWidth="1"/>
    <col min="15873" max="15873" width="16" style="25" customWidth="1"/>
    <col min="15874" max="15874" width="29.140625" style="25" customWidth="1"/>
    <col min="15875" max="15875" width="12.85546875" style="25" bestFit="1" customWidth="1"/>
    <col min="15876" max="15876" width="9.42578125" style="25" customWidth="1"/>
    <col min="15877" max="16127" width="9.140625" style="25"/>
    <col min="16128" max="16128" width="35" style="25" customWidth="1"/>
    <col min="16129" max="16129" width="16" style="25" customWidth="1"/>
    <col min="16130" max="16130" width="29.140625" style="25" customWidth="1"/>
    <col min="16131" max="16131" width="12.85546875" style="25" bestFit="1" customWidth="1"/>
    <col min="16132" max="16132" width="9.42578125" style="25" customWidth="1"/>
    <col min="16133" max="16384" width="9.140625" style="25"/>
  </cols>
  <sheetData>
    <row r="1" spans="1:29" ht="12.75" customHeight="1">
      <c r="A1" s="129" t="s">
        <v>70</v>
      </c>
      <c r="B1" s="221" t="s">
        <v>488</v>
      </c>
      <c r="C1" s="222"/>
      <c r="D1" s="222"/>
      <c r="E1" s="222"/>
      <c r="F1" s="222"/>
      <c r="G1" s="222"/>
      <c r="H1" s="222"/>
      <c r="I1" s="222"/>
      <c r="J1" s="222"/>
      <c r="K1" s="222"/>
      <c r="L1" s="222"/>
      <c r="M1" s="222"/>
      <c r="N1" s="222"/>
      <c r="O1" s="222"/>
      <c r="P1" s="222"/>
      <c r="Q1" s="222"/>
      <c r="R1" s="222"/>
      <c r="S1" s="223"/>
      <c r="T1" s="60"/>
      <c r="U1" s="60"/>
      <c r="V1" s="60"/>
      <c r="W1" s="60"/>
    </row>
    <row r="2" spans="1:29" ht="12.75" customHeight="1">
      <c r="A2" s="130"/>
      <c r="B2" s="224"/>
      <c r="C2" s="225"/>
      <c r="D2" s="225"/>
      <c r="E2" s="225"/>
      <c r="F2" s="225"/>
      <c r="G2" s="225"/>
      <c r="H2" s="225"/>
      <c r="I2" s="225"/>
      <c r="J2" s="225"/>
      <c r="K2" s="225"/>
      <c r="L2" s="225"/>
      <c r="M2" s="225"/>
      <c r="N2" s="225"/>
      <c r="O2" s="225"/>
      <c r="P2" s="225"/>
      <c r="Q2" s="225"/>
      <c r="R2" s="225"/>
      <c r="S2" s="226"/>
      <c r="T2" s="61"/>
      <c r="U2" s="61"/>
      <c r="V2" s="61"/>
      <c r="W2" s="61"/>
    </row>
    <row r="3" spans="1:29">
      <c r="A3" s="131" t="s">
        <v>71</v>
      </c>
      <c r="B3" s="224"/>
      <c r="C3" s="225"/>
      <c r="D3" s="225"/>
      <c r="E3" s="225"/>
      <c r="F3" s="225"/>
      <c r="G3" s="225"/>
      <c r="H3" s="225"/>
      <c r="I3" s="225"/>
      <c r="J3" s="225"/>
      <c r="K3" s="225"/>
      <c r="L3" s="225"/>
      <c r="M3" s="225"/>
      <c r="N3" s="225"/>
      <c r="O3" s="225"/>
      <c r="P3" s="225"/>
      <c r="Q3" s="225"/>
      <c r="R3" s="225"/>
      <c r="S3" s="226"/>
      <c r="T3" s="61"/>
      <c r="U3" s="61"/>
      <c r="V3" s="61"/>
      <c r="W3" s="61"/>
    </row>
    <row r="4" spans="1:29">
      <c r="A4" s="132" t="s">
        <v>290</v>
      </c>
      <c r="B4" s="224"/>
      <c r="C4" s="225"/>
      <c r="D4" s="225"/>
      <c r="E4" s="225"/>
      <c r="F4" s="225"/>
      <c r="G4" s="225"/>
      <c r="H4" s="225"/>
      <c r="I4" s="225"/>
      <c r="J4" s="225"/>
      <c r="K4" s="225"/>
      <c r="L4" s="225"/>
      <c r="M4" s="225"/>
      <c r="N4" s="225"/>
      <c r="O4" s="225"/>
      <c r="P4" s="225"/>
      <c r="Q4" s="225"/>
      <c r="R4" s="225"/>
      <c r="S4" s="226"/>
      <c r="T4" s="61"/>
      <c r="U4" s="61"/>
      <c r="V4" s="61"/>
      <c r="W4" s="61"/>
    </row>
    <row r="5" spans="1:29">
      <c r="A5" s="130"/>
      <c r="B5" s="224"/>
      <c r="C5" s="225"/>
      <c r="D5" s="225"/>
      <c r="E5" s="225"/>
      <c r="F5" s="225"/>
      <c r="G5" s="225"/>
      <c r="H5" s="225"/>
      <c r="I5" s="225"/>
      <c r="J5" s="225"/>
      <c r="K5" s="225"/>
      <c r="L5" s="225"/>
      <c r="M5" s="225"/>
      <c r="N5" s="225"/>
      <c r="O5" s="225"/>
      <c r="P5" s="225"/>
      <c r="Q5" s="225"/>
      <c r="R5" s="225"/>
      <c r="S5" s="226"/>
      <c r="T5" s="61"/>
      <c r="U5" s="61"/>
      <c r="V5" s="61"/>
      <c r="W5" s="61"/>
    </row>
    <row r="6" spans="1:29">
      <c r="A6" s="133"/>
      <c r="B6" s="227"/>
      <c r="C6" s="228"/>
      <c r="D6" s="228"/>
      <c r="E6" s="228"/>
      <c r="F6" s="228"/>
      <c r="G6" s="228"/>
      <c r="H6" s="228"/>
      <c r="I6" s="228"/>
      <c r="J6" s="228"/>
      <c r="K6" s="228"/>
      <c r="L6" s="228"/>
      <c r="M6" s="228"/>
      <c r="N6" s="228"/>
      <c r="O6" s="228"/>
      <c r="P6" s="228"/>
      <c r="Q6" s="228"/>
      <c r="R6" s="228"/>
      <c r="S6" s="229"/>
      <c r="T6" s="61"/>
      <c r="U6" s="61"/>
      <c r="V6" s="61"/>
      <c r="W6" s="61"/>
    </row>
    <row r="7" spans="1:29">
      <c r="A7" s="147"/>
      <c r="B7" s="215" t="s">
        <v>489</v>
      </c>
      <c r="C7" s="216" t="s">
        <v>491</v>
      </c>
      <c r="D7" s="217" t="s">
        <v>490</v>
      </c>
    </row>
    <row r="8" spans="1:29">
      <c r="A8" s="218" t="s">
        <v>493</v>
      </c>
      <c r="B8" s="66" t="s">
        <v>72</v>
      </c>
      <c r="C8" s="134" t="str">
        <f>[1]MLIST!$D$18</f>
        <v>Commercial Computer Monitor-NR</v>
      </c>
      <c r="D8" s="134" t="s">
        <v>370</v>
      </c>
    </row>
    <row r="9" spans="1:29">
      <c r="A9" s="218" t="str">
        <f>INDEX([1]ACHIEV!$A$19:$B$100,MATCH(C8,[1]ACHIEV!$B$19:$B$100,0),1)</f>
        <v>Electronics</v>
      </c>
      <c r="B9" s="67" t="s">
        <v>73</v>
      </c>
      <c r="C9" s="134">
        <f>[1]FILES!$H$4</f>
        <v>2035</v>
      </c>
      <c r="D9" s="134"/>
    </row>
    <row r="10" spans="1:29">
      <c r="A10" s="219"/>
      <c r="B10" s="25" t="s">
        <v>371</v>
      </c>
      <c r="C10" s="128">
        <f>X127</f>
        <v>24.336936136177435</v>
      </c>
      <c r="D10" s="25" t="s">
        <v>288</v>
      </c>
      <c r="E10" s="25">
        <v>1</v>
      </c>
      <c r="F10" s="25">
        <f>E10+1</f>
        <v>2</v>
      </c>
      <c r="G10" s="25">
        <f t="shared" ref="G10:X11" si="0">F10+1</f>
        <v>3</v>
      </c>
      <c r="H10" s="25">
        <f t="shared" si="0"/>
        <v>4</v>
      </c>
      <c r="I10" s="25">
        <f t="shared" si="0"/>
        <v>5</v>
      </c>
      <c r="J10" s="25">
        <f t="shared" si="0"/>
        <v>6</v>
      </c>
      <c r="K10" s="25">
        <f t="shared" si="0"/>
        <v>7</v>
      </c>
      <c r="L10" s="25">
        <f t="shared" si="0"/>
        <v>8</v>
      </c>
      <c r="M10" s="25">
        <f t="shared" si="0"/>
        <v>9</v>
      </c>
      <c r="N10" s="25">
        <f t="shared" si="0"/>
        <v>10</v>
      </c>
      <c r="O10" s="25">
        <f t="shared" si="0"/>
        <v>11</v>
      </c>
      <c r="P10" s="25">
        <f t="shared" si="0"/>
        <v>12</v>
      </c>
      <c r="Q10" s="25">
        <f t="shared" si="0"/>
        <v>13</v>
      </c>
      <c r="R10" s="25">
        <f t="shared" si="0"/>
        <v>14</v>
      </c>
      <c r="S10" s="25">
        <f t="shared" si="0"/>
        <v>15</v>
      </c>
      <c r="T10" s="25">
        <f t="shared" si="0"/>
        <v>16</v>
      </c>
      <c r="U10" s="25">
        <f t="shared" si="0"/>
        <v>17</v>
      </c>
      <c r="V10" s="25">
        <f t="shared" si="0"/>
        <v>18</v>
      </c>
      <c r="W10" s="25">
        <f t="shared" si="0"/>
        <v>19</v>
      </c>
      <c r="X10" s="25">
        <f t="shared" si="0"/>
        <v>20</v>
      </c>
    </row>
    <row r="11" spans="1:29">
      <c r="A11" s="66" t="s">
        <v>74</v>
      </c>
      <c r="B11" s="66"/>
      <c r="C11" s="66"/>
      <c r="D11" s="66"/>
      <c r="E11" s="66">
        <f>C9-20+1</f>
        <v>2016</v>
      </c>
      <c r="F11" s="66">
        <f>E11+1</f>
        <v>2017</v>
      </c>
      <c r="G11" s="66">
        <f t="shared" si="0"/>
        <v>2018</v>
      </c>
      <c r="H11" s="66">
        <f t="shared" si="0"/>
        <v>2019</v>
      </c>
      <c r="I11" s="66">
        <f t="shared" si="0"/>
        <v>2020</v>
      </c>
      <c r="J11" s="66">
        <f t="shared" si="0"/>
        <v>2021</v>
      </c>
      <c r="K11" s="66">
        <f t="shared" si="0"/>
        <v>2022</v>
      </c>
      <c r="L11" s="66">
        <f t="shared" si="0"/>
        <v>2023</v>
      </c>
      <c r="M11" s="66">
        <f t="shared" si="0"/>
        <v>2024</v>
      </c>
      <c r="N11" s="66">
        <f t="shared" si="0"/>
        <v>2025</v>
      </c>
      <c r="O11" s="66">
        <f t="shared" si="0"/>
        <v>2026</v>
      </c>
      <c r="P11" s="66">
        <f t="shared" si="0"/>
        <v>2027</v>
      </c>
      <c r="Q11" s="66">
        <f t="shared" si="0"/>
        <v>2028</v>
      </c>
      <c r="R11" s="66">
        <f t="shared" si="0"/>
        <v>2029</v>
      </c>
      <c r="S11" s="66">
        <f t="shared" si="0"/>
        <v>2030</v>
      </c>
      <c r="T11" s="66">
        <f t="shared" si="0"/>
        <v>2031</v>
      </c>
      <c r="U11" s="66">
        <f t="shared" si="0"/>
        <v>2032</v>
      </c>
      <c r="V11" s="66">
        <f t="shared" si="0"/>
        <v>2033</v>
      </c>
      <c r="W11" s="66">
        <f t="shared" si="0"/>
        <v>2034</v>
      </c>
      <c r="X11" s="66">
        <f t="shared" si="0"/>
        <v>2035</v>
      </c>
    </row>
    <row r="12" spans="1:29">
      <c r="A12" s="136"/>
      <c r="B12" s="136"/>
      <c r="C12" s="136"/>
      <c r="D12" s="136"/>
      <c r="E12" s="66" t="str">
        <f>CONCATENATE("POP_",E11)</f>
        <v>POP_2016</v>
      </c>
      <c r="F12" s="66" t="str">
        <f t="shared" ref="F12:X12" si="1">CONCATENATE("POP_",F11)</f>
        <v>POP_2017</v>
      </c>
      <c r="G12" s="66" t="str">
        <f t="shared" si="1"/>
        <v>POP_2018</v>
      </c>
      <c r="H12" s="66" t="str">
        <f t="shared" si="1"/>
        <v>POP_2019</v>
      </c>
      <c r="I12" s="66" t="str">
        <f t="shared" si="1"/>
        <v>POP_2020</v>
      </c>
      <c r="J12" s="66" t="str">
        <f t="shared" si="1"/>
        <v>POP_2021</v>
      </c>
      <c r="K12" s="66" t="str">
        <f t="shared" si="1"/>
        <v>POP_2022</v>
      </c>
      <c r="L12" s="66" t="str">
        <f t="shared" si="1"/>
        <v>POP_2023</v>
      </c>
      <c r="M12" s="66" t="str">
        <f t="shared" si="1"/>
        <v>POP_2024</v>
      </c>
      <c r="N12" s="66" t="str">
        <f t="shared" si="1"/>
        <v>POP_2025</v>
      </c>
      <c r="O12" s="66" t="str">
        <f t="shared" si="1"/>
        <v>POP_2026</v>
      </c>
      <c r="P12" s="66" t="str">
        <f t="shared" si="1"/>
        <v>POP_2027</v>
      </c>
      <c r="Q12" s="66" t="str">
        <f t="shared" si="1"/>
        <v>POP_2028</v>
      </c>
      <c r="R12" s="66" t="str">
        <f t="shared" si="1"/>
        <v>POP_2029</v>
      </c>
      <c r="S12" s="66" t="str">
        <f t="shared" si="1"/>
        <v>POP_2030</v>
      </c>
      <c r="T12" s="66" t="str">
        <f t="shared" si="1"/>
        <v>POP_2031</v>
      </c>
      <c r="U12" s="66" t="str">
        <f t="shared" si="1"/>
        <v>POP_2032</v>
      </c>
      <c r="V12" s="66" t="str">
        <f t="shared" si="1"/>
        <v>POP_2033</v>
      </c>
      <c r="W12" s="66" t="str">
        <f t="shared" si="1"/>
        <v>POP_2034</v>
      </c>
      <c r="X12" s="66" t="str">
        <f t="shared" si="1"/>
        <v>POP_2035</v>
      </c>
      <c r="AB12" s="25" t="s">
        <v>411</v>
      </c>
    </row>
    <row r="13" spans="1:29">
      <c r="A13" s="135" t="s">
        <v>366</v>
      </c>
      <c r="B13" s="165" t="s">
        <v>410</v>
      </c>
      <c r="C13" s="66"/>
      <c r="D13" s="137" t="s">
        <v>367</v>
      </c>
      <c r="E13" s="153">
        <f>INDEX(Population,MATCH($D$8,'[2]Pop Forecast (Base Case)'!$B$5:$B$10,0),E$10+34)</f>
        <v>13520.68111</v>
      </c>
      <c r="F13" s="153">
        <f>INDEX(Population,MATCH($D$8,'[2]Pop Forecast (Base Case)'!$B$5:$B$10,0),F$10+34)</f>
        <v>13661.840299999998</v>
      </c>
      <c r="G13" s="153">
        <f>INDEX(Population,MATCH($D$8,'[2]Pop Forecast (Base Case)'!$B$5:$B$10,0),G$10+34)</f>
        <v>13803.691440000001</v>
      </c>
      <c r="H13" s="153">
        <f>INDEX(Population,MATCH($D$8,'[2]Pop Forecast (Base Case)'!$B$5:$B$10,0),H$10+34)</f>
        <v>13944.276469999999</v>
      </c>
      <c r="I13" s="153">
        <f>INDEX(Population,MATCH($D$8,'[2]Pop Forecast (Base Case)'!$B$5:$B$10,0),I$10+34)</f>
        <v>14082.801340000002</v>
      </c>
      <c r="J13" s="153">
        <f>INDEX(Population,MATCH($D$8,'[2]Pop Forecast (Base Case)'!$B$5:$B$10,0),J$10+34)</f>
        <v>14218.715590000002</v>
      </c>
      <c r="K13" s="153">
        <f>INDEX(Population,MATCH($D$8,'[2]Pop Forecast (Base Case)'!$B$5:$B$10,0),K$10+34)</f>
        <v>14351.918940000001</v>
      </c>
      <c r="L13" s="153">
        <f>INDEX(Population,MATCH($D$8,'[2]Pop Forecast (Base Case)'!$B$5:$B$10,0),L$10+34)</f>
        <v>14482.437540000003</v>
      </c>
      <c r="M13" s="153">
        <f>INDEX(Population,MATCH($D$8,'[2]Pop Forecast (Base Case)'!$B$5:$B$10,0),M$10+34)</f>
        <v>14610.4211</v>
      </c>
      <c r="N13" s="153">
        <f>INDEX(Population,MATCH($D$8,'[2]Pop Forecast (Base Case)'!$B$5:$B$10,0),N$10+34)</f>
        <v>14736.24631</v>
      </c>
      <c r="O13" s="153">
        <f>INDEX(Population,MATCH($D$8,'[2]Pop Forecast (Base Case)'!$B$5:$B$10,0),O$10+34)</f>
        <v>14860.320880000001</v>
      </c>
      <c r="P13" s="153">
        <f>INDEX(Population,MATCH($D$8,'[2]Pop Forecast (Base Case)'!$B$5:$B$10,0),P$10+34)</f>
        <v>14983.078860000001</v>
      </c>
      <c r="Q13" s="153">
        <f>INDEX(Population,MATCH($D$8,'[2]Pop Forecast (Base Case)'!$B$5:$B$10,0),Q$10+34)</f>
        <v>15104.70127</v>
      </c>
      <c r="R13" s="153">
        <f>INDEX(Population,MATCH($D$8,'[2]Pop Forecast (Base Case)'!$B$5:$B$10,0),R$10+34)</f>
        <v>15225.195700000002</v>
      </c>
      <c r="S13" s="153">
        <f>INDEX(Population,MATCH($D$8,'[2]Pop Forecast (Base Case)'!$B$5:$B$10,0),S$10+34)</f>
        <v>15344.62486</v>
      </c>
      <c r="T13" s="153">
        <f>INDEX(Population,MATCH($D$8,'[2]Pop Forecast (Base Case)'!$B$5:$B$10,0),T$10+34)</f>
        <v>15463.089019999998</v>
      </c>
      <c r="U13" s="153">
        <f>INDEX(Population,MATCH($D$8,'[2]Pop Forecast (Base Case)'!$B$5:$B$10,0),U$10+34)</f>
        <v>15580.68845</v>
      </c>
      <c r="V13" s="153">
        <f>INDEX(Population,MATCH($D$8,'[2]Pop Forecast (Base Case)'!$B$5:$B$10,0),V$10+34)</f>
        <v>15697.50913</v>
      </c>
      <c r="W13" s="153">
        <f>INDEX(Population,MATCH($D$8,'[2]Pop Forecast (Base Case)'!$B$5:$B$10,0),W$10+34)</f>
        <v>15813.626329999999</v>
      </c>
      <c r="X13" s="153">
        <f>INDEX(Population,MATCH($D$8,'[2]Pop Forecast (Base Case)'!$B$5:$B$10,0),X$10+34)</f>
        <v>15929.254489999999</v>
      </c>
      <c r="Y13" s="153"/>
      <c r="AB13" s="160"/>
    </row>
    <row r="14" spans="1:29">
      <c r="A14" s="128">
        <f>B14/$E$13</f>
        <v>304.28535445282762</v>
      </c>
      <c r="B14" s="166">
        <f>RegionalStock!B4*(1+RegionalStock!A8)</f>
        <v>4114145.2440000009</v>
      </c>
      <c r="C14" s="25" t="s">
        <v>470</v>
      </c>
      <c r="E14" s="63">
        <f>E$13*$A14</f>
        <v>4114145.2440000004</v>
      </c>
      <c r="F14" s="63">
        <f t="shared" ref="F14:X14" si="2">F$13*$A14</f>
        <v>4157097.9181634244</v>
      </c>
      <c r="G14" s="63">
        <f t="shared" si="2"/>
        <v>4200261.1425778624</v>
      </c>
      <c r="H14" s="63">
        <f t="shared" si="2"/>
        <v>4243039.1082621738</v>
      </c>
      <c r="I14" s="63">
        <f t="shared" si="2"/>
        <v>4285190.1974306563</v>
      </c>
      <c r="J14" s="63">
        <f t="shared" si="2"/>
        <v>4326546.9131670967</v>
      </c>
      <c r="K14" s="63">
        <f t="shared" si="2"/>
        <v>4367078.7417361503</v>
      </c>
      <c r="L14" s="63">
        <f t="shared" si="2"/>
        <v>4406793.6401998373</v>
      </c>
      <c r="M14" s="63">
        <f t="shared" si="2"/>
        <v>4445737.163118571</v>
      </c>
      <c r="N14" s="63">
        <f t="shared" si="2"/>
        <v>4484023.9317425229</v>
      </c>
      <c r="O14" s="63">
        <f t="shared" si="2"/>
        <v>4521778.0062535554</v>
      </c>
      <c r="P14" s="63">
        <f t="shared" si="2"/>
        <v>4559131.4617097685</v>
      </c>
      <c r="Q14" s="63">
        <f t="shared" si="2"/>
        <v>4596139.3798460253</v>
      </c>
      <c r="R14" s="63">
        <f t="shared" si="2"/>
        <v>4632804.0701881675</v>
      </c>
      <c r="S14" s="63">
        <f t="shared" si="2"/>
        <v>4669144.6144707706</v>
      </c>
      <c r="T14" s="63">
        <f t="shared" si="2"/>
        <v>4705191.5233863257</v>
      </c>
      <c r="U14" s="63">
        <f t="shared" si="2"/>
        <v>4740975.3076273268</v>
      </c>
      <c r="V14" s="63">
        <f t="shared" si="2"/>
        <v>4776522.1296485476</v>
      </c>
      <c r="W14" s="63">
        <f t="shared" si="2"/>
        <v>4811854.8930086177</v>
      </c>
      <c r="X14" s="63">
        <f t="shared" si="2"/>
        <v>4847038.8486589454</v>
      </c>
      <c r="Y14" s="63"/>
      <c r="AB14" s="169">
        <f>$B14*$A23*INDEX($A$44:$D$48,MATCH($C14,$D$44:$D$48,0),1)/8760000</f>
        <v>6.9625750997637041</v>
      </c>
      <c r="AC14" s="169">
        <f>$X14*$A23*INDEX($A$44:$D$48,MATCH($C14,$D$44:$D$48,0),1)/8760000</f>
        <v>8.2028878403059373</v>
      </c>
    </row>
    <row r="15" spans="1:29">
      <c r="A15" s="128"/>
      <c r="B15" s="166"/>
      <c r="C15" s="63"/>
      <c r="E15" s="63"/>
      <c r="F15" s="63"/>
      <c r="G15" s="63"/>
      <c r="H15" s="63"/>
      <c r="I15" s="63"/>
      <c r="J15" s="63"/>
      <c r="K15" s="63"/>
      <c r="L15" s="63"/>
      <c r="M15" s="63"/>
      <c r="N15" s="63"/>
      <c r="O15" s="63"/>
      <c r="P15" s="63"/>
      <c r="Q15" s="63"/>
      <c r="R15" s="63"/>
      <c r="S15" s="63"/>
      <c r="T15" s="63"/>
      <c r="U15" s="63"/>
      <c r="V15" s="63"/>
      <c r="W15" s="63"/>
      <c r="X15" s="63"/>
      <c r="Y15" s="63"/>
      <c r="AB15" s="169"/>
      <c r="AC15" s="169"/>
    </row>
    <row r="16" spans="1:29">
      <c r="A16" s="128"/>
      <c r="B16" s="166"/>
      <c r="E16" s="63"/>
      <c r="F16" s="63"/>
      <c r="G16" s="63"/>
      <c r="H16" s="63"/>
      <c r="I16" s="63"/>
      <c r="J16" s="63"/>
      <c r="K16" s="63"/>
      <c r="L16" s="63"/>
      <c r="M16" s="63"/>
      <c r="N16" s="63"/>
      <c r="O16" s="63"/>
      <c r="P16" s="63"/>
      <c r="Q16" s="63"/>
      <c r="R16" s="63"/>
      <c r="S16" s="63"/>
      <c r="T16" s="63"/>
      <c r="U16" s="63"/>
      <c r="V16" s="63"/>
      <c r="W16" s="63"/>
      <c r="X16" s="63"/>
      <c r="Y16" s="115"/>
      <c r="AB16" s="169"/>
      <c r="AC16" s="169"/>
    </row>
    <row r="17" spans="1:29">
      <c r="A17" s="128"/>
      <c r="B17" s="166"/>
      <c r="E17" s="63"/>
      <c r="F17" s="63"/>
      <c r="G17" s="63"/>
      <c r="H17" s="63"/>
      <c r="I17" s="63"/>
      <c r="J17" s="63"/>
      <c r="K17" s="63"/>
      <c r="L17" s="63"/>
      <c r="M17" s="63"/>
      <c r="N17" s="63"/>
      <c r="O17" s="63"/>
      <c r="P17" s="63"/>
      <c r="Q17" s="63"/>
      <c r="R17" s="63"/>
      <c r="S17" s="63"/>
      <c r="T17" s="63"/>
      <c r="U17" s="63"/>
      <c r="V17" s="63"/>
      <c r="W17" s="63"/>
      <c r="X17" s="63"/>
      <c r="Y17" s="63"/>
      <c r="AB17" s="169"/>
      <c r="AC17" s="169"/>
    </row>
    <row r="18" spans="1:29">
      <c r="A18" s="128"/>
      <c r="B18" s="166"/>
      <c r="E18" s="63"/>
      <c r="F18" s="63"/>
      <c r="G18" s="63"/>
      <c r="H18" s="63"/>
      <c r="I18" s="63"/>
      <c r="J18" s="63"/>
      <c r="K18" s="63"/>
      <c r="L18" s="63"/>
      <c r="M18" s="63"/>
      <c r="N18" s="63"/>
      <c r="O18" s="63"/>
      <c r="P18" s="63"/>
      <c r="Q18" s="63"/>
      <c r="R18" s="63"/>
      <c r="S18" s="63"/>
      <c r="T18" s="63"/>
      <c r="U18" s="63"/>
      <c r="V18" s="63"/>
      <c r="W18" s="63"/>
      <c r="X18" s="63"/>
      <c r="AB18" s="169"/>
      <c r="AC18" s="169"/>
    </row>
    <row r="19" spans="1:29">
      <c r="A19" s="128"/>
      <c r="B19" s="162">
        <f>SUM(B14:B18)</f>
        <v>4114145.2440000009</v>
      </c>
      <c r="E19" s="63"/>
      <c r="F19" s="63"/>
      <c r="G19" s="63"/>
      <c r="H19" s="63"/>
      <c r="I19" s="63"/>
      <c r="J19" s="63"/>
      <c r="K19" s="63"/>
      <c r="L19" s="63"/>
      <c r="M19" s="63"/>
      <c r="N19" s="63"/>
      <c r="O19" s="63"/>
      <c r="P19" s="63"/>
      <c r="Q19" s="63"/>
      <c r="R19" s="63"/>
      <c r="S19" s="63"/>
      <c r="T19" s="63"/>
      <c r="U19" s="63"/>
      <c r="V19" s="63"/>
      <c r="W19" s="63"/>
      <c r="X19" s="63"/>
      <c r="AB19" s="128">
        <f>SUM(AB14:AB18)</f>
        <v>6.9625750997637041</v>
      </c>
      <c r="AC19" s="128">
        <f>SUM(AC14:AC18)</f>
        <v>8.2028878403059373</v>
      </c>
    </row>
    <row r="20" spans="1:29">
      <c r="C20" s="25" t="s">
        <v>78</v>
      </c>
      <c r="E20" s="63"/>
      <c r="F20" s="63"/>
      <c r="G20" s="63"/>
      <c r="H20" s="63"/>
      <c r="I20" s="63"/>
      <c r="J20" s="63"/>
      <c r="K20" s="63"/>
      <c r="L20" s="63"/>
      <c r="M20" s="63"/>
      <c r="N20" s="63"/>
      <c r="O20" s="63"/>
      <c r="P20" s="63"/>
      <c r="Q20" s="63"/>
      <c r="R20" s="63"/>
      <c r="S20" s="63"/>
      <c r="T20" s="63"/>
      <c r="U20" s="63"/>
      <c r="V20" s="63"/>
      <c r="W20" s="63"/>
      <c r="X20" s="63"/>
    </row>
    <row r="21" spans="1:29">
      <c r="A21" s="66" t="s">
        <v>75</v>
      </c>
      <c r="B21" s="66"/>
      <c r="C21" s="66"/>
      <c r="D21" s="66"/>
      <c r="E21" s="68">
        <f>E11</f>
        <v>2016</v>
      </c>
      <c r="F21" s="68">
        <f t="shared" ref="F21:X21" si="3">F11</f>
        <v>2017</v>
      </c>
      <c r="G21" s="68">
        <f t="shared" si="3"/>
        <v>2018</v>
      </c>
      <c r="H21" s="68">
        <f t="shared" si="3"/>
        <v>2019</v>
      </c>
      <c r="I21" s="68">
        <f t="shared" si="3"/>
        <v>2020</v>
      </c>
      <c r="J21" s="68">
        <f t="shared" si="3"/>
        <v>2021</v>
      </c>
      <c r="K21" s="68">
        <f t="shared" si="3"/>
        <v>2022</v>
      </c>
      <c r="L21" s="68">
        <f t="shared" si="3"/>
        <v>2023</v>
      </c>
      <c r="M21" s="68">
        <f t="shared" si="3"/>
        <v>2024</v>
      </c>
      <c r="N21" s="68">
        <f t="shared" si="3"/>
        <v>2025</v>
      </c>
      <c r="O21" s="68">
        <f t="shared" si="3"/>
        <v>2026</v>
      </c>
      <c r="P21" s="68">
        <f t="shared" si="3"/>
        <v>2027</v>
      </c>
      <c r="Q21" s="68">
        <f t="shared" si="3"/>
        <v>2028</v>
      </c>
      <c r="R21" s="68">
        <f t="shared" si="3"/>
        <v>2029</v>
      </c>
      <c r="S21" s="68">
        <f t="shared" si="3"/>
        <v>2030</v>
      </c>
      <c r="T21" s="68">
        <f t="shared" si="3"/>
        <v>2031</v>
      </c>
      <c r="U21" s="68">
        <f t="shared" si="3"/>
        <v>2032</v>
      </c>
      <c r="V21" s="68">
        <f t="shared" si="3"/>
        <v>2033</v>
      </c>
      <c r="W21" s="68">
        <f t="shared" si="3"/>
        <v>2034</v>
      </c>
      <c r="X21" s="68">
        <f t="shared" si="3"/>
        <v>2035</v>
      </c>
      <c r="Y21" s="62"/>
    </row>
    <row r="22" spans="1:29">
      <c r="A22" s="66" t="s">
        <v>76</v>
      </c>
      <c r="B22" s="66" t="s">
        <v>77</v>
      </c>
      <c r="C22" s="66" t="str">
        <f>C8</f>
        <v>Commercial Computer Monitor-NR</v>
      </c>
      <c r="D22" s="66"/>
      <c r="E22" s="69"/>
      <c r="F22" s="69"/>
      <c r="G22" s="69"/>
      <c r="H22" s="69"/>
      <c r="I22" s="69"/>
      <c r="J22" s="69"/>
      <c r="K22" s="69"/>
      <c r="L22" s="69"/>
      <c r="M22" s="69"/>
      <c r="N22" s="69"/>
      <c r="O22" s="69"/>
      <c r="P22" s="69"/>
      <c r="Q22" s="69"/>
      <c r="R22" s="69"/>
      <c r="S22" s="69"/>
      <c r="T22" s="69"/>
      <c r="U22" s="69"/>
      <c r="V22" s="69"/>
      <c r="W22" s="69"/>
      <c r="X22" s="69"/>
    </row>
    <row r="23" spans="1:29" s="60" customFormat="1">
      <c r="A23" s="70">
        <f>VLOOKUP($C$22,[1]!APPLIC,MATCH($C$20,Bldgtyp,0)+1,FALSE)</f>
        <v>0.44999999999999996</v>
      </c>
      <c r="B23" s="71">
        <f>VLOOKUP($C$22,[1]TURN!TURN,MATCH($C$20,Bldgtyp,0)+1,FALSE)</f>
        <v>0.2</v>
      </c>
      <c r="C23" s="138" t="str">
        <f>C14</f>
        <v>ENERGY STAR Display</v>
      </c>
      <c r="D23" s="138"/>
      <c r="E23" s="138">
        <f>E14*$A23*$B23</f>
        <v>370273.07196000003</v>
      </c>
      <c r="F23" s="138">
        <f t="shared" ref="F23:X23" si="4">F14*$A23*$B23</f>
        <v>374138.81263470819</v>
      </c>
      <c r="G23" s="138">
        <f t="shared" si="4"/>
        <v>378023.50283200759</v>
      </c>
      <c r="H23" s="138">
        <f t="shared" si="4"/>
        <v>381873.51974359562</v>
      </c>
      <c r="I23" s="138">
        <f t="shared" si="4"/>
        <v>385667.11776875908</v>
      </c>
      <c r="J23" s="138">
        <f t="shared" si="4"/>
        <v>389389.22218503873</v>
      </c>
      <c r="K23" s="138">
        <f t="shared" si="4"/>
        <v>393037.0867562535</v>
      </c>
      <c r="L23" s="138">
        <f t="shared" si="4"/>
        <v>396611.42761798535</v>
      </c>
      <c r="M23" s="138">
        <f t="shared" si="4"/>
        <v>400116.34468067135</v>
      </c>
      <c r="N23" s="138">
        <f t="shared" si="4"/>
        <v>403562.15385682706</v>
      </c>
      <c r="O23" s="138">
        <f t="shared" si="4"/>
        <v>406960.02056281996</v>
      </c>
      <c r="P23" s="138">
        <f t="shared" si="4"/>
        <v>410321.83155387919</v>
      </c>
      <c r="Q23" s="138">
        <f t="shared" si="4"/>
        <v>413652.54418614227</v>
      </c>
      <c r="R23" s="138">
        <f t="shared" si="4"/>
        <v>416952.36631693505</v>
      </c>
      <c r="S23" s="138">
        <f t="shared" si="4"/>
        <v>420223.01530236931</v>
      </c>
      <c r="T23" s="138">
        <f t="shared" si="4"/>
        <v>423467.23710476927</v>
      </c>
      <c r="U23" s="138">
        <f t="shared" si="4"/>
        <v>426687.77768645942</v>
      </c>
      <c r="V23" s="138">
        <f t="shared" si="4"/>
        <v>429886.99166836927</v>
      </c>
      <c r="W23" s="138">
        <f t="shared" si="4"/>
        <v>433066.94037077558</v>
      </c>
      <c r="X23" s="138">
        <f t="shared" si="4"/>
        <v>436233.49637930508</v>
      </c>
      <c r="Y23" s="140"/>
    </row>
    <row r="24" spans="1:29">
      <c r="A24" s="70"/>
      <c r="B24" s="71"/>
      <c r="E24" s="64"/>
      <c r="F24" s="64"/>
      <c r="G24" s="64"/>
      <c r="H24" s="64"/>
      <c r="I24" s="64"/>
      <c r="J24" s="64"/>
      <c r="K24" s="64"/>
      <c r="L24" s="64"/>
      <c r="M24" s="64"/>
      <c r="N24" s="64"/>
      <c r="O24" s="64"/>
      <c r="P24" s="64"/>
      <c r="Q24" s="64"/>
      <c r="R24" s="64"/>
      <c r="S24" s="64"/>
      <c r="T24" s="64"/>
      <c r="U24" s="64"/>
      <c r="V24" s="64"/>
      <c r="W24" s="64"/>
      <c r="X24" s="64"/>
      <c r="Y24" s="167">
        <f>85%</f>
        <v>0.85</v>
      </c>
      <c r="Z24" s="25" t="s">
        <v>415</v>
      </c>
    </row>
    <row r="25" spans="1:29">
      <c r="A25" s="141" t="s">
        <v>368</v>
      </c>
      <c r="B25" s="71"/>
      <c r="C25" s="63" t="str">
        <f>C23</f>
        <v>ENERGY STAR Display</v>
      </c>
      <c r="E25" s="63">
        <f>E23</f>
        <v>370273.07196000003</v>
      </c>
      <c r="F25" s="63">
        <f t="shared" ref="F25:X25" si="5">E25+F23</f>
        <v>744411.88459470822</v>
      </c>
      <c r="G25" s="63">
        <f t="shared" si="5"/>
        <v>1122435.3874267158</v>
      </c>
      <c r="H25" s="63">
        <f t="shared" si="5"/>
        <v>1504308.9071703115</v>
      </c>
      <c r="I25" s="63">
        <f t="shared" si="5"/>
        <v>1889976.0249390707</v>
      </c>
      <c r="J25" s="63">
        <f t="shared" si="5"/>
        <v>2279365.2471241094</v>
      </c>
      <c r="K25" s="63">
        <f t="shared" si="5"/>
        <v>2672402.333880363</v>
      </c>
      <c r="L25" s="63">
        <f t="shared" si="5"/>
        <v>3069013.7614983483</v>
      </c>
      <c r="M25" s="63">
        <f t="shared" si="5"/>
        <v>3469130.1061790194</v>
      </c>
      <c r="N25" s="63">
        <f t="shared" si="5"/>
        <v>3872692.2600358464</v>
      </c>
      <c r="O25" s="63">
        <f t="shared" si="5"/>
        <v>4279652.2805986665</v>
      </c>
      <c r="P25" s="63">
        <f t="shared" si="5"/>
        <v>4689974.1121525457</v>
      </c>
      <c r="Q25" s="63">
        <f t="shared" si="5"/>
        <v>5103626.656338688</v>
      </c>
      <c r="R25" s="63">
        <f t="shared" si="5"/>
        <v>5520579.022655623</v>
      </c>
      <c r="S25" s="63">
        <f t="shared" si="5"/>
        <v>5940802.0379579924</v>
      </c>
      <c r="T25" s="63">
        <f t="shared" si="5"/>
        <v>6364269.2750627613</v>
      </c>
      <c r="U25" s="63">
        <f t="shared" si="5"/>
        <v>6790957.0527492203</v>
      </c>
      <c r="V25" s="63">
        <f t="shared" si="5"/>
        <v>7220844.0444175899</v>
      </c>
      <c r="W25" s="63">
        <f t="shared" si="5"/>
        <v>7653910.9847883657</v>
      </c>
      <c r="X25" s="63">
        <f t="shared" si="5"/>
        <v>8090144.4811676703</v>
      </c>
      <c r="Y25" s="168">
        <f>X25*$Y$24</f>
        <v>6876622.80899252</v>
      </c>
    </row>
    <row r="26" spans="1:29">
      <c r="A26" s="70"/>
      <c r="B26" s="71"/>
      <c r="E26" s="64"/>
      <c r="F26" s="64"/>
      <c r="G26" s="64"/>
      <c r="H26" s="64"/>
      <c r="I26" s="64"/>
      <c r="J26" s="64"/>
      <c r="K26" s="64"/>
      <c r="L26" s="64"/>
      <c r="M26" s="64"/>
      <c r="N26" s="64"/>
      <c r="O26" s="64"/>
      <c r="P26" s="64"/>
      <c r="Q26" s="64"/>
      <c r="R26" s="64"/>
      <c r="S26" s="64"/>
      <c r="T26" s="64"/>
      <c r="U26" s="64"/>
      <c r="V26" s="64"/>
      <c r="W26" s="64"/>
      <c r="X26" s="64"/>
      <c r="Y26" s="115"/>
    </row>
    <row r="27" spans="1:29" s="60" customFormat="1">
      <c r="A27" s="66" t="s">
        <v>79</v>
      </c>
      <c r="B27" s="66"/>
      <c r="C27" s="66" t="str">
        <f>C22</f>
        <v>Commercial Computer Monitor-NR</v>
      </c>
      <c r="D27" s="66"/>
      <c r="E27" s="69">
        <f>VLOOKUP($C$27,[1]!ACHIEV,MATCH(E$11,$E$11:$X$11,0)+2,FALSE)</f>
        <v>0.45</v>
      </c>
      <c r="F27" s="69">
        <f>VLOOKUP($C$27,[1]!ACHIEV,MATCH(F$11,$E$11:$X$11,0)+2,FALSE)</f>
        <v>0.66</v>
      </c>
      <c r="G27" s="69">
        <f>VLOOKUP($C$27,[1]!ACHIEV,MATCH(G$11,$E$11:$X$11,0)+2,FALSE)</f>
        <v>0.8</v>
      </c>
      <c r="H27" s="69">
        <f>VLOOKUP($C$27,[1]!ACHIEV,MATCH(H$11,$E$11:$X$11,0)+2,FALSE)</f>
        <v>0.89</v>
      </c>
      <c r="I27" s="69">
        <f>VLOOKUP($C$27,[1]!ACHIEV,MATCH(I$11,$E$11:$X$11,0)+2,FALSE)</f>
        <v>0.94954036260972652</v>
      </c>
      <c r="J27" s="69">
        <f>VLOOKUP($C$27,[1]!ACHIEV,MATCH(J$11,$E$11:$X$11,0)+2,FALSE)</f>
        <v>0.97931054391458994</v>
      </c>
      <c r="K27" s="69">
        <f>VLOOKUP($C$27,[1]!ACHIEV,MATCH(K$11,$E$11:$X$11,0)+2,FALSE)</f>
        <v>0.99254173560564019</v>
      </c>
      <c r="L27" s="69">
        <f>VLOOKUP($C$27,[1]!ACHIEV,MATCH(L$11,$E$11:$X$11,0)+2,FALSE)</f>
        <v>0.99783421228206048</v>
      </c>
      <c r="M27" s="69">
        <f>VLOOKUP($C$27,[1]!ACHIEV,MATCH(M$11,$E$11:$X$11,0)+2,FALSE)</f>
        <v>0.99975874925530417</v>
      </c>
      <c r="N27" s="69">
        <f>VLOOKUP($C$27,[1]!ACHIEV,MATCH(N$11,$E$11:$X$11,0)+2,FALSE)</f>
        <v>1.0004002615797187</v>
      </c>
      <c r="O27" s="69">
        <f>VLOOKUP($C$27,[1]!ACHIEV,MATCH(O$11,$E$11:$X$11,0)+2,FALSE)</f>
        <v>1.0005976499872309</v>
      </c>
      <c r="P27" s="69">
        <f>VLOOKUP($C$27,[1]!ACHIEV,MATCH(P$11,$E$11:$X$11,0)+2,FALSE)</f>
        <v>1.0006540466750915</v>
      </c>
      <c r="Q27" s="69">
        <f>VLOOKUP($C$27,[1]!ACHIEV,MATCH(Q$11,$E$11:$X$11,0)+2,FALSE)</f>
        <v>1.0006690857918545</v>
      </c>
      <c r="R27" s="69">
        <f>VLOOKUP($C$27,[1]!ACHIEV,MATCH(R$11,$E$11:$X$11,0)+2,FALSE)</f>
        <v>1.000672845571045</v>
      </c>
      <c r="S27" s="69">
        <f>VLOOKUP($C$27,[1]!ACHIEV,MATCH(S$11,$E$11:$X$11,0)+2,FALSE)</f>
        <v>1.0006737302249724</v>
      </c>
      <c r="T27" s="69">
        <f>VLOOKUP($C$27,[1]!ACHIEV,MATCH(T$11,$E$11:$X$11,0)+2,FALSE)</f>
        <v>1.0006739268147338</v>
      </c>
      <c r="U27" s="69">
        <f>VLOOKUP($C$27,[1]!ACHIEV,MATCH(U$11,$E$11:$X$11,0)+2,FALSE)</f>
        <v>1.0006739682020522</v>
      </c>
      <c r="V27" s="69">
        <f>VLOOKUP($C$27,[1]!ACHIEV,MATCH(V$11,$E$11:$X$11,0)+2,FALSE)</f>
        <v>1.0006739764795158</v>
      </c>
      <c r="W27" s="69">
        <f>VLOOKUP($C$27,[1]!ACHIEV,MATCH(W$11,$E$11:$X$11,0)+2,FALSE)</f>
        <v>1.0006739780561755</v>
      </c>
      <c r="X27" s="69">
        <f>VLOOKUP($C$27,[1]!ACHIEV,MATCH(X$11,$E$11:$X$11,0)+2,FALSE)</f>
        <v>1.0006739783428409</v>
      </c>
      <c r="Y27" s="139"/>
    </row>
    <row r="28" spans="1:29" s="60" customFormat="1">
      <c r="C28" s="60" t="str">
        <f>C14</f>
        <v>ENERGY STAR Display</v>
      </c>
      <c r="E28" s="138">
        <f t="shared" ref="E28:X28" si="6">E23*E$27*$Y$24</f>
        <v>141629.4500247</v>
      </c>
      <c r="F28" s="138">
        <f t="shared" si="6"/>
        <v>209891.87388807131</v>
      </c>
      <c r="G28" s="138">
        <f t="shared" si="6"/>
        <v>257055.98192576514</v>
      </c>
      <c r="H28" s="138">
        <f t="shared" si="6"/>
        <v>288887.31768603012</v>
      </c>
      <c r="I28" s="138">
        <f t="shared" si="6"/>
        <v>311275.52062487626</v>
      </c>
      <c r="J28" s="138">
        <f t="shared" si="6"/>
        <v>324133.02532663301</v>
      </c>
      <c r="K28" s="138">
        <f t="shared" si="6"/>
        <v>331589.85540947097</v>
      </c>
      <c r="L28" s="138">
        <f t="shared" si="6"/>
        <v>336389.5837403675</v>
      </c>
      <c r="M28" s="138">
        <f t="shared" si="6"/>
        <v>340016.84386736935</v>
      </c>
      <c r="N28" s="138">
        <f t="shared" si="6"/>
        <v>343165.13163973781</v>
      </c>
      <c r="O28" s="138">
        <f t="shared" si="6"/>
        <v>346122.75418182585</v>
      </c>
      <c r="P28" s="138">
        <f t="shared" si="6"/>
        <v>349001.67100599577</v>
      </c>
      <c r="Q28" s="138">
        <f t="shared" si="6"/>
        <v>351839.91624228843</v>
      </c>
      <c r="R28" s="138">
        <f t="shared" si="6"/>
        <v>354647.97423945589</v>
      </c>
      <c r="S28" s="138">
        <f t="shared" si="6"/>
        <v>357430.21241165645</v>
      </c>
      <c r="T28" s="138">
        <f t="shared" si="6"/>
        <v>360189.72957636305</v>
      </c>
      <c r="U28" s="138">
        <f t="shared" si="6"/>
        <v>362929.04892870074</v>
      </c>
      <c r="V28" s="138">
        <f t="shared" si="6"/>
        <v>365650.21658116305</v>
      </c>
      <c r="W28" s="138">
        <f t="shared" si="6"/>
        <v>368354.99528762448</v>
      </c>
      <c r="X28" s="138">
        <f t="shared" si="6"/>
        <v>371048.38206204353</v>
      </c>
      <c r="Y28" s="139"/>
    </row>
    <row r="29" spans="1:29" s="60" customFormat="1">
      <c r="A29" s="60" t="s">
        <v>414</v>
      </c>
      <c r="E29" s="138"/>
      <c r="F29" s="138"/>
      <c r="G29" s="138"/>
      <c r="H29" s="138"/>
      <c r="I29" s="138"/>
      <c r="J29" s="138"/>
      <c r="K29" s="138"/>
      <c r="L29" s="138"/>
      <c r="M29" s="138"/>
      <c r="N29" s="138"/>
      <c r="O29" s="138"/>
      <c r="P29" s="138"/>
      <c r="Q29" s="138"/>
      <c r="R29" s="138"/>
      <c r="S29" s="138"/>
      <c r="T29" s="138"/>
      <c r="U29" s="138"/>
      <c r="V29" s="138"/>
      <c r="W29" s="138"/>
      <c r="X29" s="138"/>
      <c r="Y29" s="138"/>
    </row>
    <row r="30" spans="1:29" s="60" customFormat="1">
      <c r="A30" s="142"/>
      <c r="E30" s="138"/>
      <c r="F30" s="138"/>
      <c r="G30" s="138"/>
      <c r="H30" s="138"/>
      <c r="I30" s="138"/>
      <c r="J30" s="138"/>
      <c r="K30" s="138"/>
      <c r="L30" s="138"/>
      <c r="M30" s="138"/>
      <c r="N30" s="138"/>
      <c r="O30" s="138"/>
      <c r="P30" s="138"/>
      <c r="Q30" s="138"/>
      <c r="R30" s="138"/>
      <c r="S30" s="138"/>
      <c r="T30" s="138"/>
      <c r="U30" s="138"/>
      <c r="V30" s="138"/>
      <c r="W30" s="138"/>
      <c r="X30" s="138"/>
      <c r="Y30" s="138"/>
    </row>
    <row r="31" spans="1:29" s="60" customFormat="1">
      <c r="A31" s="164"/>
      <c r="E31" s="138"/>
      <c r="F31" s="138"/>
      <c r="G31" s="138"/>
      <c r="H31" s="138"/>
      <c r="I31" s="138"/>
      <c r="J31" s="138"/>
      <c r="K31" s="138"/>
      <c r="L31" s="138"/>
      <c r="M31" s="138"/>
      <c r="N31" s="138"/>
      <c r="O31" s="138"/>
      <c r="P31" s="138"/>
      <c r="Q31" s="138"/>
      <c r="R31" s="138"/>
      <c r="S31" s="138"/>
      <c r="T31" s="138"/>
      <c r="U31" s="138"/>
      <c r="V31" s="138"/>
      <c r="W31" s="138"/>
      <c r="X31" s="138"/>
      <c r="Y31" s="138"/>
    </row>
    <row r="32" spans="1:29" s="60" customFormat="1">
      <c r="A32" s="164"/>
      <c r="E32" s="138"/>
      <c r="F32" s="138"/>
      <c r="G32" s="138"/>
      <c r="H32" s="138"/>
      <c r="I32" s="138"/>
      <c r="J32" s="138"/>
      <c r="K32" s="138"/>
      <c r="L32" s="138"/>
      <c r="M32" s="138"/>
      <c r="N32" s="138"/>
      <c r="O32" s="138"/>
      <c r="P32" s="138"/>
      <c r="Q32" s="138"/>
      <c r="R32" s="138"/>
      <c r="S32" s="138"/>
      <c r="T32" s="138"/>
      <c r="U32" s="138"/>
      <c r="V32" s="138"/>
      <c r="W32" s="138"/>
      <c r="X32" s="138"/>
      <c r="Y32" s="138"/>
    </row>
    <row r="33" spans="1:80" s="60" customFormat="1">
      <c r="A33" s="164"/>
      <c r="C33" s="138"/>
      <c r="D33" s="138"/>
      <c r="E33" s="138"/>
      <c r="F33" s="138"/>
      <c r="G33" s="138"/>
      <c r="H33" s="138"/>
      <c r="I33" s="138"/>
      <c r="J33" s="138"/>
      <c r="K33" s="138"/>
      <c r="L33" s="138"/>
      <c r="M33" s="138"/>
      <c r="N33" s="138"/>
      <c r="O33" s="138"/>
      <c r="P33" s="138"/>
      <c r="Q33" s="138"/>
      <c r="R33" s="138"/>
      <c r="S33" s="138"/>
      <c r="T33" s="138"/>
      <c r="U33" s="138"/>
      <c r="V33" s="138"/>
      <c r="W33" s="138"/>
      <c r="X33" s="138"/>
      <c r="Y33" s="138"/>
    </row>
    <row r="34" spans="1:80" s="60" customFormat="1">
      <c r="A34" s="164"/>
      <c r="C34" s="138" t="str">
        <f>C14</f>
        <v>ENERGY STAR Display</v>
      </c>
      <c r="D34" s="138"/>
      <c r="E34" s="138">
        <f>E28</f>
        <v>141629.4500247</v>
      </c>
      <c r="F34" s="138">
        <f>E34+F28</f>
        <v>351521.3239127713</v>
      </c>
      <c r="G34" s="138">
        <f t="shared" ref="G34:X34" si="7">F34+G28</f>
        <v>608577.30583853647</v>
      </c>
      <c r="H34" s="138">
        <f t="shared" si="7"/>
        <v>897464.62352456665</v>
      </c>
      <c r="I34" s="138">
        <f t="shared" si="7"/>
        <v>1208740.1441494429</v>
      </c>
      <c r="J34" s="138">
        <f t="shared" si="7"/>
        <v>1532873.169476076</v>
      </c>
      <c r="K34" s="138">
        <f t="shared" si="7"/>
        <v>1864463.0248855469</v>
      </c>
      <c r="L34" s="138">
        <f t="shared" si="7"/>
        <v>2200852.6086259144</v>
      </c>
      <c r="M34" s="138">
        <f t="shared" si="7"/>
        <v>2540869.4524932839</v>
      </c>
      <c r="N34" s="138">
        <f t="shared" si="7"/>
        <v>2884034.5841330215</v>
      </c>
      <c r="O34" s="138">
        <f t="shared" si="7"/>
        <v>3230157.3383148476</v>
      </c>
      <c r="P34" s="138">
        <f t="shared" si="7"/>
        <v>3579159.0093208435</v>
      </c>
      <c r="Q34" s="138">
        <f t="shared" si="7"/>
        <v>3930998.9255631319</v>
      </c>
      <c r="R34" s="138">
        <f t="shared" si="7"/>
        <v>4285646.8998025879</v>
      </c>
      <c r="S34" s="138">
        <f t="shared" si="7"/>
        <v>4643077.112214244</v>
      </c>
      <c r="T34" s="138">
        <f t="shared" si="7"/>
        <v>5003266.8417906072</v>
      </c>
      <c r="U34" s="138">
        <f t="shared" si="7"/>
        <v>5366195.8907193076</v>
      </c>
      <c r="V34" s="138">
        <f t="shared" si="7"/>
        <v>5731846.1073004706</v>
      </c>
      <c r="W34" s="138">
        <f t="shared" si="7"/>
        <v>6100201.1025880948</v>
      </c>
      <c r="X34" s="138">
        <f t="shared" si="7"/>
        <v>6471249.4846501388</v>
      </c>
      <c r="Y34" s="138"/>
    </row>
    <row r="35" spans="1:80" s="60" customFormat="1">
      <c r="A35" s="164"/>
      <c r="C35" s="138"/>
      <c r="D35" s="138"/>
      <c r="E35" s="138"/>
      <c r="F35" s="138"/>
      <c r="G35" s="138"/>
      <c r="H35" s="138"/>
      <c r="I35" s="138"/>
      <c r="J35" s="138"/>
      <c r="K35" s="138"/>
      <c r="L35" s="138"/>
      <c r="M35" s="138"/>
      <c r="N35" s="138"/>
      <c r="O35" s="138"/>
      <c r="P35" s="138"/>
      <c r="Q35" s="138"/>
      <c r="R35" s="138"/>
      <c r="S35" s="138"/>
      <c r="T35" s="138"/>
      <c r="U35" s="138"/>
      <c r="V35" s="138"/>
      <c r="W35" s="138"/>
      <c r="X35" s="138"/>
      <c r="Y35" s="138"/>
    </row>
    <row r="36" spans="1:80" s="60" customFormat="1">
      <c r="C36" s="138"/>
      <c r="D36" s="138"/>
      <c r="E36" s="138"/>
      <c r="F36" s="138"/>
      <c r="G36" s="138"/>
      <c r="H36" s="138"/>
      <c r="I36" s="138"/>
      <c r="J36" s="138"/>
      <c r="K36" s="138"/>
      <c r="L36" s="138"/>
      <c r="M36" s="138"/>
      <c r="N36" s="138"/>
      <c r="O36" s="138"/>
      <c r="P36" s="138"/>
      <c r="Q36" s="138"/>
      <c r="R36" s="138"/>
      <c r="S36" s="138"/>
      <c r="T36" s="138"/>
      <c r="U36" s="138"/>
      <c r="V36" s="138"/>
      <c r="W36" s="138"/>
      <c r="X36" s="138"/>
      <c r="Y36" s="138"/>
    </row>
    <row r="37" spans="1:80" s="60" customFormat="1">
      <c r="C37" s="138"/>
      <c r="D37" s="138"/>
      <c r="E37" s="138"/>
      <c r="F37" s="138"/>
      <c r="G37" s="138"/>
      <c r="H37" s="138"/>
      <c r="I37" s="138"/>
      <c r="J37" s="138"/>
      <c r="K37" s="138"/>
      <c r="L37" s="138"/>
      <c r="M37" s="138"/>
      <c r="N37" s="138"/>
      <c r="O37" s="138"/>
      <c r="P37" s="138"/>
      <c r="Q37" s="138"/>
      <c r="R37" s="138"/>
      <c r="S37" s="138"/>
      <c r="T37" s="138"/>
      <c r="U37" s="138"/>
      <c r="V37" s="138"/>
      <c r="W37" s="138"/>
      <c r="X37" s="138"/>
      <c r="Y37" s="138"/>
    </row>
    <row r="38" spans="1:80" s="60" customFormat="1">
      <c r="C38" s="138"/>
      <c r="D38" s="138"/>
      <c r="E38" s="138"/>
      <c r="F38" s="138"/>
      <c r="G38" s="138"/>
      <c r="H38" s="138"/>
      <c r="I38" s="138"/>
      <c r="J38" s="138"/>
      <c r="K38" s="138"/>
      <c r="L38" s="138"/>
      <c r="M38" s="138"/>
      <c r="N38" s="138"/>
      <c r="O38" s="138"/>
      <c r="P38" s="138"/>
      <c r="Q38" s="138"/>
      <c r="R38" s="138"/>
      <c r="S38" s="138"/>
      <c r="T38" s="138"/>
      <c r="U38" s="138"/>
      <c r="V38" s="138"/>
      <c r="W38" s="138"/>
      <c r="X38" s="138"/>
      <c r="Y38" s="138"/>
    </row>
    <row r="39" spans="1:80" s="60" customFormat="1">
      <c r="D39" s="138"/>
      <c r="X39" s="138">
        <f>SUM(X34:X38)</f>
        <v>6471249.4846501388</v>
      </c>
    </row>
    <row r="40" spans="1:8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80" ht="15">
      <c r="A41" s="116" t="s">
        <v>80</v>
      </c>
      <c r="C41" s="117" t="str">
        <f>C8</f>
        <v>Commercial Computer Monitor-NR</v>
      </c>
      <c r="D41" s="117"/>
      <c r="E41" s="25" t="s">
        <v>288</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117"/>
      <c r="B42" s="117"/>
      <c r="C42" s="117">
        <v>1</v>
      </c>
      <c r="D42" s="117"/>
      <c r="E42" s="118">
        <f>E11</f>
        <v>2016</v>
      </c>
      <c r="F42" s="118">
        <f t="shared" ref="F42:X42" si="8">F11</f>
        <v>2017</v>
      </c>
      <c r="G42" s="118">
        <f t="shared" si="8"/>
        <v>2018</v>
      </c>
      <c r="H42" s="118">
        <f t="shared" si="8"/>
        <v>2019</v>
      </c>
      <c r="I42" s="118">
        <f t="shared" si="8"/>
        <v>2020</v>
      </c>
      <c r="J42" s="118">
        <f t="shared" si="8"/>
        <v>2021</v>
      </c>
      <c r="K42" s="118">
        <f t="shared" si="8"/>
        <v>2022</v>
      </c>
      <c r="L42" s="118">
        <f t="shared" si="8"/>
        <v>2023</v>
      </c>
      <c r="M42" s="118">
        <f t="shared" si="8"/>
        <v>2024</v>
      </c>
      <c r="N42" s="118">
        <f t="shared" si="8"/>
        <v>2025</v>
      </c>
      <c r="O42" s="118">
        <f t="shared" si="8"/>
        <v>2026</v>
      </c>
      <c r="P42" s="118">
        <f t="shared" si="8"/>
        <v>2027</v>
      </c>
      <c r="Q42" s="118">
        <f t="shared" si="8"/>
        <v>2028</v>
      </c>
      <c r="R42" s="118">
        <f t="shared" si="8"/>
        <v>2029</v>
      </c>
      <c r="S42" s="118">
        <f t="shared" si="8"/>
        <v>2030</v>
      </c>
      <c r="T42" s="118">
        <f t="shared" si="8"/>
        <v>2031</v>
      </c>
      <c r="U42" s="118">
        <f t="shared" si="8"/>
        <v>2032</v>
      </c>
      <c r="V42" s="118">
        <f t="shared" si="8"/>
        <v>2033</v>
      </c>
      <c r="W42" s="118">
        <f t="shared" si="8"/>
        <v>2034</v>
      </c>
      <c r="X42" s="118">
        <f t="shared" si="8"/>
        <v>2035</v>
      </c>
      <c r="Y42" s="170" t="s">
        <v>413</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117" t="s">
        <v>340</v>
      </c>
      <c r="B43" s="117" t="s">
        <v>291</v>
      </c>
      <c r="C43" s="117" t="s">
        <v>292</v>
      </c>
      <c r="D43" s="117" t="s">
        <v>293</v>
      </c>
      <c r="E43" s="119" t="str">
        <f>CONCATENATE("aMW_",E$11)</f>
        <v>aMW_2016</v>
      </c>
      <c r="F43" s="119" t="str">
        <f t="shared" ref="F43:X43" si="9">CONCATENATE("aMW_",F$11)</f>
        <v>aMW_2017</v>
      </c>
      <c r="G43" s="119" t="str">
        <f t="shared" si="9"/>
        <v>aMW_2018</v>
      </c>
      <c r="H43" s="119" t="str">
        <f t="shared" si="9"/>
        <v>aMW_2019</v>
      </c>
      <c r="I43" s="119" t="str">
        <f t="shared" si="9"/>
        <v>aMW_2020</v>
      </c>
      <c r="J43" s="119" t="str">
        <f t="shared" si="9"/>
        <v>aMW_2021</v>
      </c>
      <c r="K43" s="119" t="str">
        <f t="shared" si="9"/>
        <v>aMW_2022</v>
      </c>
      <c r="L43" s="119" t="str">
        <f t="shared" si="9"/>
        <v>aMW_2023</v>
      </c>
      <c r="M43" s="119" t="str">
        <f t="shared" si="9"/>
        <v>aMW_2024</v>
      </c>
      <c r="N43" s="119" t="str">
        <f t="shared" si="9"/>
        <v>aMW_2025</v>
      </c>
      <c r="O43" s="119" t="str">
        <f t="shared" si="9"/>
        <v>aMW_2026</v>
      </c>
      <c r="P43" s="119" t="str">
        <f t="shared" si="9"/>
        <v>aMW_2027</v>
      </c>
      <c r="Q43" s="119" t="str">
        <f t="shared" si="9"/>
        <v>aMW_2028</v>
      </c>
      <c r="R43" s="119" t="str">
        <f t="shared" si="9"/>
        <v>aMW_2029</v>
      </c>
      <c r="S43" s="119" t="str">
        <f t="shared" si="9"/>
        <v>aMW_2030</v>
      </c>
      <c r="T43" s="119" t="str">
        <f t="shared" si="9"/>
        <v>aMW_2031</v>
      </c>
      <c r="U43" s="119" t="str">
        <f t="shared" si="9"/>
        <v>aMW_2032</v>
      </c>
      <c r="V43" s="119" t="str">
        <f t="shared" si="9"/>
        <v>aMW_2033</v>
      </c>
      <c r="W43" s="119" t="str">
        <f t="shared" si="9"/>
        <v>aMW_2034</v>
      </c>
      <c r="X43" s="119" t="str">
        <f t="shared" si="9"/>
        <v>aMW_2035</v>
      </c>
      <c r="Y43" s="170" t="s">
        <v>413</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120">
        <f>VLOOKUP($D44,MeasureOutput,3,FALSE)</f>
        <v>32.94441993908697</v>
      </c>
      <c r="B44" s="120">
        <f>VLOOKUP($D44,MeasureOutput,11,FALSE)</f>
        <v>-8.1439300271206641</v>
      </c>
      <c r="C44" s="25" t="s">
        <v>339</v>
      </c>
      <c r="D44" s="25" t="str">
        <f>C28</f>
        <v>ENERGY STAR Display</v>
      </c>
      <c r="E44" s="159">
        <f>E28*$A44/8760000</f>
        <v>0.53263699513192331</v>
      </c>
      <c r="F44" s="159">
        <f t="shared" ref="F44:X44" si="10">F28*$A44/8760000</f>
        <v>0.78935685332996619</v>
      </c>
      <c r="G44" s="159">
        <f t="shared" si="10"/>
        <v>0.96673061831241525</v>
      </c>
      <c r="H44" s="159">
        <f t="shared" si="10"/>
        <v>1.0864412224800231</v>
      </c>
      <c r="I44" s="159">
        <f t="shared" si="10"/>
        <v>1.1706382954593437</v>
      </c>
      <c r="J44" s="159">
        <f t="shared" si="10"/>
        <v>1.2189925231149898</v>
      </c>
      <c r="K44" s="159">
        <f t="shared" si="10"/>
        <v>1.2470360096062489</v>
      </c>
      <c r="L44" s="159">
        <f t="shared" si="10"/>
        <v>1.2650867248718412</v>
      </c>
      <c r="M44" s="159">
        <f t="shared" si="10"/>
        <v>1.2787280468869389</v>
      </c>
      <c r="N44" s="159">
        <f t="shared" si="10"/>
        <v>1.2905680599533771</v>
      </c>
      <c r="O44" s="159">
        <f t="shared" si="10"/>
        <v>1.3016910233150047</v>
      </c>
      <c r="P44" s="159">
        <f t="shared" si="10"/>
        <v>1.3125179919023513</v>
      </c>
      <c r="Q44" s="159">
        <f t="shared" si="10"/>
        <v>1.3231920036551525</v>
      </c>
      <c r="R44" s="159">
        <f t="shared" si="10"/>
        <v>1.3337524878871154</v>
      </c>
      <c r="S44" s="159">
        <f t="shared" si="10"/>
        <v>1.3442158694756468</v>
      </c>
      <c r="T44" s="159">
        <f t="shared" si="10"/>
        <v>1.3545938023869724</v>
      </c>
      <c r="U44" s="159">
        <f t="shared" si="10"/>
        <v>1.3648957757991504</v>
      </c>
      <c r="V44" s="159">
        <f t="shared" si="10"/>
        <v>1.3751294846881206</v>
      </c>
      <c r="W44" s="159">
        <f t="shared" si="10"/>
        <v>1.3853015583808108</v>
      </c>
      <c r="X44" s="159">
        <f t="shared" si="10"/>
        <v>1.3954307895400395</v>
      </c>
      <c r="Y44" s="168">
        <f>VLOOKUP(D44,$C$25:$Y$25,23,FALSE)*A44/8760000</f>
        <v>25.861455431752674</v>
      </c>
      <c r="AA44" s="63">
        <f>SUM(E44:X44)</f>
        <v>24.336936136177435</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120"/>
      <c r="B45" s="120"/>
      <c r="E45" s="159"/>
      <c r="F45" s="159"/>
      <c r="G45" s="159"/>
      <c r="H45" s="159"/>
      <c r="I45" s="159"/>
      <c r="J45" s="159"/>
      <c r="K45" s="159"/>
      <c r="L45" s="159"/>
      <c r="M45" s="159"/>
      <c r="N45" s="159"/>
      <c r="O45" s="159"/>
      <c r="P45" s="159"/>
      <c r="Q45" s="159"/>
      <c r="R45" s="159"/>
      <c r="S45" s="159"/>
      <c r="T45" s="159"/>
      <c r="U45" s="159"/>
      <c r="V45" s="159"/>
      <c r="W45" s="159"/>
      <c r="X45" s="159"/>
      <c r="Y45" s="168"/>
      <c r="AA45" s="6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120"/>
      <c r="B46" s="120"/>
      <c r="E46" s="159"/>
      <c r="F46" s="159"/>
      <c r="G46" s="159"/>
      <c r="H46" s="159"/>
      <c r="I46" s="159"/>
      <c r="J46" s="159"/>
      <c r="K46" s="159"/>
      <c r="L46" s="159"/>
      <c r="M46" s="159"/>
      <c r="N46" s="159"/>
      <c r="O46" s="159"/>
      <c r="P46" s="159"/>
      <c r="Q46" s="159"/>
      <c r="R46" s="159"/>
      <c r="S46" s="159"/>
      <c r="T46" s="159"/>
      <c r="U46" s="159"/>
      <c r="V46" s="159"/>
      <c r="W46" s="159"/>
      <c r="X46" s="159"/>
      <c r="Y46" s="168"/>
      <c r="AA46" s="63"/>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120"/>
      <c r="B47" s="120"/>
      <c r="E47" s="159"/>
      <c r="F47" s="159"/>
      <c r="G47" s="159"/>
      <c r="H47" s="159"/>
      <c r="I47" s="159"/>
      <c r="J47" s="159"/>
      <c r="K47" s="159"/>
      <c r="L47" s="159"/>
      <c r="M47" s="159"/>
      <c r="N47" s="159"/>
      <c r="O47" s="159"/>
      <c r="P47" s="159"/>
      <c r="Q47" s="159"/>
      <c r="R47" s="159"/>
      <c r="S47" s="159"/>
      <c r="T47" s="159"/>
      <c r="U47" s="159"/>
      <c r="V47" s="159"/>
      <c r="W47" s="159"/>
      <c r="X47" s="159"/>
      <c r="Y47" s="168"/>
      <c r="AA47" s="63"/>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120"/>
      <c r="B48" s="120"/>
      <c r="E48" s="159"/>
      <c r="F48" s="159"/>
      <c r="G48" s="159"/>
      <c r="H48" s="159"/>
      <c r="I48" s="159"/>
      <c r="J48" s="159"/>
      <c r="K48" s="159"/>
      <c r="L48" s="159"/>
      <c r="M48" s="159"/>
      <c r="N48" s="159"/>
      <c r="O48" s="159"/>
      <c r="P48" s="159"/>
      <c r="Q48" s="159"/>
      <c r="R48" s="159"/>
      <c r="S48" s="159"/>
      <c r="T48" s="159"/>
      <c r="U48" s="159"/>
      <c r="V48" s="159"/>
      <c r="W48" s="159"/>
      <c r="X48" s="159"/>
      <c r="Y48" s="168"/>
      <c r="AA48" s="63"/>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63"/>
      <c r="AA49" s="63"/>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121">
        <f>SUMPRODUCT(B44:B48,AA44:AA48)/SUM(AA44:AA48)</f>
        <v>-8.1439300271206641</v>
      </c>
      <c r="E50" s="160">
        <f>SUM(E44:E48)</f>
        <v>0.53263699513192331</v>
      </c>
      <c r="F50" s="160">
        <f t="shared" ref="F50:X50" si="11">SUM(F44:F48)</f>
        <v>0.78935685332996619</v>
      </c>
      <c r="G50" s="160">
        <f t="shared" si="11"/>
        <v>0.96673061831241525</v>
      </c>
      <c r="H50" s="160">
        <f t="shared" si="11"/>
        <v>1.0864412224800231</v>
      </c>
      <c r="I50" s="160">
        <f t="shared" si="11"/>
        <v>1.1706382954593437</v>
      </c>
      <c r="J50" s="160">
        <f t="shared" si="11"/>
        <v>1.2189925231149898</v>
      </c>
      <c r="K50" s="160">
        <f t="shared" si="11"/>
        <v>1.2470360096062489</v>
      </c>
      <c r="L50" s="160">
        <f t="shared" si="11"/>
        <v>1.2650867248718412</v>
      </c>
      <c r="M50" s="160">
        <f t="shared" si="11"/>
        <v>1.2787280468869389</v>
      </c>
      <c r="N50" s="160">
        <f t="shared" si="11"/>
        <v>1.2905680599533771</v>
      </c>
      <c r="O50" s="160">
        <f t="shared" si="11"/>
        <v>1.3016910233150047</v>
      </c>
      <c r="P50" s="160">
        <f t="shared" si="11"/>
        <v>1.3125179919023513</v>
      </c>
      <c r="Q50" s="160">
        <f t="shared" si="11"/>
        <v>1.3231920036551525</v>
      </c>
      <c r="R50" s="160">
        <f t="shared" si="11"/>
        <v>1.3337524878871154</v>
      </c>
      <c r="S50" s="160">
        <f t="shared" si="11"/>
        <v>1.3442158694756468</v>
      </c>
      <c r="T50" s="160">
        <f t="shared" si="11"/>
        <v>1.3545938023869724</v>
      </c>
      <c r="U50" s="160">
        <f t="shared" si="11"/>
        <v>1.3648957757991504</v>
      </c>
      <c r="V50" s="160">
        <f t="shared" si="11"/>
        <v>1.3751294846881206</v>
      </c>
      <c r="W50" s="160">
        <f t="shared" si="11"/>
        <v>1.3853015583808108</v>
      </c>
      <c r="X50" s="160">
        <f t="shared" si="11"/>
        <v>1.3954307895400395</v>
      </c>
      <c r="Y50" s="45">
        <f>SUM(Y44:Y48)</f>
        <v>25.861455431752674</v>
      </c>
      <c r="AA50" s="63"/>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128"/>
      <c r="E51" s="160"/>
      <c r="F51" s="160"/>
      <c r="G51" s="160"/>
      <c r="H51" s="160"/>
      <c r="I51" s="160"/>
      <c r="J51" s="160"/>
      <c r="K51" s="160"/>
      <c r="L51" s="160"/>
      <c r="M51" s="160"/>
      <c r="N51" s="160"/>
      <c r="O51" s="160"/>
      <c r="P51" s="160"/>
      <c r="Q51" s="160"/>
      <c r="R51" s="160"/>
      <c r="S51" s="160"/>
      <c r="T51" s="160"/>
      <c r="U51" s="160"/>
      <c r="V51" s="160"/>
      <c r="W51" s="160"/>
      <c r="X51" s="160"/>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row>
    <row r="52" spans="1:80">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row>
    <row r="53" spans="1:80" ht="15">
      <c r="A53" s="124" t="s">
        <v>294</v>
      </c>
      <c r="B53" s="146"/>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row>
    <row r="54" spans="1:80" ht="15">
      <c r="B54" s="147"/>
      <c r="C54" s="150"/>
      <c r="D54" s="148"/>
      <c r="E54" s="118">
        <f>E42</f>
        <v>2016</v>
      </c>
      <c r="F54" s="118">
        <f t="shared" ref="F54:X54" si="12">F42</f>
        <v>2017</v>
      </c>
      <c r="G54" s="118">
        <f t="shared" si="12"/>
        <v>2018</v>
      </c>
      <c r="H54" s="118">
        <f t="shared" si="12"/>
        <v>2019</v>
      </c>
      <c r="I54" s="118">
        <f t="shared" si="12"/>
        <v>2020</v>
      </c>
      <c r="J54" s="118">
        <f t="shared" si="12"/>
        <v>2021</v>
      </c>
      <c r="K54" s="118">
        <f t="shared" si="12"/>
        <v>2022</v>
      </c>
      <c r="L54" s="118">
        <f t="shared" si="12"/>
        <v>2023</v>
      </c>
      <c r="M54" s="118">
        <f t="shared" si="12"/>
        <v>2024</v>
      </c>
      <c r="N54" s="118">
        <f t="shared" si="12"/>
        <v>2025</v>
      </c>
      <c r="O54" s="118">
        <f t="shared" si="12"/>
        <v>2026</v>
      </c>
      <c r="P54" s="118">
        <f t="shared" si="12"/>
        <v>2027</v>
      </c>
      <c r="Q54" s="118">
        <f t="shared" si="12"/>
        <v>2028</v>
      </c>
      <c r="R54" s="118">
        <f t="shared" si="12"/>
        <v>2029</v>
      </c>
      <c r="S54" s="118">
        <f t="shared" si="12"/>
        <v>2030</v>
      </c>
      <c r="T54" s="118">
        <f t="shared" si="12"/>
        <v>2031</v>
      </c>
      <c r="U54" s="118">
        <f t="shared" si="12"/>
        <v>2032</v>
      </c>
      <c r="V54" s="118">
        <f t="shared" si="12"/>
        <v>2033</v>
      </c>
      <c r="W54" s="118">
        <f t="shared" si="12"/>
        <v>2034</v>
      </c>
      <c r="X54" s="118">
        <f t="shared" si="12"/>
        <v>2035</v>
      </c>
      <c r="Y54" s="171" t="s">
        <v>412</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row>
    <row r="55" spans="1:80" ht="15">
      <c r="B55" s="152" t="s">
        <v>369</v>
      </c>
      <c r="C55" s="151" t="s">
        <v>291</v>
      </c>
      <c r="D55" s="149" t="s">
        <v>291</v>
      </c>
      <c r="E55" s="119" t="str">
        <f>E43</f>
        <v>aMW_2016</v>
      </c>
      <c r="F55" s="119" t="str">
        <f t="shared" ref="F55:X55" si="13">F43</f>
        <v>aMW_2017</v>
      </c>
      <c r="G55" s="119" t="str">
        <f t="shared" si="13"/>
        <v>aMW_2018</v>
      </c>
      <c r="H55" s="119" t="str">
        <f t="shared" si="13"/>
        <v>aMW_2019</v>
      </c>
      <c r="I55" s="119" t="str">
        <f t="shared" si="13"/>
        <v>aMW_2020</v>
      </c>
      <c r="J55" s="119" t="str">
        <f t="shared" si="13"/>
        <v>aMW_2021</v>
      </c>
      <c r="K55" s="119" t="str">
        <f t="shared" si="13"/>
        <v>aMW_2022</v>
      </c>
      <c r="L55" s="119" t="str">
        <f t="shared" si="13"/>
        <v>aMW_2023</v>
      </c>
      <c r="M55" s="119" t="str">
        <f t="shared" si="13"/>
        <v>aMW_2024</v>
      </c>
      <c r="N55" s="119" t="str">
        <f t="shared" si="13"/>
        <v>aMW_2025</v>
      </c>
      <c r="O55" s="119" t="str">
        <f t="shared" si="13"/>
        <v>aMW_2026</v>
      </c>
      <c r="P55" s="119" t="str">
        <f t="shared" si="13"/>
        <v>aMW_2027</v>
      </c>
      <c r="Q55" s="119" t="str">
        <f t="shared" si="13"/>
        <v>aMW_2028</v>
      </c>
      <c r="R55" s="119" t="str">
        <f t="shared" si="13"/>
        <v>aMW_2029</v>
      </c>
      <c r="S55" s="119" t="str">
        <f t="shared" si="13"/>
        <v>aMW_2030</v>
      </c>
      <c r="T55" s="119" t="str">
        <f t="shared" si="13"/>
        <v>aMW_2031</v>
      </c>
      <c r="U55" s="119" t="str">
        <f t="shared" si="13"/>
        <v>aMW_2032</v>
      </c>
      <c r="V55" s="119" t="str">
        <f t="shared" si="13"/>
        <v>aMW_2033</v>
      </c>
      <c r="W55" s="119" t="str">
        <f t="shared" si="13"/>
        <v>aMW_2034</v>
      </c>
      <c r="X55" s="119" t="str">
        <f t="shared" si="13"/>
        <v>aMW_2035</v>
      </c>
      <c r="Y55" s="172" t="s">
        <v>412</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row>
    <row r="56" spans="1:80">
      <c r="B56" s="25" t="s">
        <v>83</v>
      </c>
      <c r="C56" s="163" t="s">
        <v>295</v>
      </c>
      <c r="D56" s="163" t="s">
        <v>296</v>
      </c>
      <c r="E56" s="160">
        <f>DSUM($B$43:$Y$48,E$43,$C$55:$D56)</f>
        <v>0.53263699513192331</v>
      </c>
      <c r="F56" s="160">
        <f>DSUM($B$43:$Y$48,F$43,$C$55:$D56)</f>
        <v>0.78935685332996619</v>
      </c>
      <c r="G56" s="160">
        <f>DSUM($B$43:$Y$48,G$43,$C$55:$D56)</f>
        <v>0.96673061831241525</v>
      </c>
      <c r="H56" s="160">
        <f>DSUM($B$43:$Y$48,H$43,$C$55:$D56)</f>
        <v>1.0864412224800231</v>
      </c>
      <c r="I56" s="160">
        <f>DSUM($B$43:$Y$48,I$43,$C$55:$D56)</f>
        <v>1.1706382954593437</v>
      </c>
      <c r="J56" s="160">
        <f>DSUM($B$43:$Y$48,J$43,$C$55:$D56)</f>
        <v>1.2189925231149898</v>
      </c>
      <c r="K56" s="160">
        <f>DSUM($B$43:$Y$48,K$43,$C$55:$D56)</f>
        <v>1.2470360096062489</v>
      </c>
      <c r="L56" s="160">
        <f>DSUM($B$43:$Y$48,L$43,$C$55:$D56)</f>
        <v>1.2650867248718412</v>
      </c>
      <c r="M56" s="160">
        <f>DSUM($B$43:$Y$48,M$43,$C$55:$D56)</f>
        <v>1.2787280468869389</v>
      </c>
      <c r="N56" s="160">
        <f>DSUM($B$43:$Y$48,N$43,$C$55:$D56)</f>
        <v>1.2905680599533771</v>
      </c>
      <c r="O56" s="160">
        <f>DSUM($B$43:$Y$48,O$43,$C$55:$D56)</f>
        <v>1.3016910233150047</v>
      </c>
      <c r="P56" s="160">
        <f>DSUM($B$43:$Y$48,P$43,$C$55:$D56)</f>
        <v>1.3125179919023513</v>
      </c>
      <c r="Q56" s="160">
        <f>DSUM($B$43:$Y$48,Q$43,$C$55:$D56)</f>
        <v>1.3231920036551525</v>
      </c>
      <c r="R56" s="160">
        <f>DSUM($B$43:$Y$48,R$43,$C$55:$D56)</f>
        <v>1.3337524878871154</v>
      </c>
      <c r="S56" s="160">
        <f>DSUM($B$43:$Y$48,S$43,$C$55:$D56)</f>
        <v>1.3442158694756468</v>
      </c>
      <c r="T56" s="160">
        <f>DSUM($B$43:$Y$48,T$43,$C$55:$D56)</f>
        <v>1.3545938023869724</v>
      </c>
      <c r="U56" s="160">
        <f>DSUM($B$43:$Y$48,U$43,$C$55:$D56)</f>
        <v>1.3648957757991504</v>
      </c>
      <c r="V56" s="160">
        <f>DSUM($B$43:$Y$48,V$43,$C$55:$D56)</f>
        <v>1.3751294846881206</v>
      </c>
      <c r="W56" s="160">
        <f>DSUM($B$43:$Y$48,W$43,$C$55:$D56)</f>
        <v>1.3853015583808108</v>
      </c>
      <c r="X56" s="160">
        <f>DSUM($B$43:$Y$48,X$43,$C$55:$D56)</f>
        <v>1.3954307895400395</v>
      </c>
      <c r="Y56" s="160">
        <f>DSUM($B$43:$Y$48,Y$43,$C$55:$D56)</f>
        <v>25.861455431752674</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row>
    <row r="57" spans="1:80">
      <c r="B57" s="25" t="s">
        <v>84</v>
      </c>
      <c r="C57" s="163" t="s">
        <v>297</v>
      </c>
      <c r="D57" s="163" t="s">
        <v>298</v>
      </c>
      <c r="E57" s="160">
        <f>DSUM($B$43:$Y$48,E$43,$C$55:$D57)</f>
        <v>0.53263699513192331</v>
      </c>
      <c r="F57" s="160">
        <f>DSUM($B$43:$Y$48,F$43,$C$55:$D57)</f>
        <v>0.78935685332996619</v>
      </c>
      <c r="G57" s="160">
        <f>DSUM($B$43:$Y$48,G$43,$C$55:$D57)</f>
        <v>0.96673061831241525</v>
      </c>
      <c r="H57" s="160">
        <f>DSUM($B$43:$Y$48,H$43,$C$55:$D57)</f>
        <v>1.0864412224800231</v>
      </c>
      <c r="I57" s="160">
        <f>DSUM($B$43:$Y$48,I$43,$C$55:$D57)</f>
        <v>1.1706382954593437</v>
      </c>
      <c r="J57" s="160">
        <f>DSUM($B$43:$Y$48,J$43,$C$55:$D57)</f>
        <v>1.2189925231149898</v>
      </c>
      <c r="K57" s="160">
        <f>DSUM($B$43:$Y$48,K$43,$C$55:$D57)</f>
        <v>1.2470360096062489</v>
      </c>
      <c r="L57" s="160">
        <f>DSUM($B$43:$Y$48,L$43,$C$55:$D57)</f>
        <v>1.2650867248718412</v>
      </c>
      <c r="M57" s="160">
        <f>DSUM($B$43:$Y$48,M$43,$C$55:$D57)</f>
        <v>1.2787280468869389</v>
      </c>
      <c r="N57" s="160">
        <f>DSUM($B$43:$Y$48,N$43,$C$55:$D57)</f>
        <v>1.2905680599533771</v>
      </c>
      <c r="O57" s="160">
        <f>DSUM($B$43:$Y$48,O$43,$C$55:$D57)</f>
        <v>1.3016910233150047</v>
      </c>
      <c r="P57" s="160">
        <f>DSUM($B$43:$Y$48,P$43,$C$55:$D57)</f>
        <v>1.3125179919023513</v>
      </c>
      <c r="Q57" s="160">
        <f>DSUM($B$43:$Y$48,Q$43,$C$55:$D57)</f>
        <v>1.3231920036551525</v>
      </c>
      <c r="R57" s="160">
        <f>DSUM($B$43:$Y$48,R$43,$C$55:$D57)</f>
        <v>1.3337524878871154</v>
      </c>
      <c r="S57" s="160">
        <f>DSUM($B$43:$Y$48,S$43,$C$55:$D57)</f>
        <v>1.3442158694756468</v>
      </c>
      <c r="T57" s="160">
        <f>DSUM($B$43:$Y$48,T$43,$C$55:$D57)</f>
        <v>1.3545938023869724</v>
      </c>
      <c r="U57" s="160">
        <f>DSUM($B$43:$Y$48,U$43,$C$55:$D57)</f>
        <v>1.3648957757991504</v>
      </c>
      <c r="V57" s="160">
        <f>DSUM($B$43:$Y$48,V$43,$C$55:$D57)</f>
        <v>1.3751294846881206</v>
      </c>
      <c r="W57" s="160">
        <f>DSUM($B$43:$Y$48,W$43,$C$55:$D57)</f>
        <v>1.3853015583808108</v>
      </c>
      <c r="X57" s="160">
        <f>DSUM($B$43:$Y$48,X$43,$C$55:$D57)</f>
        <v>1.3954307895400395</v>
      </c>
      <c r="Y57" s="160">
        <f>DSUM($B$43:$Y$48,Y$43,$C$55:$D57)</f>
        <v>25.861455431752674</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row>
    <row r="58" spans="1:80">
      <c r="B58" s="25" t="s">
        <v>85</v>
      </c>
      <c r="C58" s="163" t="s">
        <v>299</v>
      </c>
      <c r="D58" s="163" t="s">
        <v>300</v>
      </c>
      <c r="E58" s="160">
        <f>DSUM($B$43:$Y$48,E$43,$C$55:$D58)</f>
        <v>0.53263699513192331</v>
      </c>
      <c r="F58" s="160">
        <f>DSUM($B$43:$Y$48,F$43,$C$55:$D58)</f>
        <v>0.78935685332996619</v>
      </c>
      <c r="G58" s="160">
        <f>DSUM($B$43:$Y$48,G$43,$C$55:$D58)</f>
        <v>0.96673061831241525</v>
      </c>
      <c r="H58" s="160">
        <f>DSUM($B$43:$Y$48,H$43,$C$55:$D58)</f>
        <v>1.0864412224800231</v>
      </c>
      <c r="I58" s="160">
        <f>DSUM($B$43:$Y$48,I$43,$C$55:$D58)</f>
        <v>1.1706382954593437</v>
      </c>
      <c r="J58" s="160">
        <f>DSUM($B$43:$Y$48,J$43,$C$55:$D58)</f>
        <v>1.2189925231149898</v>
      </c>
      <c r="K58" s="160">
        <f>DSUM($B$43:$Y$48,K$43,$C$55:$D58)</f>
        <v>1.2470360096062489</v>
      </c>
      <c r="L58" s="160">
        <f>DSUM($B$43:$Y$48,L$43,$C$55:$D58)</f>
        <v>1.2650867248718412</v>
      </c>
      <c r="M58" s="160">
        <f>DSUM($B$43:$Y$48,M$43,$C$55:$D58)</f>
        <v>1.2787280468869389</v>
      </c>
      <c r="N58" s="160">
        <f>DSUM($B$43:$Y$48,N$43,$C$55:$D58)</f>
        <v>1.2905680599533771</v>
      </c>
      <c r="O58" s="160">
        <f>DSUM($B$43:$Y$48,O$43,$C$55:$D58)</f>
        <v>1.3016910233150047</v>
      </c>
      <c r="P58" s="160">
        <f>DSUM($B$43:$Y$48,P$43,$C$55:$D58)</f>
        <v>1.3125179919023513</v>
      </c>
      <c r="Q58" s="160">
        <f>DSUM($B$43:$Y$48,Q$43,$C$55:$D58)</f>
        <v>1.3231920036551525</v>
      </c>
      <c r="R58" s="160">
        <f>DSUM($B$43:$Y$48,R$43,$C$55:$D58)</f>
        <v>1.3337524878871154</v>
      </c>
      <c r="S58" s="160">
        <f>DSUM($B$43:$Y$48,S$43,$C$55:$D58)</f>
        <v>1.3442158694756468</v>
      </c>
      <c r="T58" s="160">
        <f>DSUM($B$43:$Y$48,T$43,$C$55:$D58)</f>
        <v>1.3545938023869724</v>
      </c>
      <c r="U58" s="160">
        <f>DSUM($B$43:$Y$48,U$43,$C$55:$D58)</f>
        <v>1.3648957757991504</v>
      </c>
      <c r="V58" s="160">
        <f>DSUM($B$43:$Y$48,V$43,$C$55:$D58)</f>
        <v>1.3751294846881206</v>
      </c>
      <c r="W58" s="160">
        <f>DSUM($B$43:$Y$48,W$43,$C$55:$D58)</f>
        <v>1.3853015583808108</v>
      </c>
      <c r="X58" s="160">
        <f>DSUM($B$43:$Y$48,X$43,$C$55:$D58)</f>
        <v>1.3954307895400395</v>
      </c>
      <c r="Y58" s="160">
        <f>DSUM($B$43:$Y$48,Y$43,$C$55:$D58)</f>
        <v>25.861455431752674</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row>
    <row r="59" spans="1:80">
      <c r="B59" s="25" t="s">
        <v>86</v>
      </c>
      <c r="C59" s="163" t="s">
        <v>301</v>
      </c>
      <c r="D59" s="163" t="s">
        <v>302</v>
      </c>
      <c r="E59" s="160">
        <f>DSUM($B$43:$Y$48,E$43,$C$55:$D59)</f>
        <v>0.53263699513192331</v>
      </c>
      <c r="F59" s="160">
        <f>DSUM($B$43:$Y$48,F$43,$C$55:$D59)</f>
        <v>0.78935685332996619</v>
      </c>
      <c r="G59" s="160">
        <f>DSUM($B$43:$Y$48,G$43,$C$55:$D59)</f>
        <v>0.96673061831241525</v>
      </c>
      <c r="H59" s="160">
        <f>DSUM($B$43:$Y$48,H$43,$C$55:$D59)</f>
        <v>1.0864412224800231</v>
      </c>
      <c r="I59" s="160">
        <f>DSUM($B$43:$Y$48,I$43,$C$55:$D59)</f>
        <v>1.1706382954593437</v>
      </c>
      <c r="J59" s="160">
        <f>DSUM($B$43:$Y$48,J$43,$C$55:$D59)</f>
        <v>1.2189925231149898</v>
      </c>
      <c r="K59" s="160">
        <f>DSUM($B$43:$Y$48,K$43,$C$55:$D59)</f>
        <v>1.2470360096062489</v>
      </c>
      <c r="L59" s="160">
        <f>DSUM($B$43:$Y$48,L$43,$C$55:$D59)</f>
        <v>1.2650867248718412</v>
      </c>
      <c r="M59" s="160">
        <f>DSUM($B$43:$Y$48,M$43,$C$55:$D59)</f>
        <v>1.2787280468869389</v>
      </c>
      <c r="N59" s="160">
        <f>DSUM($B$43:$Y$48,N$43,$C$55:$D59)</f>
        <v>1.2905680599533771</v>
      </c>
      <c r="O59" s="160">
        <f>DSUM($B$43:$Y$48,O$43,$C$55:$D59)</f>
        <v>1.3016910233150047</v>
      </c>
      <c r="P59" s="160">
        <f>DSUM($B$43:$Y$48,P$43,$C$55:$D59)</f>
        <v>1.3125179919023513</v>
      </c>
      <c r="Q59" s="160">
        <f>DSUM($B$43:$Y$48,Q$43,$C$55:$D59)</f>
        <v>1.3231920036551525</v>
      </c>
      <c r="R59" s="160">
        <f>DSUM($B$43:$Y$48,R$43,$C$55:$D59)</f>
        <v>1.3337524878871154</v>
      </c>
      <c r="S59" s="160">
        <f>DSUM($B$43:$Y$48,S$43,$C$55:$D59)</f>
        <v>1.3442158694756468</v>
      </c>
      <c r="T59" s="160">
        <f>DSUM($B$43:$Y$48,T$43,$C$55:$D59)</f>
        <v>1.3545938023869724</v>
      </c>
      <c r="U59" s="160">
        <f>DSUM($B$43:$Y$48,U$43,$C$55:$D59)</f>
        <v>1.3648957757991504</v>
      </c>
      <c r="V59" s="160">
        <f>DSUM($B$43:$Y$48,V$43,$C$55:$D59)</f>
        <v>1.3751294846881206</v>
      </c>
      <c r="W59" s="160">
        <f>DSUM($B$43:$Y$48,W$43,$C$55:$D59)</f>
        <v>1.3853015583808108</v>
      </c>
      <c r="X59" s="160">
        <f>DSUM($B$43:$Y$48,X$43,$C$55:$D59)</f>
        <v>1.3954307895400395</v>
      </c>
      <c r="Y59" s="160">
        <f>DSUM($B$43:$Y$48,Y$43,$C$55:$D59)</f>
        <v>25.861455431752674</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row>
    <row r="60" spans="1:80">
      <c r="B60" s="25" t="s">
        <v>87</v>
      </c>
      <c r="C60" s="163" t="s">
        <v>303</v>
      </c>
      <c r="D60" s="163" t="s">
        <v>304</v>
      </c>
      <c r="E60" s="160">
        <f>DSUM($B$43:$Y$48,E$43,$C$55:$D60)</f>
        <v>0.53263699513192331</v>
      </c>
      <c r="F60" s="160">
        <f>DSUM($B$43:$Y$48,F$43,$C$55:$D60)</f>
        <v>0.78935685332996619</v>
      </c>
      <c r="G60" s="160">
        <f>DSUM($B$43:$Y$48,G$43,$C$55:$D60)</f>
        <v>0.96673061831241525</v>
      </c>
      <c r="H60" s="160">
        <f>DSUM($B$43:$Y$48,H$43,$C$55:$D60)</f>
        <v>1.0864412224800231</v>
      </c>
      <c r="I60" s="160">
        <f>DSUM($B$43:$Y$48,I$43,$C$55:$D60)</f>
        <v>1.1706382954593437</v>
      </c>
      <c r="J60" s="160">
        <f>DSUM($B$43:$Y$48,J$43,$C$55:$D60)</f>
        <v>1.2189925231149898</v>
      </c>
      <c r="K60" s="160">
        <f>DSUM($B$43:$Y$48,K$43,$C$55:$D60)</f>
        <v>1.2470360096062489</v>
      </c>
      <c r="L60" s="160">
        <f>DSUM($B$43:$Y$48,L$43,$C$55:$D60)</f>
        <v>1.2650867248718412</v>
      </c>
      <c r="M60" s="160">
        <f>DSUM($B$43:$Y$48,M$43,$C$55:$D60)</f>
        <v>1.2787280468869389</v>
      </c>
      <c r="N60" s="160">
        <f>DSUM($B$43:$Y$48,N$43,$C$55:$D60)</f>
        <v>1.2905680599533771</v>
      </c>
      <c r="O60" s="160">
        <f>DSUM($B$43:$Y$48,O$43,$C$55:$D60)</f>
        <v>1.3016910233150047</v>
      </c>
      <c r="P60" s="160">
        <f>DSUM($B$43:$Y$48,P$43,$C$55:$D60)</f>
        <v>1.3125179919023513</v>
      </c>
      <c r="Q60" s="160">
        <f>DSUM($B$43:$Y$48,Q$43,$C$55:$D60)</f>
        <v>1.3231920036551525</v>
      </c>
      <c r="R60" s="160">
        <f>DSUM($B$43:$Y$48,R$43,$C$55:$D60)</f>
        <v>1.3337524878871154</v>
      </c>
      <c r="S60" s="160">
        <f>DSUM($B$43:$Y$48,S$43,$C$55:$D60)</f>
        <v>1.3442158694756468</v>
      </c>
      <c r="T60" s="160">
        <f>DSUM($B$43:$Y$48,T$43,$C$55:$D60)</f>
        <v>1.3545938023869724</v>
      </c>
      <c r="U60" s="160">
        <f>DSUM($B$43:$Y$48,U$43,$C$55:$D60)</f>
        <v>1.3648957757991504</v>
      </c>
      <c r="V60" s="160">
        <f>DSUM($B$43:$Y$48,V$43,$C$55:$D60)</f>
        <v>1.3751294846881206</v>
      </c>
      <c r="W60" s="160">
        <f>DSUM($B$43:$Y$48,W$43,$C$55:$D60)</f>
        <v>1.3853015583808108</v>
      </c>
      <c r="X60" s="160">
        <f>DSUM($B$43:$Y$48,X$43,$C$55:$D60)</f>
        <v>1.3954307895400395</v>
      </c>
      <c r="Y60" s="160">
        <f>DSUM($B$43:$Y$48,Y$43,$C$55:$D60)</f>
        <v>25.861455431752674</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row>
    <row r="61" spans="1:80">
      <c r="B61" s="25" t="s">
        <v>88</v>
      </c>
      <c r="C61" s="163" t="s">
        <v>305</v>
      </c>
      <c r="D61" s="163" t="s">
        <v>306</v>
      </c>
      <c r="E61" s="160">
        <f>DSUM($B$43:$Y$48,E$43,$C$55:$D61)</f>
        <v>0.53263699513192331</v>
      </c>
      <c r="F61" s="160">
        <f>DSUM($B$43:$Y$48,F$43,$C$55:$D61)</f>
        <v>0.78935685332996619</v>
      </c>
      <c r="G61" s="160">
        <f>DSUM($B$43:$Y$48,G$43,$C$55:$D61)</f>
        <v>0.96673061831241525</v>
      </c>
      <c r="H61" s="160">
        <f>DSUM($B$43:$Y$48,H$43,$C$55:$D61)</f>
        <v>1.0864412224800231</v>
      </c>
      <c r="I61" s="160">
        <f>DSUM($B$43:$Y$48,I$43,$C$55:$D61)</f>
        <v>1.1706382954593437</v>
      </c>
      <c r="J61" s="160">
        <f>DSUM($B$43:$Y$48,J$43,$C$55:$D61)</f>
        <v>1.2189925231149898</v>
      </c>
      <c r="K61" s="160">
        <f>DSUM($B$43:$Y$48,K$43,$C$55:$D61)</f>
        <v>1.2470360096062489</v>
      </c>
      <c r="L61" s="160">
        <f>DSUM($B$43:$Y$48,L$43,$C$55:$D61)</f>
        <v>1.2650867248718412</v>
      </c>
      <c r="M61" s="160">
        <f>DSUM($B$43:$Y$48,M$43,$C$55:$D61)</f>
        <v>1.2787280468869389</v>
      </c>
      <c r="N61" s="160">
        <f>DSUM($B$43:$Y$48,N$43,$C$55:$D61)</f>
        <v>1.2905680599533771</v>
      </c>
      <c r="O61" s="160">
        <f>DSUM($B$43:$Y$48,O$43,$C$55:$D61)</f>
        <v>1.3016910233150047</v>
      </c>
      <c r="P61" s="160">
        <f>DSUM($B$43:$Y$48,P$43,$C$55:$D61)</f>
        <v>1.3125179919023513</v>
      </c>
      <c r="Q61" s="160">
        <f>DSUM($B$43:$Y$48,Q$43,$C$55:$D61)</f>
        <v>1.3231920036551525</v>
      </c>
      <c r="R61" s="160">
        <f>DSUM($B$43:$Y$48,R$43,$C$55:$D61)</f>
        <v>1.3337524878871154</v>
      </c>
      <c r="S61" s="160">
        <f>DSUM($B$43:$Y$48,S$43,$C$55:$D61)</f>
        <v>1.3442158694756468</v>
      </c>
      <c r="T61" s="160">
        <f>DSUM($B$43:$Y$48,T$43,$C$55:$D61)</f>
        <v>1.3545938023869724</v>
      </c>
      <c r="U61" s="160">
        <f>DSUM($B$43:$Y$48,U$43,$C$55:$D61)</f>
        <v>1.3648957757991504</v>
      </c>
      <c r="V61" s="160">
        <f>DSUM($B$43:$Y$48,V$43,$C$55:$D61)</f>
        <v>1.3751294846881206</v>
      </c>
      <c r="W61" s="160">
        <f>DSUM($B$43:$Y$48,W$43,$C$55:$D61)</f>
        <v>1.3853015583808108</v>
      </c>
      <c r="X61" s="160">
        <f>DSUM($B$43:$Y$48,X$43,$C$55:$D61)</f>
        <v>1.3954307895400395</v>
      </c>
      <c r="Y61" s="160">
        <f>DSUM($B$43:$Y$48,Y$43,$C$55:$D61)</f>
        <v>25.861455431752674</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row>
    <row r="62" spans="1:80">
      <c r="B62" s="25" t="s">
        <v>89</v>
      </c>
      <c r="C62" s="163" t="s">
        <v>307</v>
      </c>
      <c r="D62" s="163" t="s">
        <v>308</v>
      </c>
      <c r="E62" s="160">
        <f>DSUM($B$43:$Y$48,E$43,$C$55:$D62)</f>
        <v>0.53263699513192331</v>
      </c>
      <c r="F62" s="160">
        <f>DSUM($B$43:$Y$48,F$43,$C$55:$D62)</f>
        <v>0.78935685332996619</v>
      </c>
      <c r="G62" s="160">
        <f>DSUM($B$43:$Y$48,G$43,$C$55:$D62)</f>
        <v>0.96673061831241525</v>
      </c>
      <c r="H62" s="160">
        <f>DSUM($B$43:$Y$48,H$43,$C$55:$D62)</f>
        <v>1.0864412224800231</v>
      </c>
      <c r="I62" s="160">
        <f>DSUM($B$43:$Y$48,I$43,$C$55:$D62)</f>
        <v>1.1706382954593437</v>
      </c>
      <c r="J62" s="160">
        <f>DSUM($B$43:$Y$48,J$43,$C$55:$D62)</f>
        <v>1.2189925231149898</v>
      </c>
      <c r="K62" s="160">
        <f>DSUM($B$43:$Y$48,K$43,$C$55:$D62)</f>
        <v>1.2470360096062489</v>
      </c>
      <c r="L62" s="160">
        <f>DSUM($B$43:$Y$48,L$43,$C$55:$D62)</f>
        <v>1.2650867248718412</v>
      </c>
      <c r="M62" s="160">
        <f>DSUM($B$43:$Y$48,M$43,$C$55:$D62)</f>
        <v>1.2787280468869389</v>
      </c>
      <c r="N62" s="160">
        <f>DSUM($B$43:$Y$48,N$43,$C$55:$D62)</f>
        <v>1.2905680599533771</v>
      </c>
      <c r="O62" s="160">
        <f>DSUM($B$43:$Y$48,O$43,$C$55:$D62)</f>
        <v>1.3016910233150047</v>
      </c>
      <c r="P62" s="160">
        <f>DSUM($B$43:$Y$48,P$43,$C$55:$D62)</f>
        <v>1.3125179919023513</v>
      </c>
      <c r="Q62" s="160">
        <f>DSUM($B$43:$Y$48,Q$43,$C$55:$D62)</f>
        <v>1.3231920036551525</v>
      </c>
      <c r="R62" s="160">
        <f>DSUM($B$43:$Y$48,R$43,$C$55:$D62)</f>
        <v>1.3337524878871154</v>
      </c>
      <c r="S62" s="160">
        <f>DSUM($B$43:$Y$48,S$43,$C$55:$D62)</f>
        <v>1.3442158694756468</v>
      </c>
      <c r="T62" s="160">
        <f>DSUM($B$43:$Y$48,T$43,$C$55:$D62)</f>
        <v>1.3545938023869724</v>
      </c>
      <c r="U62" s="160">
        <f>DSUM($B$43:$Y$48,U$43,$C$55:$D62)</f>
        <v>1.3648957757991504</v>
      </c>
      <c r="V62" s="160">
        <f>DSUM($B$43:$Y$48,V$43,$C$55:$D62)</f>
        <v>1.3751294846881206</v>
      </c>
      <c r="W62" s="160">
        <f>DSUM($B$43:$Y$48,W$43,$C$55:$D62)</f>
        <v>1.3853015583808108</v>
      </c>
      <c r="X62" s="160">
        <f>DSUM($B$43:$Y$48,X$43,$C$55:$D62)</f>
        <v>1.3954307895400395</v>
      </c>
      <c r="Y62" s="160">
        <f>DSUM($B$43:$Y$48,Y$43,$C$55:$D62)</f>
        <v>25.861455431752674</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row>
    <row r="63" spans="1:80">
      <c r="B63" s="25" t="s">
        <v>90</v>
      </c>
      <c r="C63" s="163" t="s">
        <v>309</v>
      </c>
      <c r="D63" s="163" t="s">
        <v>310</v>
      </c>
      <c r="E63" s="160">
        <f>DSUM($B$43:$Y$48,E$43,$C$55:$D63)</f>
        <v>0.53263699513192331</v>
      </c>
      <c r="F63" s="160">
        <f>DSUM($B$43:$Y$48,F$43,$C$55:$D63)</f>
        <v>0.78935685332996619</v>
      </c>
      <c r="G63" s="160">
        <f>DSUM($B$43:$Y$48,G$43,$C$55:$D63)</f>
        <v>0.96673061831241525</v>
      </c>
      <c r="H63" s="160">
        <f>DSUM($B$43:$Y$48,H$43,$C$55:$D63)</f>
        <v>1.0864412224800231</v>
      </c>
      <c r="I63" s="160">
        <f>DSUM($B$43:$Y$48,I$43,$C$55:$D63)</f>
        <v>1.1706382954593437</v>
      </c>
      <c r="J63" s="160">
        <f>DSUM($B$43:$Y$48,J$43,$C$55:$D63)</f>
        <v>1.2189925231149898</v>
      </c>
      <c r="K63" s="160">
        <f>DSUM($B$43:$Y$48,K$43,$C$55:$D63)</f>
        <v>1.2470360096062489</v>
      </c>
      <c r="L63" s="160">
        <f>DSUM($B$43:$Y$48,L$43,$C$55:$D63)</f>
        <v>1.2650867248718412</v>
      </c>
      <c r="M63" s="160">
        <f>DSUM($B$43:$Y$48,M$43,$C$55:$D63)</f>
        <v>1.2787280468869389</v>
      </c>
      <c r="N63" s="160">
        <f>DSUM($B$43:$Y$48,N$43,$C$55:$D63)</f>
        <v>1.2905680599533771</v>
      </c>
      <c r="O63" s="160">
        <f>DSUM($B$43:$Y$48,O$43,$C$55:$D63)</f>
        <v>1.3016910233150047</v>
      </c>
      <c r="P63" s="160">
        <f>DSUM($B$43:$Y$48,P$43,$C$55:$D63)</f>
        <v>1.3125179919023513</v>
      </c>
      <c r="Q63" s="160">
        <f>DSUM($B$43:$Y$48,Q$43,$C$55:$D63)</f>
        <v>1.3231920036551525</v>
      </c>
      <c r="R63" s="160">
        <f>DSUM($B$43:$Y$48,R$43,$C$55:$D63)</f>
        <v>1.3337524878871154</v>
      </c>
      <c r="S63" s="160">
        <f>DSUM($B$43:$Y$48,S$43,$C$55:$D63)</f>
        <v>1.3442158694756468</v>
      </c>
      <c r="T63" s="160">
        <f>DSUM($B$43:$Y$48,T$43,$C$55:$D63)</f>
        <v>1.3545938023869724</v>
      </c>
      <c r="U63" s="160">
        <f>DSUM($B$43:$Y$48,U$43,$C$55:$D63)</f>
        <v>1.3648957757991504</v>
      </c>
      <c r="V63" s="160">
        <f>DSUM($B$43:$Y$48,V$43,$C$55:$D63)</f>
        <v>1.3751294846881206</v>
      </c>
      <c r="W63" s="160">
        <f>DSUM($B$43:$Y$48,W$43,$C$55:$D63)</f>
        <v>1.3853015583808108</v>
      </c>
      <c r="X63" s="160">
        <f>DSUM($B$43:$Y$48,X$43,$C$55:$D63)</f>
        <v>1.3954307895400395</v>
      </c>
      <c r="Y63" s="160">
        <f>DSUM($B$43:$Y$48,Y$43,$C$55:$D63)</f>
        <v>25.861455431752674</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row>
    <row r="64" spans="1:80">
      <c r="B64" s="25" t="s">
        <v>91</v>
      </c>
      <c r="C64" s="163" t="s">
        <v>311</v>
      </c>
      <c r="D64" s="163" t="s">
        <v>312</v>
      </c>
      <c r="E64" s="160">
        <f>DSUM($B$43:$Y$48,E$43,$C$55:$D64)</f>
        <v>0.53263699513192331</v>
      </c>
      <c r="F64" s="160">
        <f>DSUM($B$43:$Y$48,F$43,$C$55:$D64)</f>
        <v>0.78935685332996619</v>
      </c>
      <c r="G64" s="160">
        <f>DSUM($B$43:$Y$48,G$43,$C$55:$D64)</f>
        <v>0.96673061831241525</v>
      </c>
      <c r="H64" s="160">
        <f>DSUM($B$43:$Y$48,H$43,$C$55:$D64)</f>
        <v>1.0864412224800231</v>
      </c>
      <c r="I64" s="160">
        <f>DSUM($B$43:$Y$48,I$43,$C$55:$D64)</f>
        <v>1.1706382954593437</v>
      </c>
      <c r="J64" s="160">
        <f>DSUM($B$43:$Y$48,J$43,$C$55:$D64)</f>
        <v>1.2189925231149898</v>
      </c>
      <c r="K64" s="160">
        <f>DSUM($B$43:$Y$48,K$43,$C$55:$D64)</f>
        <v>1.2470360096062489</v>
      </c>
      <c r="L64" s="160">
        <f>DSUM($B$43:$Y$48,L$43,$C$55:$D64)</f>
        <v>1.2650867248718412</v>
      </c>
      <c r="M64" s="160">
        <f>DSUM($B$43:$Y$48,M$43,$C$55:$D64)</f>
        <v>1.2787280468869389</v>
      </c>
      <c r="N64" s="160">
        <f>DSUM($B$43:$Y$48,N$43,$C$55:$D64)</f>
        <v>1.2905680599533771</v>
      </c>
      <c r="O64" s="160">
        <f>DSUM($B$43:$Y$48,O$43,$C$55:$D64)</f>
        <v>1.3016910233150047</v>
      </c>
      <c r="P64" s="160">
        <f>DSUM($B$43:$Y$48,P$43,$C$55:$D64)</f>
        <v>1.3125179919023513</v>
      </c>
      <c r="Q64" s="160">
        <f>DSUM($B$43:$Y$48,Q$43,$C$55:$D64)</f>
        <v>1.3231920036551525</v>
      </c>
      <c r="R64" s="160">
        <f>DSUM($B$43:$Y$48,R$43,$C$55:$D64)</f>
        <v>1.3337524878871154</v>
      </c>
      <c r="S64" s="160">
        <f>DSUM($B$43:$Y$48,S$43,$C$55:$D64)</f>
        <v>1.3442158694756468</v>
      </c>
      <c r="T64" s="160">
        <f>DSUM($B$43:$Y$48,T$43,$C$55:$D64)</f>
        <v>1.3545938023869724</v>
      </c>
      <c r="U64" s="160">
        <f>DSUM($B$43:$Y$48,U$43,$C$55:$D64)</f>
        <v>1.3648957757991504</v>
      </c>
      <c r="V64" s="160">
        <f>DSUM($B$43:$Y$48,V$43,$C$55:$D64)</f>
        <v>1.3751294846881206</v>
      </c>
      <c r="W64" s="160">
        <f>DSUM($B$43:$Y$48,W$43,$C$55:$D64)</f>
        <v>1.3853015583808108</v>
      </c>
      <c r="X64" s="160">
        <f>DSUM($B$43:$Y$48,X$43,$C$55:$D64)</f>
        <v>1.3954307895400395</v>
      </c>
      <c r="Y64" s="160">
        <f>DSUM($B$43:$Y$48,Y$43,$C$55:$D64)</f>
        <v>25.861455431752674</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row>
    <row r="65" spans="2:78">
      <c r="B65" s="25" t="s">
        <v>92</v>
      </c>
      <c r="C65" s="163" t="s">
        <v>313</v>
      </c>
      <c r="D65" s="163" t="s">
        <v>314</v>
      </c>
      <c r="E65" s="160">
        <f>DSUM($B$43:$Y$48,E$43,$C$55:$D65)</f>
        <v>0.53263699513192331</v>
      </c>
      <c r="F65" s="160">
        <f>DSUM($B$43:$Y$48,F$43,$C$55:$D65)</f>
        <v>0.78935685332996619</v>
      </c>
      <c r="G65" s="160">
        <f>DSUM($B$43:$Y$48,G$43,$C$55:$D65)</f>
        <v>0.96673061831241525</v>
      </c>
      <c r="H65" s="160">
        <f>DSUM($B$43:$Y$48,H$43,$C$55:$D65)</f>
        <v>1.0864412224800231</v>
      </c>
      <c r="I65" s="160">
        <f>DSUM($B$43:$Y$48,I$43,$C$55:$D65)</f>
        <v>1.1706382954593437</v>
      </c>
      <c r="J65" s="160">
        <f>DSUM($B$43:$Y$48,J$43,$C$55:$D65)</f>
        <v>1.2189925231149898</v>
      </c>
      <c r="K65" s="160">
        <f>DSUM($B$43:$Y$48,K$43,$C$55:$D65)</f>
        <v>1.2470360096062489</v>
      </c>
      <c r="L65" s="160">
        <f>DSUM($B$43:$Y$48,L$43,$C$55:$D65)</f>
        <v>1.2650867248718412</v>
      </c>
      <c r="M65" s="160">
        <f>DSUM($B$43:$Y$48,M$43,$C$55:$D65)</f>
        <v>1.2787280468869389</v>
      </c>
      <c r="N65" s="160">
        <f>DSUM($B$43:$Y$48,N$43,$C$55:$D65)</f>
        <v>1.2905680599533771</v>
      </c>
      <c r="O65" s="160">
        <f>DSUM($B$43:$Y$48,O$43,$C$55:$D65)</f>
        <v>1.3016910233150047</v>
      </c>
      <c r="P65" s="160">
        <f>DSUM($B$43:$Y$48,P$43,$C$55:$D65)</f>
        <v>1.3125179919023513</v>
      </c>
      <c r="Q65" s="160">
        <f>DSUM($B$43:$Y$48,Q$43,$C$55:$D65)</f>
        <v>1.3231920036551525</v>
      </c>
      <c r="R65" s="160">
        <f>DSUM($B$43:$Y$48,R$43,$C$55:$D65)</f>
        <v>1.3337524878871154</v>
      </c>
      <c r="S65" s="160">
        <f>DSUM($B$43:$Y$48,S$43,$C$55:$D65)</f>
        <v>1.3442158694756468</v>
      </c>
      <c r="T65" s="160">
        <f>DSUM($B$43:$Y$48,T$43,$C$55:$D65)</f>
        <v>1.3545938023869724</v>
      </c>
      <c r="U65" s="160">
        <f>DSUM($B$43:$Y$48,U$43,$C$55:$D65)</f>
        <v>1.3648957757991504</v>
      </c>
      <c r="V65" s="160">
        <f>DSUM($B$43:$Y$48,V$43,$C$55:$D65)</f>
        <v>1.3751294846881206</v>
      </c>
      <c r="W65" s="160">
        <f>DSUM($B$43:$Y$48,W$43,$C$55:$D65)</f>
        <v>1.3853015583808108</v>
      </c>
      <c r="X65" s="160">
        <f>DSUM($B$43:$Y$48,X$43,$C$55:$D65)</f>
        <v>1.3954307895400395</v>
      </c>
      <c r="Y65" s="160">
        <f>DSUM($B$43:$Y$48,Y$43,$C$55:$D65)</f>
        <v>25.861455431752674</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row>
    <row r="66" spans="2:78">
      <c r="B66" s="25" t="s">
        <v>93</v>
      </c>
      <c r="C66" s="163" t="s">
        <v>315</v>
      </c>
      <c r="D66" s="163" t="s">
        <v>316</v>
      </c>
      <c r="E66" s="160">
        <f>DSUM($B$43:$Y$48,E$43,$C$55:$D66)</f>
        <v>0.53263699513192331</v>
      </c>
      <c r="F66" s="160">
        <f>DSUM($B$43:$Y$48,F$43,$C$55:$D66)</f>
        <v>0.78935685332996619</v>
      </c>
      <c r="G66" s="160">
        <f>DSUM($B$43:$Y$48,G$43,$C$55:$D66)</f>
        <v>0.96673061831241525</v>
      </c>
      <c r="H66" s="160">
        <f>DSUM($B$43:$Y$48,H$43,$C$55:$D66)</f>
        <v>1.0864412224800231</v>
      </c>
      <c r="I66" s="160">
        <f>DSUM($B$43:$Y$48,I$43,$C$55:$D66)</f>
        <v>1.1706382954593437</v>
      </c>
      <c r="J66" s="160">
        <f>DSUM($B$43:$Y$48,J$43,$C$55:$D66)</f>
        <v>1.2189925231149898</v>
      </c>
      <c r="K66" s="160">
        <f>DSUM($B$43:$Y$48,K$43,$C$55:$D66)</f>
        <v>1.2470360096062489</v>
      </c>
      <c r="L66" s="160">
        <f>DSUM($B$43:$Y$48,L$43,$C$55:$D66)</f>
        <v>1.2650867248718412</v>
      </c>
      <c r="M66" s="160">
        <f>DSUM($B$43:$Y$48,M$43,$C$55:$D66)</f>
        <v>1.2787280468869389</v>
      </c>
      <c r="N66" s="160">
        <f>DSUM($B$43:$Y$48,N$43,$C$55:$D66)</f>
        <v>1.2905680599533771</v>
      </c>
      <c r="O66" s="160">
        <f>DSUM($B$43:$Y$48,O$43,$C$55:$D66)</f>
        <v>1.3016910233150047</v>
      </c>
      <c r="P66" s="160">
        <f>DSUM($B$43:$Y$48,P$43,$C$55:$D66)</f>
        <v>1.3125179919023513</v>
      </c>
      <c r="Q66" s="160">
        <f>DSUM($B$43:$Y$48,Q$43,$C$55:$D66)</f>
        <v>1.3231920036551525</v>
      </c>
      <c r="R66" s="160">
        <f>DSUM($B$43:$Y$48,R$43,$C$55:$D66)</f>
        <v>1.3337524878871154</v>
      </c>
      <c r="S66" s="160">
        <f>DSUM($B$43:$Y$48,S$43,$C$55:$D66)</f>
        <v>1.3442158694756468</v>
      </c>
      <c r="T66" s="160">
        <f>DSUM($B$43:$Y$48,T$43,$C$55:$D66)</f>
        <v>1.3545938023869724</v>
      </c>
      <c r="U66" s="160">
        <f>DSUM($B$43:$Y$48,U$43,$C$55:$D66)</f>
        <v>1.3648957757991504</v>
      </c>
      <c r="V66" s="160">
        <f>DSUM($B$43:$Y$48,V$43,$C$55:$D66)</f>
        <v>1.3751294846881206</v>
      </c>
      <c r="W66" s="160">
        <f>DSUM($B$43:$Y$48,W$43,$C$55:$D66)</f>
        <v>1.3853015583808108</v>
      </c>
      <c r="X66" s="160">
        <f>DSUM($B$43:$Y$48,X$43,$C$55:$D66)</f>
        <v>1.3954307895400395</v>
      </c>
      <c r="Y66" s="160">
        <f>DSUM($B$43:$Y$48,Y$43,$C$55:$D66)</f>
        <v>25.861455431752674</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row>
    <row r="67" spans="2:78">
      <c r="B67" s="25" t="s">
        <v>94</v>
      </c>
      <c r="C67" s="163" t="s">
        <v>317</v>
      </c>
      <c r="D67" s="163" t="s">
        <v>318</v>
      </c>
      <c r="E67" s="160">
        <f>DSUM($B$43:$Y$48,E$43,$C$55:$D67)</f>
        <v>0.53263699513192331</v>
      </c>
      <c r="F67" s="160">
        <f>DSUM($B$43:$Y$48,F$43,$C$55:$D67)</f>
        <v>0.78935685332996619</v>
      </c>
      <c r="G67" s="160">
        <f>DSUM($B$43:$Y$48,G$43,$C$55:$D67)</f>
        <v>0.96673061831241525</v>
      </c>
      <c r="H67" s="160">
        <f>DSUM($B$43:$Y$48,H$43,$C$55:$D67)</f>
        <v>1.0864412224800231</v>
      </c>
      <c r="I67" s="160">
        <f>DSUM($B$43:$Y$48,I$43,$C$55:$D67)</f>
        <v>1.1706382954593437</v>
      </c>
      <c r="J67" s="160">
        <f>DSUM($B$43:$Y$48,J$43,$C$55:$D67)</f>
        <v>1.2189925231149898</v>
      </c>
      <c r="K67" s="160">
        <f>DSUM($B$43:$Y$48,K$43,$C$55:$D67)</f>
        <v>1.2470360096062489</v>
      </c>
      <c r="L67" s="160">
        <f>DSUM($B$43:$Y$48,L$43,$C$55:$D67)</f>
        <v>1.2650867248718412</v>
      </c>
      <c r="M67" s="160">
        <f>DSUM($B$43:$Y$48,M$43,$C$55:$D67)</f>
        <v>1.2787280468869389</v>
      </c>
      <c r="N67" s="160">
        <f>DSUM($B$43:$Y$48,N$43,$C$55:$D67)</f>
        <v>1.2905680599533771</v>
      </c>
      <c r="O67" s="160">
        <f>DSUM($B$43:$Y$48,O$43,$C$55:$D67)</f>
        <v>1.3016910233150047</v>
      </c>
      <c r="P67" s="160">
        <f>DSUM($B$43:$Y$48,P$43,$C$55:$D67)</f>
        <v>1.3125179919023513</v>
      </c>
      <c r="Q67" s="160">
        <f>DSUM($B$43:$Y$48,Q$43,$C$55:$D67)</f>
        <v>1.3231920036551525</v>
      </c>
      <c r="R67" s="160">
        <f>DSUM($B$43:$Y$48,R$43,$C$55:$D67)</f>
        <v>1.3337524878871154</v>
      </c>
      <c r="S67" s="160">
        <f>DSUM($B$43:$Y$48,S$43,$C$55:$D67)</f>
        <v>1.3442158694756468</v>
      </c>
      <c r="T67" s="160">
        <f>DSUM($B$43:$Y$48,T$43,$C$55:$D67)</f>
        <v>1.3545938023869724</v>
      </c>
      <c r="U67" s="160">
        <f>DSUM($B$43:$Y$48,U$43,$C$55:$D67)</f>
        <v>1.3648957757991504</v>
      </c>
      <c r="V67" s="160">
        <f>DSUM($B$43:$Y$48,V$43,$C$55:$D67)</f>
        <v>1.3751294846881206</v>
      </c>
      <c r="W67" s="160">
        <f>DSUM($B$43:$Y$48,W$43,$C$55:$D67)</f>
        <v>1.3853015583808108</v>
      </c>
      <c r="X67" s="160">
        <f>DSUM($B$43:$Y$48,X$43,$C$55:$D67)</f>
        <v>1.3954307895400395</v>
      </c>
      <c r="Y67" s="160">
        <f>DSUM($B$43:$Y$48,Y$43,$C$55:$D67)</f>
        <v>25.861455431752674</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row>
    <row r="68" spans="2:78">
      <c r="B68" s="25" t="s">
        <v>95</v>
      </c>
      <c r="C68" s="163" t="s">
        <v>319</v>
      </c>
      <c r="D68" s="163" t="s">
        <v>320</v>
      </c>
      <c r="E68" s="160">
        <f>DSUM($B$43:$Y$48,E$43,$C$55:$D68)</f>
        <v>0.53263699513192331</v>
      </c>
      <c r="F68" s="160">
        <f>DSUM($B$43:$Y$48,F$43,$C$55:$D68)</f>
        <v>0.78935685332996619</v>
      </c>
      <c r="G68" s="160">
        <f>DSUM($B$43:$Y$48,G$43,$C$55:$D68)</f>
        <v>0.96673061831241525</v>
      </c>
      <c r="H68" s="160">
        <f>DSUM($B$43:$Y$48,H$43,$C$55:$D68)</f>
        <v>1.0864412224800231</v>
      </c>
      <c r="I68" s="160">
        <f>DSUM($B$43:$Y$48,I$43,$C$55:$D68)</f>
        <v>1.1706382954593437</v>
      </c>
      <c r="J68" s="160">
        <f>DSUM($B$43:$Y$48,J$43,$C$55:$D68)</f>
        <v>1.2189925231149898</v>
      </c>
      <c r="K68" s="160">
        <f>DSUM($B$43:$Y$48,K$43,$C$55:$D68)</f>
        <v>1.2470360096062489</v>
      </c>
      <c r="L68" s="160">
        <f>DSUM($B$43:$Y$48,L$43,$C$55:$D68)</f>
        <v>1.2650867248718412</v>
      </c>
      <c r="M68" s="160">
        <f>DSUM($B$43:$Y$48,M$43,$C$55:$D68)</f>
        <v>1.2787280468869389</v>
      </c>
      <c r="N68" s="160">
        <f>DSUM($B$43:$Y$48,N$43,$C$55:$D68)</f>
        <v>1.2905680599533771</v>
      </c>
      <c r="O68" s="160">
        <f>DSUM($B$43:$Y$48,O$43,$C$55:$D68)</f>
        <v>1.3016910233150047</v>
      </c>
      <c r="P68" s="160">
        <f>DSUM($B$43:$Y$48,P$43,$C$55:$D68)</f>
        <v>1.3125179919023513</v>
      </c>
      <c r="Q68" s="160">
        <f>DSUM($B$43:$Y$48,Q$43,$C$55:$D68)</f>
        <v>1.3231920036551525</v>
      </c>
      <c r="R68" s="160">
        <f>DSUM($B$43:$Y$48,R$43,$C$55:$D68)</f>
        <v>1.3337524878871154</v>
      </c>
      <c r="S68" s="160">
        <f>DSUM($B$43:$Y$48,S$43,$C$55:$D68)</f>
        <v>1.3442158694756468</v>
      </c>
      <c r="T68" s="160">
        <f>DSUM($B$43:$Y$48,T$43,$C$55:$D68)</f>
        <v>1.3545938023869724</v>
      </c>
      <c r="U68" s="160">
        <f>DSUM($B$43:$Y$48,U$43,$C$55:$D68)</f>
        <v>1.3648957757991504</v>
      </c>
      <c r="V68" s="160">
        <f>DSUM($B$43:$Y$48,V$43,$C$55:$D68)</f>
        <v>1.3751294846881206</v>
      </c>
      <c r="W68" s="160">
        <f>DSUM($B$43:$Y$48,W$43,$C$55:$D68)</f>
        <v>1.3853015583808108</v>
      </c>
      <c r="X68" s="160">
        <f>DSUM($B$43:$Y$48,X$43,$C$55:$D68)</f>
        <v>1.3954307895400395</v>
      </c>
      <c r="Y68" s="160">
        <f>DSUM($B$43:$Y$48,Y$43,$C$55:$D68)</f>
        <v>25.861455431752674</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row>
    <row r="69" spans="2:78">
      <c r="B69" s="25" t="s">
        <v>96</v>
      </c>
      <c r="C69" s="163" t="s">
        <v>321</v>
      </c>
      <c r="D69" s="163" t="s">
        <v>322</v>
      </c>
      <c r="E69" s="160">
        <f>DSUM($B$43:$Y$48,E$43,$C$55:$D69)</f>
        <v>0.53263699513192331</v>
      </c>
      <c r="F69" s="160">
        <f>DSUM($B$43:$Y$48,F$43,$C$55:$D69)</f>
        <v>0.78935685332996619</v>
      </c>
      <c r="G69" s="160">
        <f>DSUM($B$43:$Y$48,G$43,$C$55:$D69)</f>
        <v>0.96673061831241525</v>
      </c>
      <c r="H69" s="160">
        <f>DSUM($B$43:$Y$48,H$43,$C$55:$D69)</f>
        <v>1.0864412224800231</v>
      </c>
      <c r="I69" s="160">
        <f>DSUM($B$43:$Y$48,I$43,$C$55:$D69)</f>
        <v>1.1706382954593437</v>
      </c>
      <c r="J69" s="160">
        <f>DSUM($B$43:$Y$48,J$43,$C$55:$D69)</f>
        <v>1.2189925231149898</v>
      </c>
      <c r="K69" s="160">
        <f>DSUM($B$43:$Y$48,K$43,$C$55:$D69)</f>
        <v>1.2470360096062489</v>
      </c>
      <c r="L69" s="160">
        <f>DSUM($B$43:$Y$48,L$43,$C$55:$D69)</f>
        <v>1.2650867248718412</v>
      </c>
      <c r="M69" s="160">
        <f>DSUM($B$43:$Y$48,M$43,$C$55:$D69)</f>
        <v>1.2787280468869389</v>
      </c>
      <c r="N69" s="160">
        <f>DSUM($B$43:$Y$48,N$43,$C$55:$D69)</f>
        <v>1.2905680599533771</v>
      </c>
      <c r="O69" s="160">
        <f>DSUM($B$43:$Y$48,O$43,$C$55:$D69)</f>
        <v>1.3016910233150047</v>
      </c>
      <c r="P69" s="160">
        <f>DSUM($B$43:$Y$48,P$43,$C$55:$D69)</f>
        <v>1.3125179919023513</v>
      </c>
      <c r="Q69" s="160">
        <f>DSUM($B$43:$Y$48,Q$43,$C$55:$D69)</f>
        <v>1.3231920036551525</v>
      </c>
      <c r="R69" s="160">
        <f>DSUM($B$43:$Y$48,R$43,$C$55:$D69)</f>
        <v>1.3337524878871154</v>
      </c>
      <c r="S69" s="160">
        <f>DSUM($B$43:$Y$48,S$43,$C$55:$D69)</f>
        <v>1.3442158694756468</v>
      </c>
      <c r="T69" s="160">
        <f>DSUM($B$43:$Y$48,T$43,$C$55:$D69)</f>
        <v>1.3545938023869724</v>
      </c>
      <c r="U69" s="160">
        <f>DSUM($B$43:$Y$48,U$43,$C$55:$D69)</f>
        <v>1.3648957757991504</v>
      </c>
      <c r="V69" s="160">
        <f>DSUM($B$43:$Y$48,V$43,$C$55:$D69)</f>
        <v>1.3751294846881206</v>
      </c>
      <c r="W69" s="160">
        <f>DSUM($B$43:$Y$48,W$43,$C$55:$D69)</f>
        <v>1.3853015583808108</v>
      </c>
      <c r="X69" s="160">
        <f>DSUM($B$43:$Y$48,X$43,$C$55:$D69)</f>
        <v>1.3954307895400395</v>
      </c>
      <c r="Y69" s="160">
        <f>DSUM($B$43:$Y$48,Y$43,$C$55:$D69)</f>
        <v>25.861455431752674</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row>
    <row r="70" spans="2:78">
      <c r="B70" s="25" t="s">
        <v>97</v>
      </c>
      <c r="C70" s="163" t="s">
        <v>323</v>
      </c>
      <c r="D70" s="163" t="s">
        <v>324</v>
      </c>
      <c r="E70" s="160">
        <f>DSUM($B$43:$Y$48,E$43,$C$55:$D70)</f>
        <v>0.53263699513192331</v>
      </c>
      <c r="F70" s="160">
        <f>DSUM($B$43:$Y$48,F$43,$C$55:$D70)</f>
        <v>0.78935685332996619</v>
      </c>
      <c r="G70" s="160">
        <f>DSUM($B$43:$Y$48,G$43,$C$55:$D70)</f>
        <v>0.96673061831241525</v>
      </c>
      <c r="H70" s="160">
        <f>DSUM($B$43:$Y$48,H$43,$C$55:$D70)</f>
        <v>1.0864412224800231</v>
      </c>
      <c r="I70" s="160">
        <f>DSUM($B$43:$Y$48,I$43,$C$55:$D70)</f>
        <v>1.1706382954593437</v>
      </c>
      <c r="J70" s="160">
        <f>DSUM($B$43:$Y$48,J$43,$C$55:$D70)</f>
        <v>1.2189925231149898</v>
      </c>
      <c r="K70" s="160">
        <f>DSUM($B$43:$Y$48,K$43,$C$55:$D70)</f>
        <v>1.2470360096062489</v>
      </c>
      <c r="L70" s="160">
        <f>DSUM($B$43:$Y$48,L$43,$C$55:$D70)</f>
        <v>1.2650867248718412</v>
      </c>
      <c r="M70" s="160">
        <f>DSUM($B$43:$Y$48,M$43,$C$55:$D70)</f>
        <v>1.2787280468869389</v>
      </c>
      <c r="N70" s="160">
        <f>DSUM($B$43:$Y$48,N$43,$C$55:$D70)</f>
        <v>1.2905680599533771</v>
      </c>
      <c r="O70" s="160">
        <f>DSUM($B$43:$Y$48,O$43,$C$55:$D70)</f>
        <v>1.3016910233150047</v>
      </c>
      <c r="P70" s="160">
        <f>DSUM($B$43:$Y$48,P$43,$C$55:$D70)</f>
        <v>1.3125179919023513</v>
      </c>
      <c r="Q70" s="160">
        <f>DSUM($B$43:$Y$48,Q$43,$C$55:$D70)</f>
        <v>1.3231920036551525</v>
      </c>
      <c r="R70" s="160">
        <f>DSUM($B$43:$Y$48,R$43,$C$55:$D70)</f>
        <v>1.3337524878871154</v>
      </c>
      <c r="S70" s="160">
        <f>DSUM($B$43:$Y$48,S$43,$C$55:$D70)</f>
        <v>1.3442158694756468</v>
      </c>
      <c r="T70" s="160">
        <f>DSUM($B$43:$Y$48,T$43,$C$55:$D70)</f>
        <v>1.3545938023869724</v>
      </c>
      <c r="U70" s="160">
        <f>DSUM($B$43:$Y$48,U$43,$C$55:$D70)</f>
        <v>1.3648957757991504</v>
      </c>
      <c r="V70" s="160">
        <f>DSUM($B$43:$Y$48,V$43,$C$55:$D70)</f>
        <v>1.3751294846881206</v>
      </c>
      <c r="W70" s="160">
        <f>DSUM($B$43:$Y$48,W$43,$C$55:$D70)</f>
        <v>1.3853015583808108</v>
      </c>
      <c r="X70" s="160">
        <f>DSUM($B$43:$Y$48,X$43,$C$55:$D70)</f>
        <v>1.3954307895400395</v>
      </c>
      <c r="Y70" s="160">
        <f>DSUM($B$43:$Y$48,Y$43,$C$55:$D70)</f>
        <v>25.861455431752674</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row>
    <row r="71" spans="2:78">
      <c r="B71" s="25" t="s">
        <v>98</v>
      </c>
      <c r="C71" s="163" t="s">
        <v>325</v>
      </c>
      <c r="D71" s="163" t="s">
        <v>326</v>
      </c>
      <c r="E71" s="160">
        <f>DSUM($B$43:$Y$48,E$43,$C$55:$D71)</f>
        <v>0.53263699513192331</v>
      </c>
      <c r="F71" s="160">
        <f>DSUM($B$43:$Y$48,F$43,$C$55:$D71)</f>
        <v>0.78935685332996619</v>
      </c>
      <c r="G71" s="160">
        <f>DSUM($B$43:$Y$48,G$43,$C$55:$D71)</f>
        <v>0.96673061831241525</v>
      </c>
      <c r="H71" s="160">
        <f>DSUM($B$43:$Y$48,H$43,$C$55:$D71)</f>
        <v>1.0864412224800231</v>
      </c>
      <c r="I71" s="160">
        <f>DSUM($B$43:$Y$48,I$43,$C$55:$D71)</f>
        <v>1.1706382954593437</v>
      </c>
      <c r="J71" s="160">
        <f>DSUM($B$43:$Y$48,J$43,$C$55:$D71)</f>
        <v>1.2189925231149898</v>
      </c>
      <c r="K71" s="160">
        <f>DSUM($B$43:$Y$48,K$43,$C$55:$D71)</f>
        <v>1.2470360096062489</v>
      </c>
      <c r="L71" s="160">
        <f>DSUM($B$43:$Y$48,L$43,$C$55:$D71)</f>
        <v>1.2650867248718412</v>
      </c>
      <c r="M71" s="160">
        <f>DSUM($B$43:$Y$48,M$43,$C$55:$D71)</f>
        <v>1.2787280468869389</v>
      </c>
      <c r="N71" s="160">
        <f>DSUM($B$43:$Y$48,N$43,$C$55:$D71)</f>
        <v>1.2905680599533771</v>
      </c>
      <c r="O71" s="160">
        <f>DSUM($B$43:$Y$48,O$43,$C$55:$D71)</f>
        <v>1.3016910233150047</v>
      </c>
      <c r="P71" s="160">
        <f>DSUM($B$43:$Y$48,P$43,$C$55:$D71)</f>
        <v>1.3125179919023513</v>
      </c>
      <c r="Q71" s="160">
        <f>DSUM($B$43:$Y$48,Q$43,$C$55:$D71)</f>
        <v>1.3231920036551525</v>
      </c>
      <c r="R71" s="160">
        <f>DSUM($B$43:$Y$48,R$43,$C$55:$D71)</f>
        <v>1.3337524878871154</v>
      </c>
      <c r="S71" s="160">
        <f>DSUM($B$43:$Y$48,S$43,$C$55:$D71)</f>
        <v>1.3442158694756468</v>
      </c>
      <c r="T71" s="160">
        <f>DSUM($B$43:$Y$48,T$43,$C$55:$D71)</f>
        <v>1.3545938023869724</v>
      </c>
      <c r="U71" s="160">
        <f>DSUM($B$43:$Y$48,U$43,$C$55:$D71)</f>
        <v>1.3648957757991504</v>
      </c>
      <c r="V71" s="160">
        <f>DSUM($B$43:$Y$48,V$43,$C$55:$D71)</f>
        <v>1.3751294846881206</v>
      </c>
      <c r="W71" s="160">
        <f>DSUM($B$43:$Y$48,W$43,$C$55:$D71)</f>
        <v>1.3853015583808108</v>
      </c>
      <c r="X71" s="160">
        <f>DSUM($B$43:$Y$48,X$43,$C$55:$D71)</f>
        <v>1.3954307895400395</v>
      </c>
      <c r="Y71" s="160">
        <f>DSUM($B$43:$Y$48,Y$43,$C$55:$D71)</f>
        <v>25.861455431752674</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row>
    <row r="72" spans="2:78">
      <c r="B72" s="25" t="s">
        <v>99</v>
      </c>
      <c r="C72" s="163" t="s">
        <v>327</v>
      </c>
      <c r="D72" s="163" t="s">
        <v>328</v>
      </c>
      <c r="E72" s="160">
        <f>DSUM($B$43:$Y$48,E$43,$C$55:$D72)</f>
        <v>0.53263699513192331</v>
      </c>
      <c r="F72" s="160">
        <f>DSUM($B$43:$Y$48,F$43,$C$55:$D72)</f>
        <v>0.78935685332996619</v>
      </c>
      <c r="G72" s="160">
        <f>DSUM($B$43:$Y$48,G$43,$C$55:$D72)</f>
        <v>0.96673061831241525</v>
      </c>
      <c r="H72" s="160">
        <f>DSUM($B$43:$Y$48,H$43,$C$55:$D72)</f>
        <v>1.0864412224800231</v>
      </c>
      <c r="I72" s="160">
        <f>DSUM($B$43:$Y$48,I$43,$C$55:$D72)</f>
        <v>1.1706382954593437</v>
      </c>
      <c r="J72" s="160">
        <f>DSUM($B$43:$Y$48,J$43,$C$55:$D72)</f>
        <v>1.2189925231149898</v>
      </c>
      <c r="K72" s="160">
        <f>DSUM($B$43:$Y$48,K$43,$C$55:$D72)</f>
        <v>1.2470360096062489</v>
      </c>
      <c r="L72" s="160">
        <f>DSUM($B$43:$Y$48,L$43,$C$55:$D72)</f>
        <v>1.2650867248718412</v>
      </c>
      <c r="M72" s="160">
        <f>DSUM($B$43:$Y$48,M$43,$C$55:$D72)</f>
        <v>1.2787280468869389</v>
      </c>
      <c r="N72" s="160">
        <f>DSUM($B$43:$Y$48,N$43,$C$55:$D72)</f>
        <v>1.2905680599533771</v>
      </c>
      <c r="O72" s="160">
        <f>DSUM($B$43:$Y$48,O$43,$C$55:$D72)</f>
        <v>1.3016910233150047</v>
      </c>
      <c r="P72" s="160">
        <f>DSUM($B$43:$Y$48,P$43,$C$55:$D72)</f>
        <v>1.3125179919023513</v>
      </c>
      <c r="Q72" s="160">
        <f>DSUM($B$43:$Y$48,Q$43,$C$55:$D72)</f>
        <v>1.3231920036551525</v>
      </c>
      <c r="R72" s="160">
        <f>DSUM($B$43:$Y$48,R$43,$C$55:$D72)</f>
        <v>1.3337524878871154</v>
      </c>
      <c r="S72" s="160">
        <f>DSUM($B$43:$Y$48,S$43,$C$55:$D72)</f>
        <v>1.3442158694756468</v>
      </c>
      <c r="T72" s="160">
        <f>DSUM($B$43:$Y$48,T$43,$C$55:$D72)</f>
        <v>1.3545938023869724</v>
      </c>
      <c r="U72" s="160">
        <f>DSUM($B$43:$Y$48,U$43,$C$55:$D72)</f>
        <v>1.3648957757991504</v>
      </c>
      <c r="V72" s="160">
        <f>DSUM($B$43:$Y$48,V$43,$C$55:$D72)</f>
        <v>1.3751294846881206</v>
      </c>
      <c r="W72" s="160">
        <f>DSUM($B$43:$Y$48,W$43,$C$55:$D72)</f>
        <v>1.3853015583808108</v>
      </c>
      <c r="X72" s="160">
        <f>DSUM($B$43:$Y$48,X$43,$C$55:$D72)</f>
        <v>1.3954307895400395</v>
      </c>
      <c r="Y72" s="160">
        <f>DSUM($B$43:$Y$48,Y$43,$C$55:$D72)</f>
        <v>25.861455431752674</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2:78">
      <c r="B73" s="25" t="s">
        <v>100</v>
      </c>
      <c r="C73" s="163" t="s">
        <v>329</v>
      </c>
      <c r="D73" s="163" t="s">
        <v>330</v>
      </c>
      <c r="E73" s="160">
        <f>DSUM($B$43:$Y$48,E$43,$C$55:$D73)</f>
        <v>0.53263699513192331</v>
      </c>
      <c r="F73" s="160">
        <f>DSUM($B$43:$Y$48,F$43,$C$55:$D73)</f>
        <v>0.78935685332996619</v>
      </c>
      <c r="G73" s="160">
        <f>DSUM($B$43:$Y$48,G$43,$C$55:$D73)</f>
        <v>0.96673061831241525</v>
      </c>
      <c r="H73" s="160">
        <f>DSUM($B$43:$Y$48,H$43,$C$55:$D73)</f>
        <v>1.0864412224800231</v>
      </c>
      <c r="I73" s="160">
        <f>DSUM($B$43:$Y$48,I$43,$C$55:$D73)</f>
        <v>1.1706382954593437</v>
      </c>
      <c r="J73" s="160">
        <f>DSUM($B$43:$Y$48,J$43,$C$55:$D73)</f>
        <v>1.2189925231149898</v>
      </c>
      <c r="K73" s="160">
        <f>DSUM($B$43:$Y$48,K$43,$C$55:$D73)</f>
        <v>1.2470360096062489</v>
      </c>
      <c r="L73" s="160">
        <f>DSUM($B$43:$Y$48,L$43,$C$55:$D73)</f>
        <v>1.2650867248718412</v>
      </c>
      <c r="M73" s="160">
        <f>DSUM($B$43:$Y$48,M$43,$C$55:$D73)</f>
        <v>1.2787280468869389</v>
      </c>
      <c r="N73" s="160">
        <f>DSUM($B$43:$Y$48,N$43,$C$55:$D73)</f>
        <v>1.2905680599533771</v>
      </c>
      <c r="O73" s="160">
        <f>DSUM($B$43:$Y$48,O$43,$C$55:$D73)</f>
        <v>1.3016910233150047</v>
      </c>
      <c r="P73" s="160">
        <f>DSUM($B$43:$Y$48,P$43,$C$55:$D73)</f>
        <v>1.3125179919023513</v>
      </c>
      <c r="Q73" s="160">
        <f>DSUM($B$43:$Y$48,Q$43,$C$55:$D73)</f>
        <v>1.3231920036551525</v>
      </c>
      <c r="R73" s="160">
        <f>DSUM($B$43:$Y$48,R$43,$C$55:$D73)</f>
        <v>1.3337524878871154</v>
      </c>
      <c r="S73" s="160">
        <f>DSUM($B$43:$Y$48,S$43,$C$55:$D73)</f>
        <v>1.3442158694756468</v>
      </c>
      <c r="T73" s="160">
        <f>DSUM($B$43:$Y$48,T$43,$C$55:$D73)</f>
        <v>1.3545938023869724</v>
      </c>
      <c r="U73" s="160">
        <f>DSUM($B$43:$Y$48,U$43,$C$55:$D73)</f>
        <v>1.3648957757991504</v>
      </c>
      <c r="V73" s="160">
        <f>DSUM($B$43:$Y$48,V$43,$C$55:$D73)</f>
        <v>1.3751294846881206</v>
      </c>
      <c r="W73" s="160">
        <f>DSUM($B$43:$Y$48,W$43,$C$55:$D73)</f>
        <v>1.3853015583808108</v>
      </c>
      <c r="X73" s="160">
        <f>DSUM($B$43:$Y$48,X$43,$C$55:$D73)</f>
        <v>1.3954307895400395</v>
      </c>
      <c r="Y73" s="160">
        <f>DSUM($B$43:$Y$48,Y$43,$C$55:$D73)</f>
        <v>25.861455431752674</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2:78">
      <c r="B74" s="25" t="s">
        <v>101</v>
      </c>
      <c r="C74" s="163" t="s">
        <v>331</v>
      </c>
      <c r="D74" s="163" t="s">
        <v>332</v>
      </c>
      <c r="E74" s="160">
        <f>DSUM($B$43:$Y$48,E$43,$C$55:$D74)</f>
        <v>0.53263699513192331</v>
      </c>
      <c r="F74" s="160">
        <f>DSUM($B$43:$Y$48,F$43,$C$55:$D74)</f>
        <v>0.78935685332996619</v>
      </c>
      <c r="G74" s="160">
        <f>DSUM($B$43:$Y$48,G$43,$C$55:$D74)</f>
        <v>0.96673061831241525</v>
      </c>
      <c r="H74" s="160">
        <f>DSUM($B$43:$Y$48,H$43,$C$55:$D74)</f>
        <v>1.0864412224800231</v>
      </c>
      <c r="I74" s="160">
        <f>DSUM($B$43:$Y$48,I$43,$C$55:$D74)</f>
        <v>1.1706382954593437</v>
      </c>
      <c r="J74" s="160">
        <f>DSUM($B$43:$Y$48,J$43,$C$55:$D74)</f>
        <v>1.2189925231149898</v>
      </c>
      <c r="K74" s="160">
        <f>DSUM($B$43:$Y$48,K$43,$C$55:$D74)</f>
        <v>1.2470360096062489</v>
      </c>
      <c r="L74" s="160">
        <f>DSUM($B$43:$Y$48,L$43,$C$55:$D74)</f>
        <v>1.2650867248718412</v>
      </c>
      <c r="M74" s="160">
        <f>DSUM($B$43:$Y$48,M$43,$C$55:$D74)</f>
        <v>1.2787280468869389</v>
      </c>
      <c r="N74" s="160">
        <f>DSUM($B$43:$Y$48,N$43,$C$55:$D74)</f>
        <v>1.2905680599533771</v>
      </c>
      <c r="O74" s="160">
        <f>DSUM($B$43:$Y$48,O$43,$C$55:$D74)</f>
        <v>1.3016910233150047</v>
      </c>
      <c r="P74" s="160">
        <f>DSUM($B$43:$Y$48,P$43,$C$55:$D74)</f>
        <v>1.3125179919023513</v>
      </c>
      <c r="Q74" s="160">
        <f>DSUM($B$43:$Y$48,Q$43,$C$55:$D74)</f>
        <v>1.3231920036551525</v>
      </c>
      <c r="R74" s="160">
        <f>DSUM($B$43:$Y$48,R$43,$C$55:$D74)</f>
        <v>1.3337524878871154</v>
      </c>
      <c r="S74" s="160">
        <f>DSUM($B$43:$Y$48,S$43,$C$55:$D74)</f>
        <v>1.3442158694756468</v>
      </c>
      <c r="T74" s="160">
        <f>DSUM($B$43:$Y$48,T$43,$C$55:$D74)</f>
        <v>1.3545938023869724</v>
      </c>
      <c r="U74" s="160">
        <f>DSUM($B$43:$Y$48,U$43,$C$55:$D74)</f>
        <v>1.3648957757991504</v>
      </c>
      <c r="V74" s="160">
        <f>DSUM($B$43:$Y$48,V$43,$C$55:$D74)</f>
        <v>1.3751294846881206</v>
      </c>
      <c r="W74" s="160">
        <f>DSUM($B$43:$Y$48,W$43,$C$55:$D74)</f>
        <v>1.3853015583808108</v>
      </c>
      <c r="X74" s="160">
        <f>DSUM($B$43:$Y$48,X$43,$C$55:$D74)</f>
        <v>1.3954307895400395</v>
      </c>
      <c r="Y74" s="160">
        <f>DSUM($B$43:$Y$48,Y$43,$C$55:$D74)</f>
        <v>25.861455431752674</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2:78">
      <c r="B75" s="25" t="s">
        <v>102</v>
      </c>
      <c r="C75" s="163" t="s">
        <v>333</v>
      </c>
      <c r="D75" s="163" t="s">
        <v>334</v>
      </c>
      <c r="E75" s="160">
        <f>DSUM($B$43:$Y$48,E$43,$C$55:$D75)</f>
        <v>0.53263699513192331</v>
      </c>
      <c r="F75" s="160">
        <f>DSUM($B$43:$Y$48,F$43,$C$55:$D75)</f>
        <v>0.78935685332996619</v>
      </c>
      <c r="G75" s="160">
        <f>DSUM($B$43:$Y$48,G$43,$C$55:$D75)</f>
        <v>0.96673061831241525</v>
      </c>
      <c r="H75" s="160">
        <f>DSUM($B$43:$Y$48,H$43,$C$55:$D75)</f>
        <v>1.0864412224800231</v>
      </c>
      <c r="I75" s="160">
        <f>DSUM($B$43:$Y$48,I$43,$C$55:$D75)</f>
        <v>1.1706382954593437</v>
      </c>
      <c r="J75" s="160">
        <f>DSUM($B$43:$Y$48,J$43,$C$55:$D75)</f>
        <v>1.2189925231149898</v>
      </c>
      <c r="K75" s="160">
        <f>DSUM($B$43:$Y$48,K$43,$C$55:$D75)</f>
        <v>1.2470360096062489</v>
      </c>
      <c r="L75" s="160">
        <f>DSUM($B$43:$Y$48,L$43,$C$55:$D75)</f>
        <v>1.2650867248718412</v>
      </c>
      <c r="M75" s="160">
        <f>DSUM($B$43:$Y$48,M$43,$C$55:$D75)</f>
        <v>1.2787280468869389</v>
      </c>
      <c r="N75" s="160">
        <f>DSUM($B$43:$Y$48,N$43,$C$55:$D75)</f>
        <v>1.2905680599533771</v>
      </c>
      <c r="O75" s="160">
        <f>DSUM($B$43:$Y$48,O$43,$C$55:$D75)</f>
        <v>1.3016910233150047</v>
      </c>
      <c r="P75" s="160">
        <f>DSUM($B$43:$Y$48,P$43,$C$55:$D75)</f>
        <v>1.3125179919023513</v>
      </c>
      <c r="Q75" s="160">
        <f>DSUM($B$43:$Y$48,Q$43,$C$55:$D75)</f>
        <v>1.3231920036551525</v>
      </c>
      <c r="R75" s="160">
        <f>DSUM($B$43:$Y$48,R$43,$C$55:$D75)</f>
        <v>1.3337524878871154</v>
      </c>
      <c r="S75" s="160">
        <f>DSUM($B$43:$Y$48,S$43,$C$55:$D75)</f>
        <v>1.3442158694756468</v>
      </c>
      <c r="T75" s="160">
        <f>DSUM($B$43:$Y$48,T$43,$C$55:$D75)</f>
        <v>1.3545938023869724</v>
      </c>
      <c r="U75" s="160">
        <f>DSUM($B$43:$Y$48,U$43,$C$55:$D75)</f>
        <v>1.3648957757991504</v>
      </c>
      <c r="V75" s="160">
        <f>DSUM($B$43:$Y$48,V$43,$C$55:$D75)</f>
        <v>1.3751294846881206</v>
      </c>
      <c r="W75" s="160">
        <f>DSUM($B$43:$Y$48,W$43,$C$55:$D75)</f>
        <v>1.3853015583808108</v>
      </c>
      <c r="X75" s="160">
        <f>DSUM($B$43:$Y$48,X$43,$C$55:$D75)</f>
        <v>1.3954307895400395</v>
      </c>
      <c r="Y75" s="160">
        <f>DSUM($B$43:$Y$48,Y$43,$C$55:$D75)</f>
        <v>25.861455431752674</v>
      </c>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2:78">
      <c r="B76" s="25" t="s">
        <v>103</v>
      </c>
      <c r="C76" s="163" t="s">
        <v>335</v>
      </c>
      <c r="D76" s="163" t="s">
        <v>336</v>
      </c>
      <c r="E76" s="160">
        <f>DSUM($B$43:$Y$48,E$43,$C$55:$D76)</f>
        <v>0.53263699513192331</v>
      </c>
      <c r="F76" s="160">
        <f>DSUM($B$43:$Y$48,F$43,$C$55:$D76)</f>
        <v>0.78935685332996619</v>
      </c>
      <c r="G76" s="160">
        <f>DSUM($B$43:$Y$48,G$43,$C$55:$D76)</f>
        <v>0.96673061831241525</v>
      </c>
      <c r="H76" s="160">
        <f>DSUM($B$43:$Y$48,H$43,$C$55:$D76)</f>
        <v>1.0864412224800231</v>
      </c>
      <c r="I76" s="160">
        <f>DSUM($B$43:$Y$48,I$43,$C$55:$D76)</f>
        <v>1.1706382954593437</v>
      </c>
      <c r="J76" s="160">
        <f>DSUM($B$43:$Y$48,J$43,$C$55:$D76)</f>
        <v>1.2189925231149898</v>
      </c>
      <c r="K76" s="160">
        <f>DSUM($B$43:$Y$48,K$43,$C$55:$D76)</f>
        <v>1.2470360096062489</v>
      </c>
      <c r="L76" s="160">
        <f>DSUM($B$43:$Y$48,L$43,$C$55:$D76)</f>
        <v>1.2650867248718412</v>
      </c>
      <c r="M76" s="160">
        <f>DSUM($B$43:$Y$48,M$43,$C$55:$D76)</f>
        <v>1.2787280468869389</v>
      </c>
      <c r="N76" s="160">
        <f>DSUM($B$43:$Y$48,N$43,$C$55:$D76)</f>
        <v>1.2905680599533771</v>
      </c>
      <c r="O76" s="160">
        <f>DSUM($B$43:$Y$48,O$43,$C$55:$D76)</f>
        <v>1.3016910233150047</v>
      </c>
      <c r="P76" s="160">
        <f>DSUM($B$43:$Y$48,P$43,$C$55:$D76)</f>
        <v>1.3125179919023513</v>
      </c>
      <c r="Q76" s="160">
        <f>DSUM($B$43:$Y$48,Q$43,$C$55:$D76)</f>
        <v>1.3231920036551525</v>
      </c>
      <c r="R76" s="160">
        <f>DSUM($B$43:$Y$48,R$43,$C$55:$D76)</f>
        <v>1.3337524878871154</v>
      </c>
      <c r="S76" s="160">
        <f>DSUM($B$43:$Y$48,S$43,$C$55:$D76)</f>
        <v>1.3442158694756468</v>
      </c>
      <c r="T76" s="160">
        <f>DSUM($B$43:$Y$48,T$43,$C$55:$D76)</f>
        <v>1.3545938023869724</v>
      </c>
      <c r="U76" s="160">
        <f>DSUM($B$43:$Y$48,U$43,$C$55:$D76)</f>
        <v>1.3648957757991504</v>
      </c>
      <c r="V76" s="160">
        <f>DSUM($B$43:$Y$48,V$43,$C$55:$D76)</f>
        <v>1.3751294846881206</v>
      </c>
      <c r="W76" s="160">
        <f>DSUM($B$43:$Y$48,W$43,$C$55:$D76)</f>
        <v>1.3853015583808108</v>
      </c>
      <c r="X76" s="160">
        <f>DSUM($B$43:$Y$48,X$43,$C$55:$D76)</f>
        <v>1.3954307895400395</v>
      </c>
      <c r="Y76" s="160">
        <f>DSUM($B$43:$Y$48,Y$43,$C$55:$D76)</f>
        <v>25.861455431752674</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2:78">
      <c r="B77" s="25" t="s">
        <v>372</v>
      </c>
      <c r="C77" s="163" t="s">
        <v>337</v>
      </c>
      <c r="D77" s="163" t="s">
        <v>373</v>
      </c>
      <c r="E77" s="160">
        <f>DSUM($B$43:$Y$48,E$43,$C$55:$D77)</f>
        <v>0.53263699513192331</v>
      </c>
      <c r="F77" s="160">
        <f>DSUM($B$43:$Y$48,F$43,$C$55:$D77)</f>
        <v>0.78935685332996619</v>
      </c>
      <c r="G77" s="160">
        <f>DSUM($B$43:$Y$48,G$43,$C$55:$D77)</f>
        <v>0.96673061831241525</v>
      </c>
      <c r="H77" s="160">
        <f>DSUM($B$43:$Y$48,H$43,$C$55:$D77)</f>
        <v>1.0864412224800231</v>
      </c>
      <c r="I77" s="160">
        <f>DSUM($B$43:$Y$48,I$43,$C$55:$D77)</f>
        <v>1.1706382954593437</v>
      </c>
      <c r="J77" s="160">
        <f>DSUM($B$43:$Y$48,J$43,$C$55:$D77)</f>
        <v>1.2189925231149898</v>
      </c>
      <c r="K77" s="160">
        <f>DSUM($B$43:$Y$48,K$43,$C$55:$D77)</f>
        <v>1.2470360096062489</v>
      </c>
      <c r="L77" s="160">
        <f>DSUM($B$43:$Y$48,L$43,$C$55:$D77)</f>
        <v>1.2650867248718412</v>
      </c>
      <c r="M77" s="160">
        <f>DSUM($B$43:$Y$48,M$43,$C$55:$D77)</f>
        <v>1.2787280468869389</v>
      </c>
      <c r="N77" s="160">
        <f>DSUM($B$43:$Y$48,N$43,$C$55:$D77)</f>
        <v>1.2905680599533771</v>
      </c>
      <c r="O77" s="160">
        <f>DSUM($B$43:$Y$48,O$43,$C$55:$D77)</f>
        <v>1.3016910233150047</v>
      </c>
      <c r="P77" s="160">
        <f>DSUM($B$43:$Y$48,P$43,$C$55:$D77)</f>
        <v>1.3125179919023513</v>
      </c>
      <c r="Q77" s="160">
        <f>DSUM($B$43:$Y$48,Q$43,$C$55:$D77)</f>
        <v>1.3231920036551525</v>
      </c>
      <c r="R77" s="160">
        <f>DSUM($B$43:$Y$48,R$43,$C$55:$D77)</f>
        <v>1.3337524878871154</v>
      </c>
      <c r="S77" s="160">
        <f>DSUM($B$43:$Y$48,S$43,$C$55:$D77)</f>
        <v>1.3442158694756468</v>
      </c>
      <c r="T77" s="160">
        <f>DSUM($B$43:$Y$48,T$43,$C$55:$D77)</f>
        <v>1.3545938023869724</v>
      </c>
      <c r="U77" s="160">
        <f>DSUM($B$43:$Y$48,U$43,$C$55:$D77)</f>
        <v>1.3648957757991504</v>
      </c>
      <c r="V77" s="160">
        <f>DSUM($B$43:$Y$48,V$43,$C$55:$D77)</f>
        <v>1.3751294846881206</v>
      </c>
      <c r="W77" s="160">
        <f>DSUM($B$43:$Y$48,W$43,$C$55:$D77)</f>
        <v>1.3853015583808108</v>
      </c>
      <c r="X77" s="160">
        <f>DSUM($B$43:$Y$48,X$43,$C$55:$D77)</f>
        <v>1.3954307895400395</v>
      </c>
      <c r="Y77" s="160">
        <f>DSUM($B$43:$Y$48,Y$43,$C$55:$D77)</f>
        <v>25.861455431752674</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2:78">
      <c r="B78" s="25" t="s">
        <v>374</v>
      </c>
      <c r="C78" s="163" t="s">
        <v>375</v>
      </c>
      <c r="D78" s="163" t="s">
        <v>376</v>
      </c>
      <c r="E78" s="160">
        <f>DSUM($B$43:$Y$48,E$43,$C$55:$D78)</f>
        <v>0.53263699513192331</v>
      </c>
      <c r="F78" s="160">
        <f>DSUM($B$43:$Y$48,F$43,$C$55:$D78)</f>
        <v>0.78935685332996619</v>
      </c>
      <c r="G78" s="160">
        <f>DSUM($B$43:$Y$48,G$43,$C$55:$D78)</f>
        <v>0.96673061831241525</v>
      </c>
      <c r="H78" s="160">
        <f>DSUM($B$43:$Y$48,H$43,$C$55:$D78)</f>
        <v>1.0864412224800231</v>
      </c>
      <c r="I78" s="160">
        <f>DSUM($B$43:$Y$48,I$43,$C$55:$D78)</f>
        <v>1.1706382954593437</v>
      </c>
      <c r="J78" s="160">
        <f>DSUM($B$43:$Y$48,J$43,$C$55:$D78)</f>
        <v>1.2189925231149898</v>
      </c>
      <c r="K78" s="160">
        <f>DSUM($B$43:$Y$48,K$43,$C$55:$D78)</f>
        <v>1.2470360096062489</v>
      </c>
      <c r="L78" s="160">
        <f>DSUM($B$43:$Y$48,L$43,$C$55:$D78)</f>
        <v>1.2650867248718412</v>
      </c>
      <c r="M78" s="160">
        <f>DSUM($B$43:$Y$48,M$43,$C$55:$D78)</f>
        <v>1.2787280468869389</v>
      </c>
      <c r="N78" s="160">
        <f>DSUM($B$43:$Y$48,N$43,$C$55:$D78)</f>
        <v>1.2905680599533771</v>
      </c>
      <c r="O78" s="160">
        <f>DSUM($B$43:$Y$48,O$43,$C$55:$D78)</f>
        <v>1.3016910233150047</v>
      </c>
      <c r="P78" s="160">
        <f>DSUM($B$43:$Y$48,P$43,$C$55:$D78)</f>
        <v>1.3125179919023513</v>
      </c>
      <c r="Q78" s="160">
        <f>DSUM($B$43:$Y$48,Q$43,$C$55:$D78)</f>
        <v>1.3231920036551525</v>
      </c>
      <c r="R78" s="160">
        <f>DSUM($B$43:$Y$48,R$43,$C$55:$D78)</f>
        <v>1.3337524878871154</v>
      </c>
      <c r="S78" s="160">
        <f>DSUM($B$43:$Y$48,S$43,$C$55:$D78)</f>
        <v>1.3442158694756468</v>
      </c>
      <c r="T78" s="160">
        <f>DSUM($B$43:$Y$48,T$43,$C$55:$D78)</f>
        <v>1.3545938023869724</v>
      </c>
      <c r="U78" s="160">
        <f>DSUM($B$43:$Y$48,U$43,$C$55:$D78)</f>
        <v>1.3648957757991504</v>
      </c>
      <c r="V78" s="160">
        <f>DSUM($B$43:$Y$48,V$43,$C$55:$D78)</f>
        <v>1.3751294846881206</v>
      </c>
      <c r="W78" s="160">
        <f>DSUM($B$43:$Y$48,W$43,$C$55:$D78)</f>
        <v>1.3853015583808108</v>
      </c>
      <c r="X78" s="160">
        <f>DSUM($B$43:$Y$48,X$43,$C$55:$D78)</f>
        <v>1.3954307895400395</v>
      </c>
      <c r="Y78" s="160">
        <f>DSUM($B$43:$Y$48,Y$43,$C$55:$D78)</f>
        <v>25.861455431752674</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2:78">
      <c r="B79" s="25" t="s">
        <v>377</v>
      </c>
      <c r="C79" s="163" t="s">
        <v>378</v>
      </c>
      <c r="D79" s="163" t="s">
        <v>379</v>
      </c>
      <c r="E79" s="160">
        <f>DSUM($B$43:$Y$48,E$43,$C$55:$D79)</f>
        <v>0.53263699513192331</v>
      </c>
      <c r="F79" s="160">
        <f>DSUM($B$43:$Y$48,F$43,$C$55:$D79)</f>
        <v>0.78935685332996619</v>
      </c>
      <c r="G79" s="160">
        <f>DSUM($B$43:$Y$48,G$43,$C$55:$D79)</f>
        <v>0.96673061831241525</v>
      </c>
      <c r="H79" s="160">
        <f>DSUM($B$43:$Y$48,H$43,$C$55:$D79)</f>
        <v>1.0864412224800231</v>
      </c>
      <c r="I79" s="160">
        <f>DSUM($B$43:$Y$48,I$43,$C$55:$D79)</f>
        <v>1.1706382954593437</v>
      </c>
      <c r="J79" s="160">
        <f>DSUM($B$43:$Y$48,J$43,$C$55:$D79)</f>
        <v>1.2189925231149898</v>
      </c>
      <c r="K79" s="160">
        <f>DSUM($B$43:$Y$48,K$43,$C$55:$D79)</f>
        <v>1.2470360096062489</v>
      </c>
      <c r="L79" s="160">
        <f>DSUM($B$43:$Y$48,L$43,$C$55:$D79)</f>
        <v>1.2650867248718412</v>
      </c>
      <c r="M79" s="160">
        <f>DSUM($B$43:$Y$48,M$43,$C$55:$D79)</f>
        <v>1.2787280468869389</v>
      </c>
      <c r="N79" s="160">
        <f>DSUM($B$43:$Y$48,N$43,$C$55:$D79)</f>
        <v>1.2905680599533771</v>
      </c>
      <c r="O79" s="160">
        <f>DSUM($B$43:$Y$48,O$43,$C$55:$D79)</f>
        <v>1.3016910233150047</v>
      </c>
      <c r="P79" s="160">
        <f>DSUM($B$43:$Y$48,P$43,$C$55:$D79)</f>
        <v>1.3125179919023513</v>
      </c>
      <c r="Q79" s="160">
        <f>DSUM($B$43:$Y$48,Q$43,$C$55:$D79)</f>
        <v>1.3231920036551525</v>
      </c>
      <c r="R79" s="160">
        <f>DSUM($B$43:$Y$48,R$43,$C$55:$D79)</f>
        <v>1.3337524878871154</v>
      </c>
      <c r="S79" s="160">
        <f>DSUM($B$43:$Y$48,S$43,$C$55:$D79)</f>
        <v>1.3442158694756468</v>
      </c>
      <c r="T79" s="160">
        <f>DSUM($B$43:$Y$48,T$43,$C$55:$D79)</f>
        <v>1.3545938023869724</v>
      </c>
      <c r="U79" s="160">
        <f>DSUM($B$43:$Y$48,U$43,$C$55:$D79)</f>
        <v>1.3648957757991504</v>
      </c>
      <c r="V79" s="160">
        <f>DSUM($B$43:$Y$48,V$43,$C$55:$D79)</f>
        <v>1.3751294846881206</v>
      </c>
      <c r="W79" s="160">
        <f>DSUM($B$43:$Y$48,W$43,$C$55:$D79)</f>
        <v>1.3853015583808108</v>
      </c>
      <c r="X79" s="160">
        <f>DSUM($B$43:$Y$48,X$43,$C$55:$D79)</f>
        <v>1.3954307895400395</v>
      </c>
      <c r="Y79" s="160">
        <f>DSUM($B$43:$Y$48,Y$43,$C$55:$D79)</f>
        <v>25.861455431752674</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2:78">
      <c r="B80" s="25" t="s">
        <v>380</v>
      </c>
      <c r="C80" s="163" t="s">
        <v>381</v>
      </c>
      <c r="D80" s="163" t="s">
        <v>382</v>
      </c>
      <c r="E80" s="160">
        <f>DSUM($B$43:$Y$48,E$43,$C$55:$D80)</f>
        <v>0.53263699513192331</v>
      </c>
      <c r="F80" s="160">
        <f>DSUM($B$43:$Y$48,F$43,$C$55:$D80)</f>
        <v>0.78935685332996619</v>
      </c>
      <c r="G80" s="160">
        <f>DSUM($B$43:$Y$48,G$43,$C$55:$D80)</f>
        <v>0.96673061831241525</v>
      </c>
      <c r="H80" s="160">
        <f>DSUM($B$43:$Y$48,H$43,$C$55:$D80)</f>
        <v>1.0864412224800231</v>
      </c>
      <c r="I80" s="160">
        <f>DSUM($B$43:$Y$48,I$43,$C$55:$D80)</f>
        <v>1.1706382954593437</v>
      </c>
      <c r="J80" s="160">
        <f>DSUM($B$43:$Y$48,J$43,$C$55:$D80)</f>
        <v>1.2189925231149898</v>
      </c>
      <c r="K80" s="160">
        <f>DSUM($B$43:$Y$48,K$43,$C$55:$D80)</f>
        <v>1.2470360096062489</v>
      </c>
      <c r="L80" s="160">
        <f>DSUM($B$43:$Y$48,L$43,$C$55:$D80)</f>
        <v>1.2650867248718412</v>
      </c>
      <c r="M80" s="160">
        <f>DSUM($B$43:$Y$48,M$43,$C$55:$D80)</f>
        <v>1.2787280468869389</v>
      </c>
      <c r="N80" s="160">
        <f>DSUM($B$43:$Y$48,N$43,$C$55:$D80)</f>
        <v>1.2905680599533771</v>
      </c>
      <c r="O80" s="160">
        <f>DSUM($B$43:$Y$48,O$43,$C$55:$D80)</f>
        <v>1.3016910233150047</v>
      </c>
      <c r="P80" s="160">
        <f>DSUM($B$43:$Y$48,P$43,$C$55:$D80)</f>
        <v>1.3125179919023513</v>
      </c>
      <c r="Q80" s="160">
        <f>DSUM($B$43:$Y$48,Q$43,$C$55:$D80)</f>
        <v>1.3231920036551525</v>
      </c>
      <c r="R80" s="160">
        <f>DSUM($B$43:$Y$48,R$43,$C$55:$D80)</f>
        <v>1.3337524878871154</v>
      </c>
      <c r="S80" s="160">
        <f>DSUM($B$43:$Y$48,S$43,$C$55:$D80)</f>
        <v>1.3442158694756468</v>
      </c>
      <c r="T80" s="160">
        <f>DSUM($B$43:$Y$48,T$43,$C$55:$D80)</f>
        <v>1.3545938023869724</v>
      </c>
      <c r="U80" s="160">
        <f>DSUM($B$43:$Y$48,U$43,$C$55:$D80)</f>
        <v>1.3648957757991504</v>
      </c>
      <c r="V80" s="160">
        <f>DSUM($B$43:$Y$48,V$43,$C$55:$D80)</f>
        <v>1.3751294846881206</v>
      </c>
      <c r="W80" s="160">
        <f>DSUM($B$43:$Y$48,W$43,$C$55:$D80)</f>
        <v>1.3853015583808108</v>
      </c>
      <c r="X80" s="160">
        <f>DSUM($B$43:$Y$48,X$43,$C$55:$D80)</f>
        <v>1.3954307895400395</v>
      </c>
      <c r="Y80" s="160">
        <f>DSUM($B$43:$Y$48,Y$43,$C$55:$D80)</f>
        <v>25.861455431752674</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c r="B81" s="25" t="s">
        <v>383</v>
      </c>
      <c r="C81" s="163" t="s">
        <v>384</v>
      </c>
      <c r="D81" s="163" t="s">
        <v>385</v>
      </c>
      <c r="E81" s="160">
        <f>DSUM($B$43:$Y$48,E$43,$C$55:$D81)</f>
        <v>0.53263699513192331</v>
      </c>
      <c r="F81" s="160">
        <f>DSUM($B$43:$Y$48,F$43,$C$55:$D81)</f>
        <v>0.78935685332996619</v>
      </c>
      <c r="G81" s="160">
        <f>DSUM($B$43:$Y$48,G$43,$C$55:$D81)</f>
        <v>0.96673061831241525</v>
      </c>
      <c r="H81" s="160">
        <f>DSUM($B$43:$Y$48,H$43,$C$55:$D81)</f>
        <v>1.0864412224800231</v>
      </c>
      <c r="I81" s="160">
        <f>DSUM($B$43:$Y$48,I$43,$C$55:$D81)</f>
        <v>1.1706382954593437</v>
      </c>
      <c r="J81" s="160">
        <f>DSUM($B$43:$Y$48,J$43,$C$55:$D81)</f>
        <v>1.2189925231149898</v>
      </c>
      <c r="K81" s="160">
        <f>DSUM($B$43:$Y$48,K$43,$C$55:$D81)</f>
        <v>1.2470360096062489</v>
      </c>
      <c r="L81" s="160">
        <f>DSUM($B$43:$Y$48,L$43,$C$55:$D81)</f>
        <v>1.2650867248718412</v>
      </c>
      <c r="M81" s="160">
        <f>DSUM($B$43:$Y$48,M$43,$C$55:$D81)</f>
        <v>1.2787280468869389</v>
      </c>
      <c r="N81" s="160">
        <f>DSUM($B$43:$Y$48,N$43,$C$55:$D81)</f>
        <v>1.2905680599533771</v>
      </c>
      <c r="O81" s="160">
        <f>DSUM($B$43:$Y$48,O$43,$C$55:$D81)</f>
        <v>1.3016910233150047</v>
      </c>
      <c r="P81" s="160">
        <f>DSUM($B$43:$Y$48,P$43,$C$55:$D81)</f>
        <v>1.3125179919023513</v>
      </c>
      <c r="Q81" s="160">
        <f>DSUM($B$43:$Y$48,Q$43,$C$55:$D81)</f>
        <v>1.3231920036551525</v>
      </c>
      <c r="R81" s="160">
        <f>DSUM($B$43:$Y$48,R$43,$C$55:$D81)</f>
        <v>1.3337524878871154</v>
      </c>
      <c r="S81" s="160">
        <f>DSUM($B$43:$Y$48,S$43,$C$55:$D81)</f>
        <v>1.3442158694756468</v>
      </c>
      <c r="T81" s="160">
        <f>DSUM($B$43:$Y$48,T$43,$C$55:$D81)</f>
        <v>1.3545938023869724</v>
      </c>
      <c r="U81" s="160">
        <f>DSUM($B$43:$Y$48,U$43,$C$55:$D81)</f>
        <v>1.3648957757991504</v>
      </c>
      <c r="V81" s="160">
        <f>DSUM($B$43:$Y$48,V$43,$C$55:$D81)</f>
        <v>1.3751294846881206</v>
      </c>
      <c r="W81" s="160">
        <f>DSUM($B$43:$Y$48,W$43,$C$55:$D81)</f>
        <v>1.3853015583808108</v>
      </c>
      <c r="X81" s="160">
        <f>DSUM($B$43:$Y$48,X$43,$C$55:$D81)</f>
        <v>1.3954307895400395</v>
      </c>
      <c r="Y81" s="160">
        <f>DSUM($B$43:$Y$48,Y$43,$C$55:$D81)</f>
        <v>25.861455431752674</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1:78">
      <c r="B82" s="25" t="s">
        <v>386</v>
      </c>
      <c r="C82" s="163" t="s">
        <v>387</v>
      </c>
      <c r="D82" s="163" t="s">
        <v>388</v>
      </c>
      <c r="E82" s="160">
        <f>DSUM($B$43:$Y$48,E$43,$C$55:$D82)</f>
        <v>0.53263699513192331</v>
      </c>
      <c r="F82" s="160">
        <f>DSUM($B$43:$Y$48,F$43,$C$55:$D82)</f>
        <v>0.78935685332996619</v>
      </c>
      <c r="G82" s="160">
        <f>DSUM($B$43:$Y$48,G$43,$C$55:$D82)</f>
        <v>0.96673061831241525</v>
      </c>
      <c r="H82" s="160">
        <f>DSUM($B$43:$Y$48,H$43,$C$55:$D82)</f>
        <v>1.0864412224800231</v>
      </c>
      <c r="I82" s="160">
        <f>DSUM($B$43:$Y$48,I$43,$C$55:$D82)</f>
        <v>1.1706382954593437</v>
      </c>
      <c r="J82" s="160">
        <f>DSUM($B$43:$Y$48,J$43,$C$55:$D82)</f>
        <v>1.2189925231149898</v>
      </c>
      <c r="K82" s="160">
        <f>DSUM($B$43:$Y$48,K$43,$C$55:$D82)</f>
        <v>1.2470360096062489</v>
      </c>
      <c r="L82" s="160">
        <f>DSUM($B$43:$Y$48,L$43,$C$55:$D82)</f>
        <v>1.2650867248718412</v>
      </c>
      <c r="M82" s="160">
        <f>DSUM($B$43:$Y$48,M$43,$C$55:$D82)</f>
        <v>1.2787280468869389</v>
      </c>
      <c r="N82" s="160">
        <f>DSUM($B$43:$Y$48,N$43,$C$55:$D82)</f>
        <v>1.2905680599533771</v>
      </c>
      <c r="O82" s="160">
        <f>DSUM($B$43:$Y$48,O$43,$C$55:$D82)</f>
        <v>1.3016910233150047</v>
      </c>
      <c r="P82" s="160">
        <f>DSUM($B$43:$Y$48,P$43,$C$55:$D82)</f>
        <v>1.3125179919023513</v>
      </c>
      <c r="Q82" s="160">
        <f>DSUM($B$43:$Y$48,Q$43,$C$55:$D82)</f>
        <v>1.3231920036551525</v>
      </c>
      <c r="R82" s="160">
        <f>DSUM($B$43:$Y$48,R$43,$C$55:$D82)</f>
        <v>1.3337524878871154</v>
      </c>
      <c r="S82" s="160">
        <f>DSUM($B$43:$Y$48,S$43,$C$55:$D82)</f>
        <v>1.3442158694756468</v>
      </c>
      <c r="T82" s="160">
        <f>DSUM($B$43:$Y$48,T$43,$C$55:$D82)</f>
        <v>1.3545938023869724</v>
      </c>
      <c r="U82" s="160">
        <f>DSUM($B$43:$Y$48,U$43,$C$55:$D82)</f>
        <v>1.3648957757991504</v>
      </c>
      <c r="V82" s="160">
        <f>DSUM($B$43:$Y$48,V$43,$C$55:$D82)</f>
        <v>1.3751294846881206</v>
      </c>
      <c r="W82" s="160">
        <f>DSUM($B$43:$Y$48,W$43,$C$55:$D82)</f>
        <v>1.3853015583808108</v>
      </c>
      <c r="X82" s="160">
        <f>DSUM($B$43:$Y$48,X$43,$C$55:$D82)</f>
        <v>1.3954307895400395</v>
      </c>
      <c r="Y82" s="160">
        <f>DSUM($B$43:$Y$48,Y$43,$C$55:$D82)</f>
        <v>25.861455431752674</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1:78">
      <c r="B83" s="25" t="s">
        <v>389</v>
      </c>
      <c r="C83" s="163" t="s">
        <v>390</v>
      </c>
      <c r="D83" s="163" t="s">
        <v>391</v>
      </c>
      <c r="E83" s="160">
        <f>DSUM($B$43:$Y$48,E$43,$C$55:$D83)</f>
        <v>0.53263699513192331</v>
      </c>
      <c r="F83" s="160">
        <f>DSUM($B$43:$Y$48,F$43,$C$55:$D83)</f>
        <v>0.78935685332996619</v>
      </c>
      <c r="G83" s="160">
        <f>DSUM($B$43:$Y$48,G$43,$C$55:$D83)</f>
        <v>0.96673061831241525</v>
      </c>
      <c r="H83" s="160">
        <f>DSUM($B$43:$Y$48,H$43,$C$55:$D83)</f>
        <v>1.0864412224800231</v>
      </c>
      <c r="I83" s="160">
        <f>DSUM($B$43:$Y$48,I$43,$C$55:$D83)</f>
        <v>1.1706382954593437</v>
      </c>
      <c r="J83" s="160">
        <f>DSUM($B$43:$Y$48,J$43,$C$55:$D83)</f>
        <v>1.2189925231149898</v>
      </c>
      <c r="K83" s="160">
        <f>DSUM($B$43:$Y$48,K$43,$C$55:$D83)</f>
        <v>1.2470360096062489</v>
      </c>
      <c r="L83" s="160">
        <f>DSUM($B$43:$Y$48,L$43,$C$55:$D83)</f>
        <v>1.2650867248718412</v>
      </c>
      <c r="M83" s="160">
        <f>DSUM($B$43:$Y$48,M$43,$C$55:$D83)</f>
        <v>1.2787280468869389</v>
      </c>
      <c r="N83" s="160">
        <f>DSUM($B$43:$Y$48,N$43,$C$55:$D83)</f>
        <v>1.2905680599533771</v>
      </c>
      <c r="O83" s="160">
        <f>DSUM($B$43:$Y$48,O$43,$C$55:$D83)</f>
        <v>1.3016910233150047</v>
      </c>
      <c r="P83" s="160">
        <f>DSUM($B$43:$Y$48,P$43,$C$55:$D83)</f>
        <v>1.3125179919023513</v>
      </c>
      <c r="Q83" s="160">
        <f>DSUM($B$43:$Y$48,Q$43,$C$55:$D83)</f>
        <v>1.3231920036551525</v>
      </c>
      <c r="R83" s="160">
        <f>DSUM($B$43:$Y$48,R$43,$C$55:$D83)</f>
        <v>1.3337524878871154</v>
      </c>
      <c r="S83" s="160">
        <f>DSUM($B$43:$Y$48,S$43,$C$55:$D83)</f>
        <v>1.3442158694756468</v>
      </c>
      <c r="T83" s="160">
        <f>DSUM($B$43:$Y$48,T$43,$C$55:$D83)</f>
        <v>1.3545938023869724</v>
      </c>
      <c r="U83" s="160">
        <f>DSUM($B$43:$Y$48,U$43,$C$55:$D83)</f>
        <v>1.3648957757991504</v>
      </c>
      <c r="V83" s="160">
        <f>DSUM($B$43:$Y$48,V$43,$C$55:$D83)</f>
        <v>1.3751294846881206</v>
      </c>
      <c r="W83" s="160">
        <f>DSUM($B$43:$Y$48,W$43,$C$55:$D83)</f>
        <v>1.3853015583808108</v>
      </c>
      <c r="X83" s="160">
        <f>DSUM($B$43:$Y$48,X$43,$C$55:$D83)</f>
        <v>1.3954307895400395</v>
      </c>
      <c r="Y83" s="160">
        <f>DSUM($B$43:$Y$48,Y$43,$C$55:$D83)</f>
        <v>25.861455431752674</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1:78">
      <c r="B84" s="25" t="s">
        <v>392</v>
      </c>
      <c r="C84" s="163" t="s">
        <v>393</v>
      </c>
      <c r="D84" s="163" t="s">
        <v>394</v>
      </c>
      <c r="E84" s="160">
        <f>DSUM($B$43:$Y$48,E$43,$C$55:$D84)</f>
        <v>0.53263699513192331</v>
      </c>
      <c r="F84" s="160">
        <f>DSUM($B$43:$Y$48,F$43,$C$55:$D84)</f>
        <v>0.78935685332996619</v>
      </c>
      <c r="G84" s="160">
        <f>DSUM($B$43:$Y$48,G$43,$C$55:$D84)</f>
        <v>0.96673061831241525</v>
      </c>
      <c r="H84" s="160">
        <f>DSUM($B$43:$Y$48,H$43,$C$55:$D84)</f>
        <v>1.0864412224800231</v>
      </c>
      <c r="I84" s="160">
        <f>DSUM($B$43:$Y$48,I$43,$C$55:$D84)</f>
        <v>1.1706382954593437</v>
      </c>
      <c r="J84" s="160">
        <f>DSUM($B$43:$Y$48,J$43,$C$55:$D84)</f>
        <v>1.2189925231149898</v>
      </c>
      <c r="K84" s="160">
        <f>DSUM($B$43:$Y$48,K$43,$C$55:$D84)</f>
        <v>1.2470360096062489</v>
      </c>
      <c r="L84" s="160">
        <f>DSUM($B$43:$Y$48,L$43,$C$55:$D84)</f>
        <v>1.2650867248718412</v>
      </c>
      <c r="M84" s="160">
        <f>DSUM($B$43:$Y$48,M$43,$C$55:$D84)</f>
        <v>1.2787280468869389</v>
      </c>
      <c r="N84" s="160">
        <f>DSUM($B$43:$Y$48,N$43,$C$55:$D84)</f>
        <v>1.2905680599533771</v>
      </c>
      <c r="O84" s="160">
        <f>DSUM($B$43:$Y$48,O$43,$C$55:$D84)</f>
        <v>1.3016910233150047</v>
      </c>
      <c r="P84" s="160">
        <f>DSUM($B$43:$Y$48,P$43,$C$55:$D84)</f>
        <v>1.3125179919023513</v>
      </c>
      <c r="Q84" s="160">
        <f>DSUM($B$43:$Y$48,Q$43,$C$55:$D84)</f>
        <v>1.3231920036551525</v>
      </c>
      <c r="R84" s="160">
        <f>DSUM($B$43:$Y$48,R$43,$C$55:$D84)</f>
        <v>1.3337524878871154</v>
      </c>
      <c r="S84" s="160">
        <f>DSUM($B$43:$Y$48,S$43,$C$55:$D84)</f>
        <v>1.3442158694756468</v>
      </c>
      <c r="T84" s="160">
        <f>DSUM($B$43:$Y$48,T$43,$C$55:$D84)</f>
        <v>1.3545938023869724</v>
      </c>
      <c r="U84" s="160">
        <f>DSUM($B$43:$Y$48,U$43,$C$55:$D84)</f>
        <v>1.3648957757991504</v>
      </c>
      <c r="V84" s="160">
        <f>DSUM($B$43:$Y$48,V$43,$C$55:$D84)</f>
        <v>1.3751294846881206</v>
      </c>
      <c r="W84" s="160">
        <f>DSUM($B$43:$Y$48,W$43,$C$55:$D84)</f>
        <v>1.3853015583808108</v>
      </c>
      <c r="X84" s="160">
        <f>DSUM($B$43:$Y$48,X$43,$C$55:$D84)</f>
        <v>1.3954307895400395</v>
      </c>
      <c r="Y84" s="160">
        <f>DSUM($B$43:$Y$48,Y$43,$C$55:$D84)</f>
        <v>25.861455431752674</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row>
    <row r="85" spans="1:78">
      <c r="B85" s="25" t="s">
        <v>395</v>
      </c>
      <c r="C85" s="163" t="s">
        <v>396</v>
      </c>
      <c r="D85" s="163" t="s">
        <v>397</v>
      </c>
      <c r="E85" s="160">
        <f>DSUM($B$43:$Y$48,E$43,$C$55:$D85)</f>
        <v>0.53263699513192331</v>
      </c>
      <c r="F85" s="160">
        <f>DSUM($B$43:$Y$48,F$43,$C$55:$D85)</f>
        <v>0.78935685332996619</v>
      </c>
      <c r="G85" s="160">
        <f>DSUM($B$43:$Y$48,G$43,$C$55:$D85)</f>
        <v>0.96673061831241525</v>
      </c>
      <c r="H85" s="160">
        <f>DSUM($B$43:$Y$48,H$43,$C$55:$D85)</f>
        <v>1.0864412224800231</v>
      </c>
      <c r="I85" s="160">
        <f>DSUM($B$43:$Y$48,I$43,$C$55:$D85)</f>
        <v>1.1706382954593437</v>
      </c>
      <c r="J85" s="160">
        <f>DSUM($B$43:$Y$48,J$43,$C$55:$D85)</f>
        <v>1.2189925231149898</v>
      </c>
      <c r="K85" s="160">
        <f>DSUM($B$43:$Y$48,K$43,$C$55:$D85)</f>
        <v>1.2470360096062489</v>
      </c>
      <c r="L85" s="160">
        <f>DSUM($B$43:$Y$48,L$43,$C$55:$D85)</f>
        <v>1.2650867248718412</v>
      </c>
      <c r="M85" s="160">
        <f>DSUM($B$43:$Y$48,M$43,$C$55:$D85)</f>
        <v>1.2787280468869389</v>
      </c>
      <c r="N85" s="160">
        <f>DSUM($B$43:$Y$48,N$43,$C$55:$D85)</f>
        <v>1.2905680599533771</v>
      </c>
      <c r="O85" s="160">
        <f>DSUM($B$43:$Y$48,O$43,$C$55:$D85)</f>
        <v>1.3016910233150047</v>
      </c>
      <c r="P85" s="160">
        <f>DSUM($B$43:$Y$48,P$43,$C$55:$D85)</f>
        <v>1.3125179919023513</v>
      </c>
      <c r="Q85" s="160">
        <f>DSUM($B$43:$Y$48,Q$43,$C$55:$D85)</f>
        <v>1.3231920036551525</v>
      </c>
      <c r="R85" s="160">
        <f>DSUM($B$43:$Y$48,R$43,$C$55:$D85)</f>
        <v>1.3337524878871154</v>
      </c>
      <c r="S85" s="160">
        <f>DSUM($B$43:$Y$48,S$43,$C$55:$D85)</f>
        <v>1.3442158694756468</v>
      </c>
      <c r="T85" s="160">
        <f>DSUM($B$43:$Y$48,T$43,$C$55:$D85)</f>
        <v>1.3545938023869724</v>
      </c>
      <c r="U85" s="160">
        <f>DSUM($B$43:$Y$48,U$43,$C$55:$D85)</f>
        <v>1.3648957757991504</v>
      </c>
      <c r="V85" s="160">
        <f>DSUM($B$43:$Y$48,V$43,$C$55:$D85)</f>
        <v>1.3751294846881206</v>
      </c>
      <c r="W85" s="160">
        <f>DSUM($B$43:$Y$48,W$43,$C$55:$D85)</f>
        <v>1.3853015583808108</v>
      </c>
      <c r="X85" s="160">
        <f>DSUM($B$43:$Y$48,X$43,$C$55:$D85)</f>
        <v>1.3954307895400395</v>
      </c>
      <c r="Y85" s="160">
        <f>DSUM($B$43:$Y$48,Y$43,$C$55:$D85)</f>
        <v>25.861455431752674</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row>
    <row r="86" spans="1:78">
      <c r="B86" s="25" t="s">
        <v>398</v>
      </c>
      <c r="C86" s="163" t="s">
        <v>399</v>
      </c>
      <c r="D86" s="163" t="s">
        <v>400</v>
      </c>
      <c r="E86" s="160">
        <f>DSUM($B$43:$Y$48,E$43,$C$55:$D86)</f>
        <v>0.53263699513192331</v>
      </c>
      <c r="F86" s="160">
        <f>DSUM($B$43:$Y$48,F$43,$C$55:$D86)</f>
        <v>0.78935685332996619</v>
      </c>
      <c r="G86" s="160">
        <f>DSUM($B$43:$Y$48,G$43,$C$55:$D86)</f>
        <v>0.96673061831241525</v>
      </c>
      <c r="H86" s="160">
        <f>DSUM($B$43:$Y$48,H$43,$C$55:$D86)</f>
        <v>1.0864412224800231</v>
      </c>
      <c r="I86" s="160">
        <f>DSUM($B$43:$Y$48,I$43,$C$55:$D86)</f>
        <v>1.1706382954593437</v>
      </c>
      <c r="J86" s="160">
        <f>DSUM($B$43:$Y$48,J$43,$C$55:$D86)</f>
        <v>1.2189925231149898</v>
      </c>
      <c r="K86" s="160">
        <f>DSUM($B$43:$Y$48,K$43,$C$55:$D86)</f>
        <v>1.2470360096062489</v>
      </c>
      <c r="L86" s="160">
        <f>DSUM($B$43:$Y$48,L$43,$C$55:$D86)</f>
        <v>1.2650867248718412</v>
      </c>
      <c r="M86" s="160">
        <f>DSUM($B$43:$Y$48,M$43,$C$55:$D86)</f>
        <v>1.2787280468869389</v>
      </c>
      <c r="N86" s="160">
        <f>DSUM($B$43:$Y$48,N$43,$C$55:$D86)</f>
        <v>1.2905680599533771</v>
      </c>
      <c r="O86" s="160">
        <f>DSUM($B$43:$Y$48,O$43,$C$55:$D86)</f>
        <v>1.3016910233150047</v>
      </c>
      <c r="P86" s="160">
        <f>DSUM($B$43:$Y$48,P$43,$C$55:$D86)</f>
        <v>1.3125179919023513</v>
      </c>
      <c r="Q86" s="160">
        <f>DSUM($B$43:$Y$48,Q$43,$C$55:$D86)</f>
        <v>1.3231920036551525</v>
      </c>
      <c r="R86" s="160">
        <f>DSUM($B$43:$Y$48,R$43,$C$55:$D86)</f>
        <v>1.3337524878871154</v>
      </c>
      <c r="S86" s="160">
        <f>DSUM($B$43:$Y$48,S$43,$C$55:$D86)</f>
        <v>1.3442158694756468</v>
      </c>
      <c r="T86" s="160">
        <f>DSUM($B$43:$Y$48,T$43,$C$55:$D86)</f>
        <v>1.3545938023869724</v>
      </c>
      <c r="U86" s="160">
        <f>DSUM($B$43:$Y$48,U$43,$C$55:$D86)</f>
        <v>1.3648957757991504</v>
      </c>
      <c r="V86" s="160">
        <f>DSUM($B$43:$Y$48,V$43,$C$55:$D86)</f>
        <v>1.3751294846881206</v>
      </c>
      <c r="W86" s="160">
        <f>DSUM($B$43:$Y$48,W$43,$C$55:$D86)</f>
        <v>1.3853015583808108</v>
      </c>
      <c r="X86" s="160">
        <f>DSUM($B$43:$Y$48,X$43,$C$55:$D86)</f>
        <v>1.3954307895400395</v>
      </c>
      <c r="Y86" s="160">
        <f>DSUM($B$43:$Y$48,Y$43,$C$55:$D86)</f>
        <v>25.861455431752674</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row>
    <row r="87" spans="1:78">
      <c r="B87" s="25" t="s">
        <v>401</v>
      </c>
      <c r="C87" s="163" t="s">
        <v>402</v>
      </c>
      <c r="D87" s="163" t="s">
        <v>403</v>
      </c>
      <c r="E87" s="160">
        <f>DSUM($B$43:$Y$48,E$43,$C$55:$D87)</f>
        <v>0.53263699513192331</v>
      </c>
      <c r="F87" s="160">
        <f>DSUM($B$43:$Y$48,F$43,$C$55:$D87)</f>
        <v>0.78935685332996619</v>
      </c>
      <c r="G87" s="160">
        <f>DSUM($B$43:$Y$48,G$43,$C$55:$D87)</f>
        <v>0.96673061831241525</v>
      </c>
      <c r="H87" s="160">
        <f>DSUM($B$43:$Y$48,H$43,$C$55:$D87)</f>
        <v>1.0864412224800231</v>
      </c>
      <c r="I87" s="160">
        <f>DSUM($B$43:$Y$48,I$43,$C$55:$D87)</f>
        <v>1.1706382954593437</v>
      </c>
      <c r="J87" s="160">
        <f>DSUM($B$43:$Y$48,J$43,$C$55:$D87)</f>
        <v>1.2189925231149898</v>
      </c>
      <c r="K87" s="160">
        <f>DSUM($B$43:$Y$48,K$43,$C$55:$D87)</f>
        <v>1.2470360096062489</v>
      </c>
      <c r="L87" s="160">
        <f>DSUM($B$43:$Y$48,L$43,$C$55:$D87)</f>
        <v>1.2650867248718412</v>
      </c>
      <c r="M87" s="160">
        <f>DSUM($B$43:$Y$48,M$43,$C$55:$D87)</f>
        <v>1.2787280468869389</v>
      </c>
      <c r="N87" s="160">
        <f>DSUM($B$43:$Y$48,N$43,$C$55:$D87)</f>
        <v>1.2905680599533771</v>
      </c>
      <c r="O87" s="160">
        <f>DSUM($B$43:$Y$48,O$43,$C$55:$D87)</f>
        <v>1.3016910233150047</v>
      </c>
      <c r="P87" s="160">
        <f>DSUM($B$43:$Y$48,P$43,$C$55:$D87)</f>
        <v>1.3125179919023513</v>
      </c>
      <c r="Q87" s="160">
        <f>DSUM($B$43:$Y$48,Q$43,$C$55:$D87)</f>
        <v>1.3231920036551525</v>
      </c>
      <c r="R87" s="160">
        <f>DSUM($B$43:$Y$48,R$43,$C$55:$D87)</f>
        <v>1.3337524878871154</v>
      </c>
      <c r="S87" s="160">
        <f>DSUM($B$43:$Y$48,S$43,$C$55:$D87)</f>
        <v>1.3442158694756468</v>
      </c>
      <c r="T87" s="160">
        <f>DSUM($B$43:$Y$48,T$43,$C$55:$D87)</f>
        <v>1.3545938023869724</v>
      </c>
      <c r="U87" s="160">
        <f>DSUM($B$43:$Y$48,U$43,$C$55:$D87)</f>
        <v>1.3648957757991504</v>
      </c>
      <c r="V87" s="160">
        <f>DSUM($B$43:$Y$48,V$43,$C$55:$D87)</f>
        <v>1.3751294846881206</v>
      </c>
      <c r="W87" s="160">
        <f>DSUM($B$43:$Y$48,W$43,$C$55:$D87)</f>
        <v>1.3853015583808108</v>
      </c>
      <c r="X87" s="160">
        <f>DSUM($B$43:$Y$48,X$43,$C$55:$D87)</f>
        <v>1.3954307895400395</v>
      </c>
      <c r="Y87" s="160">
        <f>DSUM($B$43:$Y$48,Y$43,$C$55:$D87)</f>
        <v>25.861455431752674</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row>
    <row r="88" spans="1:7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row>
    <row r="89" spans="1:78">
      <c r="E89" s="45">
        <f>E87</f>
        <v>0.53263699513192331</v>
      </c>
      <c r="F89" s="45">
        <f>F87+E89</f>
        <v>1.3219938484618896</v>
      </c>
      <c r="G89" s="45">
        <f t="shared" ref="G89:X89" si="14">G87+F89</f>
        <v>2.2887244667743047</v>
      </c>
      <c r="H89" s="45">
        <f t="shared" si="14"/>
        <v>3.3751656892543278</v>
      </c>
      <c r="I89" s="45">
        <f t="shared" si="14"/>
        <v>4.5458039847136718</v>
      </c>
      <c r="J89" s="45">
        <f t="shared" si="14"/>
        <v>5.7647965078286614</v>
      </c>
      <c r="K89" s="45">
        <f t="shared" si="14"/>
        <v>7.0118325174349101</v>
      </c>
      <c r="L89" s="45">
        <f t="shared" si="14"/>
        <v>8.2769192423067519</v>
      </c>
      <c r="M89" s="45">
        <f t="shared" si="14"/>
        <v>9.5556472891936899</v>
      </c>
      <c r="N89" s="45">
        <f t="shared" si="14"/>
        <v>10.846215349147068</v>
      </c>
      <c r="O89" s="45">
        <f t="shared" si="14"/>
        <v>12.147906372462073</v>
      </c>
      <c r="P89" s="45">
        <f t="shared" si="14"/>
        <v>13.460424364364425</v>
      </c>
      <c r="Q89" s="45">
        <f t="shared" si="14"/>
        <v>14.783616368019578</v>
      </c>
      <c r="R89" s="45">
        <f t="shared" si="14"/>
        <v>16.117368855906694</v>
      </c>
      <c r="S89" s="45">
        <f t="shared" si="14"/>
        <v>17.461584725382341</v>
      </c>
      <c r="T89" s="45">
        <f t="shared" si="14"/>
        <v>18.816178527769313</v>
      </c>
      <c r="U89" s="45">
        <f t="shared" si="14"/>
        <v>20.181074303568465</v>
      </c>
      <c r="V89" s="45">
        <f t="shared" si="14"/>
        <v>21.556203788256585</v>
      </c>
      <c r="W89" s="45">
        <f t="shared" si="14"/>
        <v>22.941505346637395</v>
      </c>
      <c r="X89" s="45">
        <f t="shared" si="14"/>
        <v>24.336936136177435</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row>
    <row r="90" spans="1:78" ht="15">
      <c r="A90" s="116" t="s">
        <v>338</v>
      </c>
      <c r="B90" s="125"/>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row>
    <row r="91" spans="1:78" ht="15">
      <c r="D91" s="117" t="str">
        <f>C8</f>
        <v>Commercial Computer Monitor-NR</v>
      </c>
      <c r="E91" s="118">
        <f>E54</f>
        <v>2016</v>
      </c>
      <c r="F91" s="118">
        <f t="shared" ref="F91:X91" si="15">F54</f>
        <v>2017</v>
      </c>
      <c r="G91" s="118">
        <f t="shared" si="15"/>
        <v>2018</v>
      </c>
      <c r="H91" s="118">
        <f t="shared" si="15"/>
        <v>2019</v>
      </c>
      <c r="I91" s="118">
        <f t="shared" si="15"/>
        <v>2020</v>
      </c>
      <c r="J91" s="118">
        <f t="shared" si="15"/>
        <v>2021</v>
      </c>
      <c r="K91" s="118">
        <f t="shared" si="15"/>
        <v>2022</v>
      </c>
      <c r="L91" s="118">
        <f t="shared" si="15"/>
        <v>2023</v>
      </c>
      <c r="M91" s="118">
        <f t="shared" si="15"/>
        <v>2024</v>
      </c>
      <c r="N91" s="118">
        <f t="shared" si="15"/>
        <v>2025</v>
      </c>
      <c r="O91" s="118">
        <f t="shared" si="15"/>
        <v>2026</v>
      </c>
      <c r="P91" s="118">
        <f t="shared" si="15"/>
        <v>2027</v>
      </c>
      <c r="Q91" s="118">
        <f t="shared" si="15"/>
        <v>2028</v>
      </c>
      <c r="R91" s="118">
        <f t="shared" si="15"/>
        <v>2029</v>
      </c>
      <c r="S91" s="118">
        <f t="shared" si="15"/>
        <v>2030</v>
      </c>
      <c r="T91" s="118">
        <f t="shared" si="15"/>
        <v>2031</v>
      </c>
      <c r="U91" s="118">
        <f t="shared" si="15"/>
        <v>2032</v>
      </c>
      <c r="V91" s="118">
        <f t="shared" si="15"/>
        <v>2033</v>
      </c>
      <c r="W91" s="118">
        <f t="shared" si="15"/>
        <v>2034</v>
      </c>
      <c r="X91" s="118">
        <f t="shared" si="15"/>
        <v>2035</v>
      </c>
      <c r="Y91" s="171" t="s">
        <v>412</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row>
    <row r="92" spans="1:78" ht="15">
      <c r="E92" s="119" t="str">
        <f>E55</f>
        <v>aMW_2016</v>
      </c>
      <c r="F92" s="119" t="str">
        <f t="shared" ref="F92:X92" si="16">F55</f>
        <v>aMW_2017</v>
      </c>
      <c r="G92" s="119" t="str">
        <f t="shared" si="16"/>
        <v>aMW_2018</v>
      </c>
      <c r="H92" s="119" t="str">
        <f t="shared" si="16"/>
        <v>aMW_2019</v>
      </c>
      <c r="I92" s="119" t="str">
        <f t="shared" si="16"/>
        <v>aMW_2020</v>
      </c>
      <c r="J92" s="119" t="str">
        <f t="shared" si="16"/>
        <v>aMW_2021</v>
      </c>
      <c r="K92" s="119" t="str">
        <f t="shared" si="16"/>
        <v>aMW_2022</v>
      </c>
      <c r="L92" s="119" t="str">
        <f t="shared" si="16"/>
        <v>aMW_2023</v>
      </c>
      <c r="M92" s="119" t="str">
        <f t="shared" si="16"/>
        <v>aMW_2024</v>
      </c>
      <c r="N92" s="119" t="str">
        <f t="shared" si="16"/>
        <v>aMW_2025</v>
      </c>
      <c r="O92" s="119" t="str">
        <f t="shared" si="16"/>
        <v>aMW_2026</v>
      </c>
      <c r="P92" s="119" t="str">
        <f t="shared" si="16"/>
        <v>aMW_2027</v>
      </c>
      <c r="Q92" s="119" t="str">
        <f t="shared" si="16"/>
        <v>aMW_2028</v>
      </c>
      <c r="R92" s="119" t="str">
        <f t="shared" si="16"/>
        <v>aMW_2029</v>
      </c>
      <c r="S92" s="119" t="str">
        <f t="shared" si="16"/>
        <v>aMW_2030</v>
      </c>
      <c r="T92" s="119" t="str">
        <f t="shared" si="16"/>
        <v>aMW_2031</v>
      </c>
      <c r="U92" s="119" t="str">
        <f t="shared" si="16"/>
        <v>aMW_2032</v>
      </c>
      <c r="V92" s="119" t="str">
        <f t="shared" si="16"/>
        <v>aMW_2033</v>
      </c>
      <c r="W92" s="119" t="str">
        <f t="shared" si="16"/>
        <v>aMW_2034</v>
      </c>
      <c r="X92" s="119" t="str">
        <f t="shared" si="16"/>
        <v>aMW_2035</v>
      </c>
      <c r="Y92" s="172" t="s">
        <v>412</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row>
    <row r="93" spans="1:78">
      <c r="C93" s="25" t="s">
        <v>83</v>
      </c>
      <c r="E93" s="175">
        <f t="shared" ref="E93:Y93" si="17">E56</f>
        <v>0.53263699513192331</v>
      </c>
      <c r="F93" s="175">
        <f t="shared" si="17"/>
        <v>0.78935685332996619</v>
      </c>
      <c r="G93" s="175">
        <f t="shared" si="17"/>
        <v>0.96673061831241525</v>
      </c>
      <c r="H93" s="175">
        <f t="shared" si="17"/>
        <v>1.0864412224800231</v>
      </c>
      <c r="I93" s="175">
        <f t="shared" si="17"/>
        <v>1.1706382954593437</v>
      </c>
      <c r="J93" s="175">
        <f t="shared" si="17"/>
        <v>1.2189925231149898</v>
      </c>
      <c r="K93" s="175">
        <f t="shared" si="17"/>
        <v>1.2470360096062489</v>
      </c>
      <c r="L93" s="175">
        <f t="shared" si="17"/>
        <v>1.2650867248718412</v>
      </c>
      <c r="M93" s="175">
        <f t="shared" si="17"/>
        <v>1.2787280468869389</v>
      </c>
      <c r="N93" s="175">
        <f t="shared" si="17"/>
        <v>1.2905680599533771</v>
      </c>
      <c r="O93" s="175">
        <f t="shared" si="17"/>
        <v>1.3016910233150047</v>
      </c>
      <c r="P93" s="175">
        <f t="shared" si="17"/>
        <v>1.3125179919023513</v>
      </c>
      <c r="Q93" s="175">
        <f t="shared" si="17"/>
        <v>1.3231920036551525</v>
      </c>
      <c r="R93" s="175">
        <f t="shared" si="17"/>
        <v>1.3337524878871154</v>
      </c>
      <c r="S93" s="175">
        <f t="shared" si="17"/>
        <v>1.3442158694756468</v>
      </c>
      <c r="T93" s="175">
        <f t="shared" si="17"/>
        <v>1.3545938023869724</v>
      </c>
      <c r="U93" s="175">
        <f t="shared" si="17"/>
        <v>1.3648957757991504</v>
      </c>
      <c r="V93" s="175">
        <f t="shared" si="17"/>
        <v>1.3751294846881206</v>
      </c>
      <c r="W93" s="175">
        <f t="shared" si="17"/>
        <v>1.3853015583808108</v>
      </c>
      <c r="X93" s="175">
        <f t="shared" si="17"/>
        <v>1.3954307895400395</v>
      </c>
      <c r="Y93" s="175">
        <f t="shared" si="17"/>
        <v>25.861455431752674</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row>
    <row r="94" spans="1:78">
      <c r="C94" s="25" t="s">
        <v>84</v>
      </c>
      <c r="E94" s="175">
        <f t="shared" ref="E94:Y106" si="18">E57-E56</f>
        <v>0</v>
      </c>
      <c r="F94" s="175">
        <f t="shared" si="18"/>
        <v>0</v>
      </c>
      <c r="G94" s="175">
        <f t="shared" si="18"/>
        <v>0</v>
      </c>
      <c r="H94" s="175">
        <f t="shared" si="18"/>
        <v>0</v>
      </c>
      <c r="I94" s="175">
        <f t="shared" si="18"/>
        <v>0</v>
      </c>
      <c r="J94" s="175">
        <f t="shared" si="18"/>
        <v>0</v>
      </c>
      <c r="K94" s="175">
        <f t="shared" si="18"/>
        <v>0</v>
      </c>
      <c r="L94" s="175">
        <f t="shared" si="18"/>
        <v>0</v>
      </c>
      <c r="M94" s="175">
        <f t="shared" si="18"/>
        <v>0</v>
      </c>
      <c r="N94" s="175">
        <f t="shared" si="18"/>
        <v>0</v>
      </c>
      <c r="O94" s="175">
        <f t="shared" si="18"/>
        <v>0</v>
      </c>
      <c r="P94" s="175">
        <f t="shared" si="18"/>
        <v>0</v>
      </c>
      <c r="Q94" s="175">
        <f t="shared" si="18"/>
        <v>0</v>
      </c>
      <c r="R94" s="175">
        <f t="shared" si="18"/>
        <v>0</v>
      </c>
      <c r="S94" s="175">
        <f t="shared" si="18"/>
        <v>0</v>
      </c>
      <c r="T94" s="175">
        <f t="shared" si="18"/>
        <v>0</v>
      </c>
      <c r="U94" s="175">
        <f t="shared" si="18"/>
        <v>0</v>
      </c>
      <c r="V94" s="175">
        <f t="shared" si="18"/>
        <v>0</v>
      </c>
      <c r="W94" s="175">
        <f t="shared" si="18"/>
        <v>0</v>
      </c>
      <c r="X94" s="175">
        <f t="shared" si="18"/>
        <v>0</v>
      </c>
      <c r="Y94" s="175">
        <f t="shared" si="18"/>
        <v>0</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row>
    <row r="95" spans="1:78">
      <c r="C95" s="25" t="s">
        <v>85</v>
      </c>
      <c r="E95" s="175">
        <f t="shared" si="18"/>
        <v>0</v>
      </c>
      <c r="F95" s="175">
        <f t="shared" si="18"/>
        <v>0</v>
      </c>
      <c r="G95" s="175">
        <f t="shared" si="18"/>
        <v>0</v>
      </c>
      <c r="H95" s="175">
        <f t="shared" si="18"/>
        <v>0</v>
      </c>
      <c r="I95" s="175">
        <f t="shared" si="18"/>
        <v>0</v>
      </c>
      <c r="J95" s="175">
        <f t="shared" si="18"/>
        <v>0</v>
      </c>
      <c r="K95" s="175">
        <f t="shared" si="18"/>
        <v>0</v>
      </c>
      <c r="L95" s="175">
        <f t="shared" si="18"/>
        <v>0</v>
      </c>
      <c r="M95" s="175">
        <f t="shared" si="18"/>
        <v>0</v>
      </c>
      <c r="N95" s="175">
        <f t="shared" si="18"/>
        <v>0</v>
      </c>
      <c r="O95" s="175">
        <f t="shared" si="18"/>
        <v>0</v>
      </c>
      <c r="P95" s="175">
        <f t="shared" si="18"/>
        <v>0</v>
      </c>
      <c r="Q95" s="175">
        <f t="shared" si="18"/>
        <v>0</v>
      </c>
      <c r="R95" s="175">
        <f t="shared" si="18"/>
        <v>0</v>
      </c>
      <c r="S95" s="175">
        <f t="shared" si="18"/>
        <v>0</v>
      </c>
      <c r="T95" s="175">
        <f t="shared" si="18"/>
        <v>0</v>
      </c>
      <c r="U95" s="175">
        <f t="shared" si="18"/>
        <v>0</v>
      </c>
      <c r="V95" s="175">
        <f t="shared" si="18"/>
        <v>0</v>
      </c>
      <c r="W95" s="175">
        <f t="shared" si="18"/>
        <v>0</v>
      </c>
      <c r="X95" s="175">
        <f t="shared" si="18"/>
        <v>0</v>
      </c>
      <c r="Y95" s="175">
        <f t="shared" si="18"/>
        <v>0</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row>
    <row r="96" spans="1:78">
      <c r="C96" s="25" t="s">
        <v>86</v>
      </c>
      <c r="E96" s="175">
        <f t="shared" si="18"/>
        <v>0</v>
      </c>
      <c r="F96" s="175">
        <f t="shared" si="18"/>
        <v>0</v>
      </c>
      <c r="G96" s="175">
        <f t="shared" si="18"/>
        <v>0</v>
      </c>
      <c r="H96" s="175">
        <f t="shared" si="18"/>
        <v>0</v>
      </c>
      <c r="I96" s="175">
        <f t="shared" si="18"/>
        <v>0</v>
      </c>
      <c r="J96" s="175">
        <f t="shared" si="18"/>
        <v>0</v>
      </c>
      <c r="K96" s="175">
        <f t="shared" si="18"/>
        <v>0</v>
      </c>
      <c r="L96" s="175">
        <f t="shared" si="18"/>
        <v>0</v>
      </c>
      <c r="M96" s="175">
        <f t="shared" si="18"/>
        <v>0</v>
      </c>
      <c r="N96" s="175">
        <f t="shared" si="18"/>
        <v>0</v>
      </c>
      <c r="O96" s="175">
        <f t="shared" si="18"/>
        <v>0</v>
      </c>
      <c r="P96" s="175">
        <f t="shared" si="18"/>
        <v>0</v>
      </c>
      <c r="Q96" s="175">
        <f t="shared" si="18"/>
        <v>0</v>
      </c>
      <c r="R96" s="175">
        <f t="shared" si="18"/>
        <v>0</v>
      </c>
      <c r="S96" s="175">
        <f t="shared" si="18"/>
        <v>0</v>
      </c>
      <c r="T96" s="175">
        <f t="shared" si="18"/>
        <v>0</v>
      </c>
      <c r="U96" s="175">
        <f t="shared" si="18"/>
        <v>0</v>
      </c>
      <c r="V96" s="175">
        <f t="shared" si="18"/>
        <v>0</v>
      </c>
      <c r="W96" s="175">
        <f t="shared" si="18"/>
        <v>0</v>
      </c>
      <c r="X96" s="175">
        <f t="shared" si="18"/>
        <v>0</v>
      </c>
      <c r="Y96" s="175">
        <f t="shared" si="18"/>
        <v>0</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row>
    <row r="97" spans="3:78">
      <c r="C97" s="25" t="s">
        <v>87</v>
      </c>
      <c r="E97" s="175">
        <f t="shared" si="18"/>
        <v>0</v>
      </c>
      <c r="F97" s="175">
        <f t="shared" si="18"/>
        <v>0</v>
      </c>
      <c r="G97" s="175">
        <f t="shared" si="18"/>
        <v>0</v>
      </c>
      <c r="H97" s="175">
        <f t="shared" si="18"/>
        <v>0</v>
      </c>
      <c r="I97" s="175">
        <f t="shared" si="18"/>
        <v>0</v>
      </c>
      <c r="J97" s="175">
        <f t="shared" si="18"/>
        <v>0</v>
      </c>
      <c r="K97" s="175">
        <f t="shared" si="18"/>
        <v>0</v>
      </c>
      <c r="L97" s="175">
        <f t="shared" si="18"/>
        <v>0</v>
      </c>
      <c r="M97" s="175">
        <f t="shared" si="18"/>
        <v>0</v>
      </c>
      <c r="N97" s="175">
        <f t="shared" si="18"/>
        <v>0</v>
      </c>
      <c r="O97" s="175">
        <f t="shared" si="18"/>
        <v>0</v>
      </c>
      <c r="P97" s="175">
        <f t="shared" si="18"/>
        <v>0</v>
      </c>
      <c r="Q97" s="175">
        <f t="shared" si="18"/>
        <v>0</v>
      </c>
      <c r="R97" s="175">
        <f t="shared" si="18"/>
        <v>0</v>
      </c>
      <c r="S97" s="175">
        <f t="shared" si="18"/>
        <v>0</v>
      </c>
      <c r="T97" s="175">
        <f t="shared" si="18"/>
        <v>0</v>
      </c>
      <c r="U97" s="175">
        <f t="shared" si="18"/>
        <v>0</v>
      </c>
      <c r="V97" s="175">
        <f t="shared" si="18"/>
        <v>0</v>
      </c>
      <c r="W97" s="175">
        <f t="shared" si="18"/>
        <v>0</v>
      </c>
      <c r="X97" s="175">
        <f t="shared" si="18"/>
        <v>0</v>
      </c>
      <c r="Y97" s="175">
        <f t="shared" si="18"/>
        <v>0</v>
      </c>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row>
    <row r="98" spans="3:78">
      <c r="C98" s="25" t="s">
        <v>88</v>
      </c>
      <c r="E98" s="175">
        <f t="shared" si="18"/>
        <v>0</v>
      </c>
      <c r="F98" s="175">
        <f t="shared" si="18"/>
        <v>0</v>
      </c>
      <c r="G98" s="175">
        <f t="shared" si="18"/>
        <v>0</v>
      </c>
      <c r="H98" s="175">
        <f t="shared" si="18"/>
        <v>0</v>
      </c>
      <c r="I98" s="175">
        <f t="shared" si="18"/>
        <v>0</v>
      </c>
      <c r="J98" s="175">
        <f t="shared" si="18"/>
        <v>0</v>
      </c>
      <c r="K98" s="175">
        <f t="shared" si="18"/>
        <v>0</v>
      </c>
      <c r="L98" s="175">
        <f t="shared" si="18"/>
        <v>0</v>
      </c>
      <c r="M98" s="175">
        <f t="shared" si="18"/>
        <v>0</v>
      </c>
      <c r="N98" s="175">
        <f t="shared" si="18"/>
        <v>0</v>
      </c>
      <c r="O98" s="175">
        <f t="shared" si="18"/>
        <v>0</v>
      </c>
      <c r="P98" s="175">
        <f t="shared" si="18"/>
        <v>0</v>
      </c>
      <c r="Q98" s="175">
        <f t="shared" si="18"/>
        <v>0</v>
      </c>
      <c r="R98" s="175">
        <f t="shared" si="18"/>
        <v>0</v>
      </c>
      <c r="S98" s="175">
        <f t="shared" si="18"/>
        <v>0</v>
      </c>
      <c r="T98" s="175">
        <f t="shared" si="18"/>
        <v>0</v>
      </c>
      <c r="U98" s="175">
        <f t="shared" si="18"/>
        <v>0</v>
      </c>
      <c r="V98" s="175">
        <f t="shared" si="18"/>
        <v>0</v>
      </c>
      <c r="W98" s="175">
        <f t="shared" si="18"/>
        <v>0</v>
      </c>
      <c r="X98" s="175">
        <f t="shared" si="18"/>
        <v>0</v>
      </c>
      <c r="Y98" s="175">
        <f t="shared" si="18"/>
        <v>0</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row>
    <row r="99" spans="3:78">
      <c r="C99" s="25" t="s">
        <v>89</v>
      </c>
      <c r="E99" s="175">
        <f t="shared" si="18"/>
        <v>0</v>
      </c>
      <c r="F99" s="175">
        <f t="shared" si="18"/>
        <v>0</v>
      </c>
      <c r="G99" s="175">
        <f t="shared" si="18"/>
        <v>0</v>
      </c>
      <c r="H99" s="175">
        <f t="shared" si="18"/>
        <v>0</v>
      </c>
      <c r="I99" s="175">
        <f t="shared" si="18"/>
        <v>0</v>
      </c>
      <c r="J99" s="175">
        <f t="shared" si="18"/>
        <v>0</v>
      </c>
      <c r="K99" s="175">
        <f t="shared" si="18"/>
        <v>0</v>
      </c>
      <c r="L99" s="175">
        <f t="shared" si="18"/>
        <v>0</v>
      </c>
      <c r="M99" s="175">
        <f t="shared" si="18"/>
        <v>0</v>
      </c>
      <c r="N99" s="175">
        <f t="shared" si="18"/>
        <v>0</v>
      </c>
      <c r="O99" s="175">
        <f t="shared" si="18"/>
        <v>0</v>
      </c>
      <c r="P99" s="175">
        <f t="shared" si="18"/>
        <v>0</v>
      </c>
      <c r="Q99" s="175">
        <f t="shared" si="18"/>
        <v>0</v>
      </c>
      <c r="R99" s="175">
        <f t="shared" si="18"/>
        <v>0</v>
      </c>
      <c r="S99" s="175">
        <f t="shared" si="18"/>
        <v>0</v>
      </c>
      <c r="T99" s="175">
        <f t="shared" si="18"/>
        <v>0</v>
      </c>
      <c r="U99" s="175">
        <f t="shared" si="18"/>
        <v>0</v>
      </c>
      <c r="V99" s="175">
        <f t="shared" si="18"/>
        <v>0</v>
      </c>
      <c r="W99" s="175">
        <f t="shared" si="18"/>
        <v>0</v>
      </c>
      <c r="X99" s="175">
        <f t="shared" si="18"/>
        <v>0</v>
      </c>
      <c r="Y99" s="175">
        <f t="shared" si="18"/>
        <v>0</v>
      </c>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row>
    <row r="100" spans="3:78">
      <c r="C100" s="25" t="s">
        <v>90</v>
      </c>
      <c r="E100" s="175">
        <f t="shared" si="18"/>
        <v>0</v>
      </c>
      <c r="F100" s="175">
        <f t="shared" si="18"/>
        <v>0</v>
      </c>
      <c r="G100" s="175">
        <f t="shared" si="18"/>
        <v>0</v>
      </c>
      <c r="H100" s="175">
        <f t="shared" si="18"/>
        <v>0</v>
      </c>
      <c r="I100" s="175">
        <f t="shared" si="18"/>
        <v>0</v>
      </c>
      <c r="J100" s="175">
        <f t="shared" si="18"/>
        <v>0</v>
      </c>
      <c r="K100" s="175">
        <f t="shared" si="18"/>
        <v>0</v>
      </c>
      <c r="L100" s="175">
        <f t="shared" si="18"/>
        <v>0</v>
      </c>
      <c r="M100" s="175">
        <f t="shared" si="18"/>
        <v>0</v>
      </c>
      <c r="N100" s="175">
        <f t="shared" si="18"/>
        <v>0</v>
      </c>
      <c r="O100" s="175">
        <f t="shared" si="18"/>
        <v>0</v>
      </c>
      <c r="P100" s="175">
        <f t="shared" si="18"/>
        <v>0</v>
      </c>
      <c r="Q100" s="175">
        <f t="shared" si="18"/>
        <v>0</v>
      </c>
      <c r="R100" s="175">
        <f t="shared" si="18"/>
        <v>0</v>
      </c>
      <c r="S100" s="175">
        <f t="shared" si="18"/>
        <v>0</v>
      </c>
      <c r="T100" s="175">
        <f t="shared" si="18"/>
        <v>0</v>
      </c>
      <c r="U100" s="175">
        <f t="shared" si="18"/>
        <v>0</v>
      </c>
      <c r="V100" s="175">
        <f t="shared" si="18"/>
        <v>0</v>
      </c>
      <c r="W100" s="175">
        <f t="shared" si="18"/>
        <v>0</v>
      </c>
      <c r="X100" s="175">
        <f t="shared" si="18"/>
        <v>0</v>
      </c>
      <c r="Y100" s="175">
        <f t="shared" si="18"/>
        <v>0</v>
      </c>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row>
    <row r="101" spans="3:78">
      <c r="C101" s="25" t="s">
        <v>91</v>
      </c>
      <c r="E101" s="175">
        <f t="shared" si="18"/>
        <v>0</v>
      </c>
      <c r="F101" s="175">
        <f t="shared" si="18"/>
        <v>0</v>
      </c>
      <c r="G101" s="175">
        <f t="shared" si="18"/>
        <v>0</v>
      </c>
      <c r="H101" s="175">
        <f t="shared" si="18"/>
        <v>0</v>
      </c>
      <c r="I101" s="175">
        <f t="shared" si="18"/>
        <v>0</v>
      </c>
      <c r="J101" s="175">
        <f t="shared" si="18"/>
        <v>0</v>
      </c>
      <c r="K101" s="175">
        <f t="shared" si="18"/>
        <v>0</v>
      </c>
      <c r="L101" s="175">
        <f t="shared" si="18"/>
        <v>0</v>
      </c>
      <c r="M101" s="175">
        <f t="shared" si="18"/>
        <v>0</v>
      </c>
      <c r="N101" s="175">
        <f t="shared" si="18"/>
        <v>0</v>
      </c>
      <c r="O101" s="175">
        <f t="shared" si="18"/>
        <v>0</v>
      </c>
      <c r="P101" s="175">
        <f t="shared" si="18"/>
        <v>0</v>
      </c>
      <c r="Q101" s="175">
        <f t="shared" si="18"/>
        <v>0</v>
      </c>
      <c r="R101" s="175">
        <f t="shared" si="18"/>
        <v>0</v>
      </c>
      <c r="S101" s="175">
        <f t="shared" si="18"/>
        <v>0</v>
      </c>
      <c r="T101" s="175">
        <f t="shared" si="18"/>
        <v>0</v>
      </c>
      <c r="U101" s="175">
        <f t="shared" si="18"/>
        <v>0</v>
      </c>
      <c r="V101" s="175">
        <f t="shared" si="18"/>
        <v>0</v>
      </c>
      <c r="W101" s="175">
        <f t="shared" si="18"/>
        <v>0</v>
      </c>
      <c r="X101" s="175">
        <f t="shared" si="18"/>
        <v>0</v>
      </c>
      <c r="Y101" s="175">
        <f t="shared" si="18"/>
        <v>0</v>
      </c>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row>
    <row r="102" spans="3:78">
      <c r="C102" s="25" t="s">
        <v>92</v>
      </c>
      <c r="E102" s="175">
        <f t="shared" si="18"/>
        <v>0</v>
      </c>
      <c r="F102" s="175">
        <f t="shared" si="18"/>
        <v>0</v>
      </c>
      <c r="G102" s="175">
        <f t="shared" si="18"/>
        <v>0</v>
      </c>
      <c r="H102" s="175">
        <f t="shared" si="18"/>
        <v>0</v>
      </c>
      <c r="I102" s="175">
        <f t="shared" si="18"/>
        <v>0</v>
      </c>
      <c r="J102" s="175">
        <f t="shared" si="18"/>
        <v>0</v>
      </c>
      <c r="K102" s="175">
        <f t="shared" si="18"/>
        <v>0</v>
      </c>
      <c r="L102" s="175">
        <f t="shared" si="18"/>
        <v>0</v>
      </c>
      <c r="M102" s="175">
        <f t="shared" si="18"/>
        <v>0</v>
      </c>
      <c r="N102" s="175">
        <f t="shared" si="18"/>
        <v>0</v>
      </c>
      <c r="O102" s="175">
        <f t="shared" si="18"/>
        <v>0</v>
      </c>
      <c r="P102" s="175">
        <f t="shared" si="18"/>
        <v>0</v>
      </c>
      <c r="Q102" s="175">
        <f t="shared" si="18"/>
        <v>0</v>
      </c>
      <c r="R102" s="175">
        <f t="shared" si="18"/>
        <v>0</v>
      </c>
      <c r="S102" s="175">
        <f t="shared" si="18"/>
        <v>0</v>
      </c>
      <c r="T102" s="175">
        <f t="shared" si="18"/>
        <v>0</v>
      </c>
      <c r="U102" s="175">
        <f t="shared" si="18"/>
        <v>0</v>
      </c>
      <c r="V102" s="175">
        <f t="shared" si="18"/>
        <v>0</v>
      </c>
      <c r="W102" s="175">
        <f t="shared" si="18"/>
        <v>0</v>
      </c>
      <c r="X102" s="175">
        <f t="shared" si="18"/>
        <v>0</v>
      </c>
      <c r="Y102" s="175">
        <f t="shared" si="18"/>
        <v>0</v>
      </c>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row>
    <row r="103" spans="3:78">
      <c r="C103" s="25" t="s">
        <v>93</v>
      </c>
      <c r="E103" s="175">
        <f t="shared" si="18"/>
        <v>0</v>
      </c>
      <c r="F103" s="175">
        <f t="shared" si="18"/>
        <v>0</v>
      </c>
      <c r="G103" s="175">
        <f t="shared" si="18"/>
        <v>0</v>
      </c>
      <c r="H103" s="175">
        <f t="shared" si="18"/>
        <v>0</v>
      </c>
      <c r="I103" s="175">
        <f t="shared" si="18"/>
        <v>0</v>
      </c>
      <c r="J103" s="175">
        <f t="shared" si="18"/>
        <v>0</v>
      </c>
      <c r="K103" s="175">
        <f t="shared" si="18"/>
        <v>0</v>
      </c>
      <c r="L103" s="175">
        <f t="shared" si="18"/>
        <v>0</v>
      </c>
      <c r="M103" s="175">
        <f t="shared" si="18"/>
        <v>0</v>
      </c>
      <c r="N103" s="175">
        <f t="shared" si="18"/>
        <v>0</v>
      </c>
      <c r="O103" s="175">
        <f t="shared" si="18"/>
        <v>0</v>
      </c>
      <c r="P103" s="175">
        <f t="shared" si="18"/>
        <v>0</v>
      </c>
      <c r="Q103" s="175">
        <f t="shared" si="18"/>
        <v>0</v>
      </c>
      <c r="R103" s="175">
        <f t="shared" si="18"/>
        <v>0</v>
      </c>
      <c r="S103" s="175">
        <f t="shared" si="18"/>
        <v>0</v>
      </c>
      <c r="T103" s="175">
        <f t="shared" si="18"/>
        <v>0</v>
      </c>
      <c r="U103" s="175">
        <f t="shared" si="18"/>
        <v>0</v>
      </c>
      <c r="V103" s="175">
        <f t="shared" si="18"/>
        <v>0</v>
      </c>
      <c r="W103" s="175">
        <f t="shared" si="18"/>
        <v>0</v>
      </c>
      <c r="X103" s="175">
        <f t="shared" si="18"/>
        <v>0</v>
      </c>
      <c r="Y103" s="175">
        <f t="shared" si="18"/>
        <v>0</v>
      </c>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row>
    <row r="104" spans="3:78">
      <c r="C104" s="25" t="s">
        <v>94</v>
      </c>
      <c r="E104" s="175">
        <f t="shared" si="18"/>
        <v>0</v>
      </c>
      <c r="F104" s="175">
        <f t="shared" si="18"/>
        <v>0</v>
      </c>
      <c r="G104" s="175">
        <f t="shared" si="18"/>
        <v>0</v>
      </c>
      <c r="H104" s="175">
        <f t="shared" si="18"/>
        <v>0</v>
      </c>
      <c r="I104" s="175">
        <f t="shared" si="18"/>
        <v>0</v>
      </c>
      <c r="J104" s="175">
        <f t="shared" si="18"/>
        <v>0</v>
      </c>
      <c r="K104" s="175">
        <f t="shared" si="18"/>
        <v>0</v>
      </c>
      <c r="L104" s="175">
        <f t="shared" si="18"/>
        <v>0</v>
      </c>
      <c r="M104" s="175">
        <f t="shared" si="18"/>
        <v>0</v>
      </c>
      <c r="N104" s="175">
        <f t="shared" si="18"/>
        <v>0</v>
      </c>
      <c r="O104" s="175">
        <f t="shared" si="18"/>
        <v>0</v>
      </c>
      <c r="P104" s="175">
        <f t="shared" si="18"/>
        <v>0</v>
      </c>
      <c r="Q104" s="175">
        <f t="shared" si="18"/>
        <v>0</v>
      </c>
      <c r="R104" s="175">
        <f t="shared" si="18"/>
        <v>0</v>
      </c>
      <c r="S104" s="175">
        <f t="shared" si="18"/>
        <v>0</v>
      </c>
      <c r="T104" s="175">
        <f t="shared" si="18"/>
        <v>0</v>
      </c>
      <c r="U104" s="175">
        <f t="shared" si="18"/>
        <v>0</v>
      </c>
      <c r="V104" s="175">
        <f t="shared" si="18"/>
        <v>0</v>
      </c>
      <c r="W104" s="175">
        <f t="shared" si="18"/>
        <v>0</v>
      </c>
      <c r="X104" s="175">
        <f t="shared" si="18"/>
        <v>0</v>
      </c>
      <c r="Y104" s="175">
        <f t="shared" si="18"/>
        <v>0</v>
      </c>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row>
    <row r="105" spans="3:78">
      <c r="C105" s="25" t="s">
        <v>95</v>
      </c>
      <c r="E105" s="175">
        <f t="shared" si="18"/>
        <v>0</v>
      </c>
      <c r="F105" s="175">
        <f t="shared" si="18"/>
        <v>0</v>
      </c>
      <c r="G105" s="175">
        <f t="shared" si="18"/>
        <v>0</v>
      </c>
      <c r="H105" s="175">
        <f t="shared" si="18"/>
        <v>0</v>
      </c>
      <c r="I105" s="175">
        <f t="shared" si="18"/>
        <v>0</v>
      </c>
      <c r="J105" s="175">
        <f t="shared" si="18"/>
        <v>0</v>
      </c>
      <c r="K105" s="175">
        <f t="shared" si="18"/>
        <v>0</v>
      </c>
      <c r="L105" s="175">
        <f t="shared" si="18"/>
        <v>0</v>
      </c>
      <c r="M105" s="175">
        <f t="shared" si="18"/>
        <v>0</v>
      </c>
      <c r="N105" s="175">
        <f t="shared" si="18"/>
        <v>0</v>
      </c>
      <c r="O105" s="175">
        <f t="shared" si="18"/>
        <v>0</v>
      </c>
      <c r="P105" s="175">
        <f t="shared" si="18"/>
        <v>0</v>
      </c>
      <c r="Q105" s="175">
        <f t="shared" si="18"/>
        <v>0</v>
      </c>
      <c r="R105" s="175">
        <f t="shared" si="18"/>
        <v>0</v>
      </c>
      <c r="S105" s="175">
        <f t="shared" si="18"/>
        <v>0</v>
      </c>
      <c r="T105" s="175">
        <f t="shared" si="18"/>
        <v>0</v>
      </c>
      <c r="U105" s="175">
        <f t="shared" si="18"/>
        <v>0</v>
      </c>
      <c r="V105" s="175">
        <f t="shared" si="18"/>
        <v>0</v>
      </c>
      <c r="W105" s="175">
        <f t="shared" si="18"/>
        <v>0</v>
      </c>
      <c r="X105" s="175">
        <f t="shared" si="18"/>
        <v>0</v>
      </c>
      <c r="Y105" s="175">
        <f t="shared" si="18"/>
        <v>0</v>
      </c>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row>
    <row r="106" spans="3:78">
      <c r="C106" s="25" t="s">
        <v>96</v>
      </c>
      <c r="E106" s="175">
        <f t="shared" si="18"/>
        <v>0</v>
      </c>
      <c r="F106" s="175">
        <f t="shared" si="18"/>
        <v>0</v>
      </c>
      <c r="G106" s="175">
        <f t="shared" si="18"/>
        <v>0</v>
      </c>
      <c r="H106" s="175">
        <f t="shared" ref="H106:Y106" si="19">H69-H68</f>
        <v>0</v>
      </c>
      <c r="I106" s="175">
        <f t="shared" si="19"/>
        <v>0</v>
      </c>
      <c r="J106" s="175">
        <f t="shared" si="19"/>
        <v>0</v>
      </c>
      <c r="K106" s="175">
        <f t="shared" si="19"/>
        <v>0</v>
      </c>
      <c r="L106" s="175">
        <f t="shared" si="19"/>
        <v>0</v>
      </c>
      <c r="M106" s="175">
        <f t="shared" si="19"/>
        <v>0</v>
      </c>
      <c r="N106" s="175">
        <f t="shared" si="19"/>
        <v>0</v>
      </c>
      <c r="O106" s="175">
        <f t="shared" si="19"/>
        <v>0</v>
      </c>
      <c r="P106" s="175">
        <f t="shared" si="19"/>
        <v>0</v>
      </c>
      <c r="Q106" s="175">
        <f t="shared" si="19"/>
        <v>0</v>
      </c>
      <c r="R106" s="175">
        <f t="shared" si="19"/>
        <v>0</v>
      </c>
      <c r="S106" s="175">
        <f t="shared" si="19"/>
        <v>0</v>
      </c>
      <c r="T106" s="175">
        <f t="shared" si="19"/>
        <v>0</v>
      </c>
      <c r="U106" s="175">
        <f t="shared" si="19"/>
        <v>0</v>
      </c>
      <c r="V106" s="175">
        <f t="shared" si="19"/>
        <v>0</v>
      </c>
      <c r="W106" s="175">
        <f t="shared" si="19"/>
        <v>0</v>
      </c>
      <c r="X106" s="175">
        <f t="shared" si="19"/>
        <v>0</v>
      </c>
      <c r="Y106" s="175">
        <f t="shared" si="19"/>
        <v>0</v>
      </c>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row>
    <row r="107" spans="3:78">
      <c r="C107" s="25" t="s">
        <v>97</v>
      </c>
      <c r="E107" s="175">
        <f t="shared" ref="E107:Y119" si="20">E70-E69</f>
        <v>0</v>
      </c>
      <c r="F107" s="175">
        <f t="shared" si="20"/>
        <v>0</v>
      </c>
      <c r="G107" s="175">
        <f t="shared" si="20"/>
        <v>0</v>
      </c>
      <c r="H107" s="175">
        <f t="shared" si="20"/>
        <v>0</v>
      </c>
      <c r="I107" s="175">
        <f t="shared" si="20"/>
        <v>0</v>
      </c>
      <c r="J107" s="175">
        <f t="shared" si="20"/>
        <v>0</v>
      </c>
      <c r="K107" s="175">
        <f t="shared" si="20"/>
        <v>0</v>
      </c>
      <c r="L107" s="175">
        <f t="shared" si="20"/>
        <v>0</v>
      </c>
      <c r="M107" s="175">
        <f t="shared" si="20"/>
        <v>0</v>
      </c>
      <c r="N107" s="175">
        <f t="shared" si="20"/>
        <v>0</v>
      </c>
      <c r="O107" s="175">
        <f t="shared" si="20"/>
        <v>0</v>
      </c>
      <c r="P107" s="175">
        <f t="shared" si="20"/>
        <v>0</v>
      </c>
      <c r="Q107" s="175">
        <f t="shared" si="20"/>
        <v>0</v>
      </c>
      <c r="R107" s="175">
        <f t="shared" si="20"/>
        <v>0</v>
      </c>
      <c r="S107" s="175">
        <f t="shared" si="20"/>
        <v>0</v>
      </c>
      <c r="T107" s="175">
        <f t="shared" si="20"/>
        <v>0</v>
      </c>
      <c r="U107" s="175">
        <f t="shared" si="20"/>
        <v>0</v>
      </c>
      <c r="V107" s="175">
        <f t="shared" si="20"/>
        <v>0</v>
      </c>
      <c r="W107" s="175">
        <f t="shared" si="20"/>
        <v>0</v>
      </c>
      <c r="X107" s="175">
        <f t="shared" si="20"/>
        <v>0</v>
      </c>
      <c r="Y107" s="175">
        <f t="shared" si="20"/>
        <v>0</v>
      </c>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row>
    <row r="108" spans="3:78">
      <c r="C108" s="25" t="s">
        <v>98</v>
      </c>
      <c r="E108" s="175">
        <f t="shared" si="20"/>
        <v>0</v>
      </c>
      <c r="F108" s="175">
        <f t="shared" si="20"/>
        <v>0</v>
      </c>
      <c r="G108" s="175">
        <f t="shared" si="20"/>
        <v>0</v>
      </c>
      <c r="H108" s="175">
        <f t="shared" si="20"/>
        <v>0</v>
      </c>
      <c r="I108" s="175">
        <f t="shared" si="20"/>
        <v>0</v>
      </c>
      <c r="J108" s="175">
        <f t="shared" si="20"/>
        <v>0</v>
      </c>
      <c r="K108" s="175">
        <f t="shared" si="20"/>
        <v>0</v>
      </c>
      <c r="L108" s="175">
        <f t="shared" si="20"/>
        <v>0</v>
      </c>
      <c r="M108" s="175">
        <f t="shared" si="20"/>
        <v>0</v>
      </c>
      <c r="N108" s="175">
        <f t="shared" si="20"/>
        <v>0</v>
      </c>
      <c r="O108" s="175">
        <f t="shared" si="20"/>
        <v>0</v>
      </c>
      <c r="P108" s="175">
        <f t="shared" si="20"/>
        <v>0</v>
      </c>
      <c r="Q108" s="175">
        <f t="shared" si="20"/>
        <v>0</v>
      </c>
      <c r="R108" s="175">
        <f t="shared" si="20"/>
        <v>0</v>
      </c>
      <c r="S108" s="175">
        <f t="shared" si="20"/>
        <v>0</v>
      </c>
      <c r="T108" s="175">
        <f t="shared" si="20"/>
        <v>0</v>
      </c>
      <c r="U108" s="175">
        <f t="shared" si="20"/>
        <v>0</v>
      </c>
      <c r="V108" s="175">
        <f t="shared" si="20"/>
        <v>0</v>
      </c>
      <c r="W108" s="175">
        <f t="shared" si="20"/>
        <v>0</v>
      </c>
      <c r="X108" s="175">
        <f t="shared" si="20"/>
        <v>0</v>
      </c>
      <c r="Y108" s="175">
        <f t="shared" si="20"/>
        <v>0</v>
      </c>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row>
    <row r="109" spans="3:78">
      <c r="C109" s="25" t="s">
        <v>99</v>
      </c>
      <c r="E109" s="175">
        <f t="shared" si="20"/>
        <v>0</v>
      </c>
      <c r="F109" s="175">
        <f t="shared" si="20"/>
        <v>0</v>
      </c>
      <c r="G109" s="175">
        <f t="shared" si="20"/>
        <v>0</v>
      </c>
      <c r="H109" s="175">
        <f t="shared" si="20"/>
        <v>0</v>
      </c>
      <c r="I109" s="175">
        <f t="shared" si="20"/>
        <v>0</v>
      </c>
      <c r="J109" s="175">
        <f t="shared" si="20"/>
        <v>0</v>
      </c>
      <c r="K109" s="175">
        <f t="shared" si="20"/>
        <v>0</v>
      </c>
      <c r="L109" s="175">
        <f t="shared" si="20"/>
        <v>0</v>
      </c>
      <c r="M109" s="175">
        <f t="shared" si="20"/>
        <v>0</v>
      </c>
      <c r="N109" s="175">
        <f t="shared" si="20"/>
        <v>0</v>
      </c>
      <c r="O109" s="175">
        <f t="shared" si="20"/>
        <v>0</v>
      </c>
      <c r="P109" s="175">
        <f t="shared" si="20"/>
        <v>0</v>
      </c>
      <c r="Q109" s="175">
        <f t="shared" si="20"/>
        <v>0</v>
      </c>
      <c r="R109" s="175">
        <f t="shared" si="20"/>
        <v>0</v>
      </c>
      <c r="S109" s="175">
        <f t="shared" si="20"/>
        <v>0</v>
      </c>
      <c r="T109" s="175">
        <f t="shared" si="20"/>
        <v>0</v>
      </c>
      <c r="U109" s="175">
        <f t="shared" si="20"/>
        <v>0</v>
      </c>
      <c r="V109" s="175">
        <f t="shared" si="20"/>
        <v>0</v>
      </c>
      <c r="W109" s="175">
        <f t="shared" si="20"/>
        <v>0</v>
      </c>
      <c r="X109" s="175">
        <f t="shared" si="20"/>
        <v>0</v>
      </c>
      <c r="Y109" s="175">
        <f t="shared" si="20"/>
        <v>0</v>
      </c>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row>
    <row r="110" spans="3:78">
      <c r="C110" s="25" t="s">
        <v>100</v>
      </c>
      <c r="E110" s="175">
        <f t="shared" si="20"/>
        <v>0</v>
      </c>
      <c r="F110" s="175">
        <f t="shared" si="20"/>
        <v>0</v>
      </c>
      <c r="G110" s="175">
        <f t="shared" si="20"/>
        <v>0</v>
      </c>
      <c r="H110" s="175">
        <f t="shared" si="20"/>
        <v>0</v>
      </c>
      <c r="I110" s="175">
        <f t="shared" si="20"/>
        <v>0</v>
      </c>
      <c r="J110" s="175">
        <f t="shared" si="20"/>
        <v>0</v>
      </c>
      <c r="K110" s="175">
        <f t="shared" si="20"/>
        <v>0</v>
      </c>
      <c r="L110" s="175">
        <f t="shared" si="20"/>
        <v>0</v>
      </c>
      <c r="M110" s="175">
        <f t="shared" si="20"/>
        <v>0</v>
      </c>
      <c r="N110" s="175">
        <f t="shared" si="20"/>
        <v>0</v>
      </c>
      <c r="O110" s="175">
        <f t="shared" si="20"/>
        <v>0</v>
      </c>
      <c r="P110" s="175">
        <f t="shared" si="20"/>
        <v>0</v>
      </c>
      <c r="Q110" s="175">
        <f t="shared" si="20"/>
        <v>0</v>
      </c>
      <c r="R110" s="175">
        <f t="shared" si="20"/>
        <v>0</v>
      </c>
      <c r="S110" s="175">
        <f t="shared" si="20"/>
        <v>0</v>
      </c>
      <c r="T110" s="175">
        <f t="shared" si="20"/>
        <v>0</v>
      </c>
      <c r="U110" s="175">
        <f t="shared" si="20"/>
        <v>0</v>
      </c>
      <c r="V110" s="175">
        <f t="shared" si="20"/>
        <v>0</v>
      </c>
      <c r="W110" s="175">
        <f t="shared" si="20"/>
        <v>0</v>
      </c>
      <c r="X110" s="175">
        <f t="shared" si="20"/>
        <v>0</v>
      </c>
      <c r="Y110" s="175">
        <f t="shared" si="20"/>
        <v>0</v>
      </c>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row>
    <row r="111" spans="3:78">
      <c r="C111" s="25" t="s">
        <v>101</v>
      </c>
      <c r="E111" s="175">
        <f t="shared" si="20"/>
        <v>0</v>
      </c>
      <c r="F111" s="175">
        <f t="shared" si="20"/>
        <v>0</v>
      </c>
      <c r="G111" s="175">
        <f t="shared" si="20"/>
        <v>0</v>
      </c>
      <c r="H111" s="175">
        <f t="shared" si="20"/>
        <v>0</v>
      </c>
      <c r="I111" s="175">
        <f t="shared" si="20"/>
        <v>0</v>
      </c>
      <c r="J111" s="175">
        <f t="shared" si="20"/>
        <v>0</v>
      </c>
      <c r="K111" s="175">
        <f t="shared" si="20"/>
        <v>0</v>
      </c>
      <c r="L111" s="175">
        <f t="shared" si="20"/>
        <v>0</v>
      </c>
      <c r="M111" s="175">
        <f t="shared" si="20"/>
        <v>0</v>
      </c>
      <c r="N111" s="175">
        <f t="shared" si="20"/>
        <v>0</v>
      </c>
      <c r="O111" s="175">
        <f t="shared" si="20"/>
        <v>0</v>
      </c>
      <c r="P111" s="175">
        <f t="shared" si="20"/>
        <v>0</v>
      </c>
      <c r="Q111" s="175">
        <f t="shared" si="20"/>
        <v>0</v>
      </c>
      <c r="R111" s="175">
        <f t="shared" si="20"/>
        <v>0</v>
      </c>
      <c r="S111" s="175">
        <f t="shared" si="20"/>
        <v>0</v>
      </c>
      <c r="T111" s="175">
        <f t="shared" si="20"/>
        <v>0</v>
      </c>
      <c r="U111" s="175">
        <f t="shared" si="20"/>
        <v>0</v>
      </c>
      <c r="V111" s="175">
        <f t="shared" si="20"/>
        <v>0</v>
      </c>
      <c r="W111" s="175">
        <f t="shared" si="20"/>
        <v>0</v>
      </c>
      <c r="X111" s="175">
        <f t="shared" si="20"/>
        <v>0</v>
      </c>
      <c r="Y111" s="175">
        <f t="shared" si="20"/>
        <v>0</v>
      </c>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3:78">
      <c r="C112" s="25" t="s">
        <v>102</v>
      </c>
      <c r="E112" s="175">
        <f t="shared" si="20"/>
        <v>0</v>
      </c>
      <c r="F112" s="175">
        <f t="shared" si="20"/>
        <v>0</v>
      </c>
      <c r="G112" s="175">
        <f t="shared" si="20"/>
        <v>0</v>
      </c>
      <c r="H112" s="175">
        <f t="shared" si="20"/>
        <v>0</v>
      </c>
      <c r="I112" s="175">
        <f t="shared" si="20"/>
        <v>0</v>
      </c>
      <c r="J112" s="175">
        <f t="shared" si="20"/>
        <v>0</v>
      </c>
      <c r="K112" s="175">
        <f t="shared" si="20"/>
        <v>0</v>
      </c>
      <c r="L112" s="175">
        <f t="shared" si="20"/>
        <v>0</v>
      </c>
      <c r="M112" s="175">
        <f t="shared" si="20"/>
        <v>0</v>
      </c>
      <c r="N112" s="175">
        <f t="shared" si="20"/>
        <v>0</v>
      </c>
      <c r="O112" s="175">
        <f t="shared" si="20"/>
        <v>0</v>
      </c>
      <c r="P112" s="175">
        <f t="shared" si="20"/>
        <v>0</v>
      </c>
      <c r="Q112" s="175">
        <f t="shared" si="20"/>
        <v>0</v>
      </c>
      <c r="R112" s="175">
        <f t="shared" si="20"/>
        <v>0</v>
      </c>
      <c r="S112" s="175">
        <f t="shared" si="20"/>
        <v>0</v>
      </c>
      <c r="T112" s="175">
        <f t="shared" si="20"/>
        <v>0</v>
      </c>
      <c r="U112" s="175">
        <f t="shared" si="20"/>
        <v>0</v>
      </c>
      <c r="V112" s="175">
        <f t="shared" si="20"/>
        <v>0</v>
      </c>
      <c r="W112" s="175">
        <f t="shared" si="20"/>
        <v>0</v>
      </c>
      <c r="X112" s="175">
        <f t="shared" si="20"/>
        <v>0</v>
      </c>
      <c r="Y112" s="175">
        <f t="shared" si="20"/>
        <v>0</v>
      </c>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3:78">
      <c r="C113" s="25" t="s">
        <v>103</v>
      </c>
      <c r="E113" s="175">
        <f t="shared" si="20"/>
        <v>0</v>
      </c>
      <c r="F113" s="175">
        <f t="shared" si="20"/>
        <v>0</v>
      </c>
      <c r="G113" s="175">
        <f t="shared" si="20"/>
        <v>0</v>
      </c>
      <c r="H113" s="175">
        <f t="shared" si="20"/>
        <v>0</v>
      </c>
      <c r="I113" s="175">
        <f t="shared" si="20"/>
        <v>0</v>
      </c>
      <c r="J113" s="175">
        <f t="shared" si="20"/>
        <v>0</v>
      </c>
      <c r="K113" s="175">
        <f t="shared" si="20"/>
        <v>0</v>
      </c>
      <c r="L113" s="175">
        <f t="shared" si="20"/>
        <v>0</v>
      </c>
      <c r="M113" s="175">
        <f t="shared" si="20"/>
        <v>0</v>
      </c>
      <c r="N113" s="175">
        <f t="shared" si="20"/>
        <v>0</v>
      </c>
      <c r="O113" s="175">
        <f t="shared" si="20"/>
        <v>0</v>
      </c>
      <c r="P113" s="175">
        <f t="shared" si="20"/>
        <v>0</v>
      </c>
      <c r="Q113" s="175">
        <f t="shared" si="20"/>
        <v>0</v>
      </c>
      <c r="R113" s="175">
        <f t="shared" si="20"/>
        <v>0</v>
      </c>
      <c r="S113" s="175">
        <f t="shared" si="20"/>
        <v>0</v>
      </c>
      <c r="T113" s="175">
        <f t="shared" si="20"/>
        <v>0</v>
      </c>
      <c r="U113" s="175">
        <f t="shared" si="20"/>
        <v>0</v>
      </c>
      <c r="V113" s="175">
        <f t="shared" si="20"/>
        <v>0</v>
      </c>
      <c r="W113" s="175">
        <f t="shared" si="20"/>
        <v>0</v>
      </c>
      <c r="X113" s="175">
        <f t="shared" si="20"/>
        <v>0</v>
      </c>
      <c r="Y113" s="175">
        <f t="shared" si="20"/>
        <v>0</v>
      </c>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3:78">
      <c r="C114" s="25" t="s">
        <v>372</v>
      </c>
      <c r="E114" s="175">
        <f t="shared" si="20"/>
        <v>0</v>
      </c>
      <c r="F114" s="175">
        <f t="shared" si="20"/>
        <v>0</v>
      </c>
      <c r="G114" s="175">
        <f t="shared" si="20"/>
        <v>0</v>
      </c>
      <c r="H114" s="175">
        <f t="shared" si="20"/>
        <v>0</v>
      </c>
      <c r="I114" s="175">
        <f t="shared" si="20"/>
        <v>0</v>
      </c>
      <c r="J114" s="175">
        <f t="shared" si="20"/>
        <v>0</v>
      </c>
      <c r="K114" s="175">
        <f t="shared" si="20"/>
        <v>0</v>
      </c>
      <c r="L114" s="175">
        <f t="shared" si="20"/>
        <v>0</v>
      </c>
      <c r="M114" s="175">
        <f t="shared" si="20"/>
        <v>0</v>
      </c>
      <c r="N114" s="175">
        <f t="shared" si="20"/>
        <v>0</v>
      </c>
      <c r="O114" s="175">
        <f t="shared" si="20"/>
        <v>0</v>
      </c>
      <c r="P114" s="175">
        <f t="shared" si="20"/>
        <v>0</v>
      </c>
      <c r="Q114" s="175">
        <f t="shared" si="20"/>
        <v>0</v>
      </c>
      <c r="R114" s="175">
        <f t="shared" si="20"/>
        <v>0</v>
      </c>
      <c r="S114" s="175">
        <f t="shared" si="20"/>
        <v>0</v>
      </c>
      <c r="T114" s="175">
        <f t="shared" si="20"/>
        <v>0</v>
      </c>
      <c r="U114" s="175">
        <f t="shared" si="20"/>
        <v>0</v>
      </c>
      <c r="V114" s="175">
        <f t="shared" si="20"/>
        <v>0</v>
      </c>
      <c r="W114" s="175">
        <f t="shared" si="20"/>
        <v>0</v>
      </c>
      <c r="X114" s="175">
        <f t="shared" si="20"/>
        <v>0</v>
      </c>
      <c r="Y114" s="175">
        <f t="shared" si="20"/>
        <v>0</v>
      </c>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3:78">
      <c r="C115" s="25" t="s">
        <v>374</v>
      </c>
      <c r="E115" s="175">
        <f t="shared" si="20"/>
        <v>0</v>
      </c>
      <c r="F115" s="175">
        <f t="shared" si="20"/>
        <v>0</v>
      </c>
      <c r="G115" s="175">
        <f t="shared" si="20"/>
        <v>0</v>
      </c>
      <c r="H115" s="175">
        <f t="shared" si="20"/>
        <v>0</v>
      </c>
      <c r="I115" s="175">
        <f t="shared" si="20"/>
        <v>0</v>
      </c>
      <c r="J115" s="175">
        <f t="shared" si="20"/>
        <v>0</v>
      </c>
      <c r="K115" s="175">
        <f t="shared" si="20"/>
        <v>0</v>
      </c>
      <c r="L115" s="175">
        <f t="shared" si="20"/>
        <v>0</v>
      </c>
      <c r="M115" s="175">
        <f t="shared" si="20"/>
        <v>0</v>
      </c>
      <c r="N115" s="175">
        <f t="shared" si="20"/>
        <v>0</v>
      </c>
      <c r="O115" s="175">
        <f t="shared" si="20"/>
        <v>0</v>
      </c>
      <c r="P115" s="175">
        <f t="shared" si="20"/>
        <v>0</v>
      </c>
      <c r="Q115" s="175">
        <f t="shared" si="20"/>
        <v>0</v>
      </c>
      <c r="R115" s="175">
        <f t="shared" si="20"/>
        <v>0</v>
      </c>
      <c r="S115" s="175">
        <f t="shared" si="20"/>
        <v>0</v>
      </c>
      <c r="T115" s="175">
        <f t="shared" si="20"/>
        <v>0</v>
      </c>
      <c r="U115" s="175">
        <f t="shared" si="20"/>
        <v>0</v>
      </c>
      <c r="V115" s="175">
        <f t="shared" si="20"/>
        <v>0</v>
      </c>
      <c r="W115" s="175">
        <f t="shared" si="20"/>
        <v>0</v>
      </c>
      <c r="X115" s="175">
        <f t="shared" si="20"/>
        <v>0</v>
      </c>
      <c r="Y115" s="175">
        <f t="shared" si="20"/>
        <v>0</v>
      </c>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3:78">
      <c r="C116" s="25" t="s">
        <v>377</v>
      </c>
      <c r="E116" s="175">
        <f t="shared" si="20"/>
        <v>0</v>
      </c>
      <c r="F116" s="175">
        <f t="shared" si="20"/>
        <v>0</v>
      </c>
      <c r="G116" s="175">
        <f t="shared" si="20"/>
        <v>0</v>
      </c>
      <c r="H116" s="175">
        <f t="shared" si="20"/>
        <v>0</v>
      </c>
      <c r="I116" s="175">
        <f t="shared" si="20"/>
        <v>0</v>
      </c>
      <c r="J116" s="175">
        <f t="shared" si="20"/>
        <v>0</v>
      </c>
      <c r="K116" s="175">
        <f t="shared" si="20"/>
        <v>0</v>
      </c>
      <c r="L116" s="175">
        <f t="shared" si="20"/>
        <v>0</v>
      </c>
      <c r="M116" s="175">
        <f t="shared" si="20"/>
        <v>0</v>
      </c>
      <c r="N116" s="175">
        <f t="shared" si="20"/>
        <v>0</v>
      </c>
      <c r="O116" s="175">
        <f t="shared" si="20"/>
        <v>0</v>
      </c>
      <c r="P116" s="175">
        <f t="shared" si="20"/>
        <v>0</v>
      </c>
      <c r="Q116" s="175">
        <f t="shared" si="20"/>
        <v>0</v>
      </c>
      <c r="R116" s="175">
        <f t="shared" si="20"/>
        <v>0</v>
      </c>
      <c r="S116" s="175">
        <f t="shared" si="20"/>
        <v>0</v>
      </c>
      <c r="T116" s="175">
        <f t="shared" si="20"/>
        <v>0</v>
      </c>
      <c r="U116" s="175">
        <f t="shared" si="20"/>
        <v>0</v>
      </c>
      <c r="V116" s="175">
        <f t="shared" si="20"/>
        <v>0</v>
      </c>
      <c r="W116" s="175">
        <f t="shared" si="20"/>
        <v>0</v>
      </c>
      <c r="X116" s="175">
        <f t="shared" si="20"/>
        <v>0</v>
      </c>
      <c r="Y116" s="175">
        <f t="shared" si="20"/>
        <v>0</v>
      </c>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row>
    <row r="117" spans="3:78">
      <c r="C117" s="25" t="s">
        <v>380</v>
      </c>
      <c r="E117" s="175">
        <f t="shared" si="20"/>
        <v>0</v>
      </c>
      <c r="F117" s="175">
        <f t="shared" si="20"/>
        <v>0</v>
      </c>
      <c r="G117" s="175">
        <f t="shared" si="20"/>
        <v>0</v>
      </c>
      <c r="H117" s="175">
        <f t="shared" si="20"/>
        <v>0</v>
      </c>
      <c r="I117" s="175">
        <f t="shared" si="20"/>
        <v>0</v>
      </c>
      <c r="J117" s="175">
        <f t="shared" si="20"/>
        <v>0</v>
      </c>
      <c r="K117" s="175">
        <f t="shared" si="20"/>
        <v>0</v>
      </c>
      <c r="L117" s="175">
        <f t="shared" si="20"/>
        <v>0</v>
      </c>
      <c r="M117" s="175">
        <f t="shared" si="20"/>
        <v>0</v>
      </c>
      <c r="N117" s="175">
        <f t="shared" si="20"/>
        <v>0</v>
      </c>
      <c r="O117" s="175">
        <f t="shared" si="20"/>
        <v>0</v>
      </c>
      <c r="P117" s="175">
        <f t="shared" si="20"/>
        <v>0</v>
      </c>
      <c r="Q117" s="175">
        <f t="shared" si="20"/>
        <v>0</v>
      </c>
      <c r="R117" s="175">
        <f t="shared" si="20"/>
        <v>0</v>
      </c>
      <c r="S117" s="175">
        <f t="shared" si="20"/>
        <v>0</v>
      </c>
      <c r="T117" s="175">
        <f t="shared" si="20"/>
        <v>0</v>
      </c>
      <c r="U117" s="175">
        <f t="shared" si="20"/>
        <v>0</v>
      </c>
      <c r="V117" s="175">
        <f t="shared" si="20"/>
        <v>0</v>
      </c>
      <c r="W117" s="175">
        <f t="shared" si="20"/>
        <v>0</v>
      </c>
      <c r="X117" s="175">
        <f t="shared" si="20"/>
        <v>0</v>
      </c>
      <c r="Y117" s="175">
        <f t="shared" si="20"/>
        <v>0</v>
      </c>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row>
    <row r="118" spans="3:78">
      <c r="C118" s="25" t="s">
        <v>383</v>
      </c>
      <c r="E118" s="175">
        <f t="shared" si="20"/>
        <v>0</v>
      </c>
      <c r="F118" s="175">
        <f t="shared" si="20"/>
        <v>0</v>
      </c>
      <c r="G118" s="175">
        <f t="shared" si="20"/>
        <v>0</v>
      </c>
      <c r="H118" s="175">
        <f t="shared" si="20"/>
        <v>0</v>
      </c>
      <c r="I118" s="175">
        <f t="shared" si="20"/>
        <v>0</v>
      </c>
      <c r="J118" s="175">
        <f t="shared" si="20"/>
        <v>0</v>
      </c>
      <c r="K118" s="175">
        <f t="shared" si="20"/>
        <v>0</v>
      </c>
      <c r="L118" s="175">
        <f t="shared" si="20"/>
        <v>0</v>
      </c>
      <c r="M118" s="175">
        <f t="shared" si="20"/>
        <v>0</v>
      </c>
      <c r="N118" s="175">
        <f t="shared" si="20"/>
        <v>0</v>
      </c>
      <c r="O118" s="175">
        <f t="shared" si="20"/>
        <v>0</v>
      </c>
      <c r="P118" s="175">
        <f t="shared" si="20"/>
        <v>0</v>
      </c>
      <c r="Q118" s="175">
        <f t="shared" si="20"/>
        <v>0</v>
      </c>
      <c r="R118" s="175">
        <f t="shared" si="20"/>
        <v>0</v>
      </c>
      <c r="S118" s="175">
        <f t="shared" si="20"/>
        <v>0</v>
      </c>
      <c r="T118" s="175">
        <f t="shared" si="20"/>
        <v>0</v>
      </c>
      <c r="U118" s="175">
        <f t="shared" si="20"/>
        <v>0</v>
      </c>
      <c r="V118" s="175">
        <f t="shared" si="20"/>
        <v>0</v>
      </c>
      <c r="W118" s="175">
        <f t="shared" si="20"/>
        <v>0</v>
      </c>
      <c r="X118" s="175">
        <f t="shared" si="20"/>
        <v>0</v>
      </c>
      <c r="Y118" s="175">
        <f t="shared" si="20"/>
        <v>0</v>
      </c>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row>
    <row r="119" spans="3:78">
      <c r="C119" s="25" t="s">
        <v>386</v>
      </c>
      <c r="E119" s="175">
        <f t="shared" si="20"/>
        <v>0</v>
      </c>
      <c r="F119" s="175">
        <f t="shared" si="20"/>
        <v>0</v>
      </c>
      <c r="G119" s="175">
        <f t="shared" si="20"/>
        <v>0</v>
      </c>
      <c r="H119" s="175">
        <f t="shared" ref="H119:Y119" si="21">H82-H81</f>
        <v>0</v>
      </c>
      <c r="I119" s="175">
        <f t="shared" si="21"/>
        <v>0</v>
      </c>
      <c r="J119" s="175">
        <f t="shared" si="21"/>
        <v>0</v>
      </c>
      <c r="K119" s="175">
        <f t="shared" si="21"/>
        <v>0</v>
      </c>
      <c r="L119" s="175">
        <f t="shared" si="21"/>
        <v>0</v>
      </c>
      <c r="M119" s="175">
        <f t="shared" si="21"/>
        <v>0</v>
      </c>
      <c r="N119" s="175">
        <f t="shared" si="21"/>
        <v>0</v>
      </c>
      <c r="O119" s="175">
        <f t="shared" si="21"/>
        <v>0</v>
      </c>
      <c r="P119" s="175">
        <f t="shared" si="21"/>
        <v>0</v>
      </c>
      <c r="Q119" s="175">
        <f t="shared" si="21"/>
        <v>0</v>
      </c>
      <c r="R119" s="175">
        <f t="shared" si="21"/>
        <v>0</v>
      </c>
      <c r="S119" s="175">
        <f t="shared" si="21"/>
        <v>0</v>
      </c>
      <c r="T119" s="175">
        <f t="shared" si="21"/>
        <v>0</v>
      </c>
      <c r="U119" s="175">
        <f t="shared" si="21"/>
        <v>0</v>
      </c>
      <c r="V119" s="175">
        <f t="shared" si="21"/>
        <v>0</v>
      </c>
      <c r="W119" s="175">
        <f t="shared" si="21"/>
        <v>0</v>
      </c>
      <c r="X119" s="175">
        <f t="shared" si="21"/>
        <v>0</v>
      </c>
      <c r="Y119" s="175">
        <f t="shared" si="21"/>
        <v>0</v>
      </c>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row>
    <row r="120" spans="3:78">
      <c r="C120" s="25" t="s">
        <v>389</v>
      </c>
      <c r="E120" s="175">
        <f t="shared" ref="E120:Y124" si="22">E83-E82</f>
        <v>0</v>
      </c>
      <c r="F120" s="175">
        <f t="shared" si="22"/>
        <v>0</v>
      </c>
      <c r="G120" s="175">
        <f t="shared" si="22"/>
        <v>0</v>
      </c>
      <c r="H120" s="175">
        <f t="shared" si="22"/>
        <v>0</v>
      </c>
      <c r="I120" s="175">
        <f t="shared" si="22"/>
        <v>0</v>
      </c>
      <c r="J120" s="175">
        <f t="shared" si="22"/>
        <v>0</v>
      </c>
      <c r="K120" s="175">
        <f t="shared" si="22"/>
        <v>0</v>
      </c>
      <c r="L120" s="175">
        <f t="shared" si="22"/>
        <v>0</v>
      </c>
      <c r="M120" s="175">
        <f t="shared" si="22"/>
        <v>0</v>
      </c>
      <c r="N120" s="175">
        <f t="shared" si="22"/>
        <v>0</v>
      </c>
      <c r="O120" s="175">
        <f t="shared" si="22"/>
        <v>0</v>
      </c>
      <c r="P120" s="175">
        <f t="shared" si="22"/>
        <v>0</v>
      </c>
      <c r="Q120" s="175">
        <f t="shared" si="22"/>
        <v>0</v>
      </c>
      <c r="R120" s="175">
        <f t="shared" si="22"/>
        <v>0</v>
      </c>
      <c r="S120" s="175">
        <f t="shared" si="22"/>
        <v>0</v>
      </c>
      <c r="T120" s="175">
        <f t="shared" si="22"/>
        <v>0</v>
      </c>
      <c r="U120" s="175">
        <f t="shared" si="22"/>
        <v>0</v>
      </c>
      <c r="V120" s="175">
        <f t="shared" si="22"/>
        <v>0</v>
      </c>
      <c r="W120" s="175">
        <f t="shared" si="22"/>
        <v>0</v>
      </c>
      <c r="X120" s="175">
        <f t="shared" si="22"/>
        <v>0</v>
      </c>
      <c r="Y120" s="175">
        <f t="shared" si="22"/>
        <v>0</v>
      </c>
    </row>
    <row r="121" spans="3:78">
      <c r="C121" s="25" t="s">
        <v>392</v>
      </c>
      <c r="E121" s="175">
        <f t="shared" si="22"/>
        <v>0</v>
      </c>
      <c r="F121" s="175">
        <f t="shared" si="22"/>
        <v>0</v>
      </c>
      <c r="G121" s="175">
        <f t="shared" si="22"/>
        <v>0</v>
      </c>
      <c r="H121" s="175">
        <f t="shared" si="22"/>
        <v>0</v>
      </c>
      <c r="I121" s="175">
        <f t="shared" si="22"/>
        <v>0</v>
      </c>
      <c r="J121" s="175">
        <f t="shared" si="22"/>
        <v>0</v>
      </c>
      <c r="K121" s="175">
        <f t="shared" si="22"/>
        <v>0</v>
      </c>
      <c r="L121" s="175">
        <f t="shared" si="22"/>
        <v>0</v>
      </c>
      <c r="M121" s="175">
        <f t="shared" si="22"/>
        <v>0</v>
      </c>
      <c r="N121" s="175">
        <f t="shared" si="22"/>
        <v>0</v>
      </c>
      <c r="O121" s="175">
        <f t="shared" si="22"/>
        <v>0</v>
      </c>
      <c r="P121" s="175">
        <f t="shared" si="22"/>
        <v>0</v>
      </c>
      <c r="Q121" s="175">
        <f t="shared" si="22"/>
        <v>0</v>
      </c>
      <c r="R121" s="175">
        <f t="shared" si="22"/>
        <v>0</v>
      </c>
      <c r="S121" s="175">
        <f t="shared" si="22"/>
        <v>0</v>
      </c>
      <c r="T121" s="175">
        <f t="shared" si="22"/>
        <v>0</v>
      </c>
      <c r="U121" s="175">
        <f t="shared" si="22"/>
        <v>0</v>
      </c>
      <c r="V121" s="175">
        <f t="shared" si="22"/>
        <v>0</v>
      </c>
      <c r="W121" s="175">
        <f t="shared" si="22"/>
        <v>0</v>
      </c>
      <c r="X121" s="175">
        <f t="shared" si="22"/>
        <v>0</v>
      </c>
      <c r="Y121" s="175">
        <f t="shared" si="22"/>
        <v>0</v>
      </c>
    </row>
    <row r="122" spans="3:78">
      <c r="C122" s="25" t="s">
        <v>395</v>
      </c>
      <c r="E122" s="175">
        <f t="shared" si="22"/>
        <v>0</v>
      </c>
      <c r="F122" s="175">
        <f t="shared" si="22"/>
        <v>0</v>
      </c>
      <c r="G122" s="175">
        <f t="shared" si="22"/>
        <v>0</v>
      </c>
      <c r="H122" s="175">
        <f t="shared" si="22"/>
        <v>0</v>
      </c>
      <c r="I122" s="175">
        <f t="shared" si="22"/>
        <v>0</v>
      </c>
      <c r="J122" s="175">
        <f t="shared" si="22"/>
        <v>0</v>
      </c>
      <c r="K122" s="175">
        <f t="shared" si="22"/>
        <v>0</v>
      </c>
      <c r="L122" s="175">
        <f t="shared" si="22"/>
        <v>0</v>
      </c>
      <c r="M122" s="175">
        <f t="shared" si="22"/>
        <v>0</v>
      </c>
      <c r="N122" s="175">
        <f t="shared" si="22"/>
        <v>0</v>
      </c>
      <c r="O122" s="175">
        <f t="shared" si="22"/>
        <v>0</v>
      </c>
      <c r="P122" s="175">
        <f t="shared" si="22"/>
        <v>0</v>
      </c>
      <c r="Q122" s="175">
        <f t="shared" si="22"/>
        <v>0</v>
      </c>
      <c r="R122" s="175">
        <f t="shared" si="22"/>
        <v>0</v>
      </c>
      <c r="S122" s="175">
        <f t="shared" si="22"/>
        <v>0</v>
      </c>
      <c r="T122" s="175">
        <f t="shared" si="22"/>
        <v>0</v>
      </c>
      <c r="U122" s="175">
        <f t="shared" si="22"/>
        <v>0</v>
      </c>
      <c r="V122" s="175">
        <f t="shared" si="22"/>
        <v>0</v>
      </c>
      <c r="W122" s="175">
        <f t="shared" si="22"/>
        <v>0</v>
      </c>
      <c r="X122" s="175">
        <f t="shared" si="22"/>
        <v>0</v>
      </c>
      <c r="Y122" s="175">
        <f t="shared" si="22"/>
        <v>0</v>
      </c>
    </row>
    <row r="123" spans="3:78">
      <c r="C123" s="25" t="s">
        <v>398</v>
      </c>
      <c r="E123" s="175">
        <f t="shared" si="22"/>
        <v>0</v>
      </c>
      <c r="F123" s="175">
        <f t="shared" si="22"/>
        <v>0</v>
      </c>
      <c r="G123" s="175">
        <f t="shared" si="22"/>
        <v>0</v>
      </c>
      <c r="H123" s="175">
        <f t="shared" si="22"/>
        <v>0</v>
      </c>
      <c r="I123" s="175">
        <f t="shared" si="22"/>
        <v>0</v>
      </c>
      <c r="J123" s="175">
        <f t="shared" si="22"/>
        <v>0</v>
      </c>
      <c r="K123" s="175">
        <f t="shared" si="22"/>
        <v>0</v>
      </c>
      <c r="L123" s="175">
        <f t="shared" si="22"/>
        <v>0</v>
      </c>
      <c r="M123" s="175">
        <f t="shared" si="22"/>
        <v>0</v>
      </c>
      <c r="N123" s="175">
        <f t="shared" si="22"/>
        <v>0</v>
      </c>
      <c r="O123" s="175">
        <f t="shared" si="22"/>
        <v>0</v>
      </c>
      <c r="P123" s="175">
        <f t="shared" si="22"/>
        <v>0</v>
      </c>
      <c r="Q123" s="175">
        <f t="shared" si="22"/>
        <v>0</v>
      </c>
      <c r="R123" s="175">
        <f t="shared" si="22"/>
        <v>0</v>
      </c>
      <c r="S123" s="175">
        <f t="shared" si="22"/>
        <v>0</v>
      </c>
      <c r="T123" s="175">
        <f t="shared" si="22"/>
        <v>0</v>
      </c>
      <c r="U123" s="175">
        <f t="shared" si="22"/>
        <v>0</v>
      </c>
      <c r="V123" s="175">
        <f t="shared" si="22"/>
        <v>0</v>
      </c>
      <c r="W123" s="175">
        <f t="shared" si="22"/>
        <v>0</v>
      </c>
      <c r="X123" s="175">
        <f t="shared" si="22"/>
        <v>0</v>
      </c>
      <c r="Y123" s="175">
        <f t="shared" si="22"/>
        <v>0</v>
      </c>
    </row>
    <row r="124" spans="3:78">
      <c r="C124" s="25" t="s">
        <v>401</v>
      </c>
      <c r="E124" s="175">
        <f t="shared" si="22"/>
        <v>0</v>
      </c>
      <c r="F124" s="175">
        <f t="shared" si="22"/>
        <v>0</v>
      </c>
      <c r="G124" s="175">
        <f t="shared" si="22"/>
        <v>0</v>
      </c>
      <c r="H124" s="175">
        <f t="shared" si="22"/>
        <v>0</v>
      </c>
      <c r="I124" s="175">
        <f t="shared" si="22"/>
        <v>0</v>
      </c>
      <c r="J124" s="175">
        <f t="shared" si="22"/>
        <v>0</v>
      </c>
      <c r="K124" s="175">
        <f t="shared" si="22"/>
        <v>0</v>
      </c>
      <c r="L124" s="175">
        <f t="shared" si="22"/>
        <v>0</v>
      </c>
      <c r="M124" s="175">
        <f t="shared" si="22"/>
        <v>0</v>
      </c>
      <c r="N124" s="175">
        <f t="shared" si="22"/>
        <v>0</v>
      </c>
      <c r="O124" s="175">
        <f t="shared" si="22"/>
        <v>0</v>
      </c>
      <c r="P124" s="175">
        <f t="shared" si="22"/>
        <v>0</v>
      </c>
      <c r="Q124" s="175">
        <f t="shared" si="22"/>
        <v>0</v>
      </c>
      <c r="R124" s="175">
        <f t="shared" si="22"/>
        <v>0</v>
      </c>
      <c r="S124" s="175">
        <f t="shared" si="22"/>
        <v>0</v>
      </c>
      <c r="T124" s="175">
        <f t="shared" si="22"/>
        <v>0</v>
      </c>
      <c r="U124" s="175">
        <f t="shared" si="22"/>
        <v>0</v>
      </c>
      <c r="V124" s="175">
        <f t="shared" si="22"/>
        <v>0</v>
      </c>
      <c r="W124" s="175">
        <f t="shared" si="22"/>
        <v>0</v>
      </c>
      <c r="X124" s="175">
        <f t="shared" si="22"/>
        <v>0</v>
      </c>
      <c r="Y124" s="175">
        <f t="shared" si="22"/>
        <v>0</v>
      </c>
    </row>
    <row r="125" spans="3:78">
      <c r="E125" s="65"/>
    </row>
    <row r="126" spans="3:78" ht="15">
      <c r="C126" s="122" t="s">
        <v>105</v>
      </c>
      <c r="D126" s="176">
        <f t="shared" ref="D126:X126" si="23">SUM(D93:D124)</f>
        <v>0</v>
      </c>
      <c r="E126" s="176">
        <f t="shared" si="23"/>
        <v>0.53263699513192331</v>
      </c>
      <c r="F126" s="176">
        <f t="shared" si="23"/>
        <v>0.78935685332996619</v>
      </c>
      <c r="G126" s="176">
        <f t="shared" si="23"/>
        <v>0.96673061831241525</v>
      </c>
      <c r="H126" s="176">
        <f t="shared" si="23"/>
        <v>1.0864412224800231</v>
      </c>
      <c r="I126" s="176">
        <f t="shared" si="23"/>
        <v>1.1706382954593437</v>
      </c>
      <c r="J126" s="176">
        <f t="shared" si="23"/>
        <v>1.2189925231149898</v>
      </c>
      <c r="K126" s="176">
        <f t="shared" si="23"/>
        <v>1.2470360096062489</v>
      </c>
      <c r="L126" s="176">
        <f t="shared" si="23"/>
        <v>1.2650867248718412</v>
      </c>
      <c r="M126" s="176">
        <f t="shared" si="23"/>
        <v>1.2787280468869389</v>
      </c>
      <c r="N126" s="176">
        <f t="shared" si="23"/>
        <v>1.2905680599533771</v>
      </c>
      <c r="O126" s="176">
        <f t="shared" si="23"/>
        <v>1.3016910233150047</v>
      </c>
      <c r="P126" s="176">
        <f t="shared" si="23"/>
        <v>1.3125179919023513</v>
      </c>
      <c r="Q126" s="176">
        <f t="shared" si="23"/>
        <v>1.3231920036551525</v>
      </c>
      <c r="R126" s="176">
        <f t="shared" si="23"/>
        <v>1.3337524878871154</v>
      </c>
      <c r="S126" s="176">
        <f t="shared" si="23"/>
        <v>1.3442158694756468</v>
      </c>
      <c r="T126" s="176">
        <f t="shared" si="23"/>
        <v>1.3545938023869724</v>
      </c>
      <c r="U126" s="176">
        <f t="shared" si="23"/>
        <v>1.3648957757991504</v>
      </c>
      <c r="V126" s="176">
        <f t="shared" si="23"/>
        <v>1.3751294846881206</v>
      </c>
      <c r="W126" s="176">
        <f t="shared" si="23"/>
        <v>1.3853015583808108</v>
      </c>
      <c r="X126" s="176">
        <f t="shared" si="23"/>
        <v>1.3954307895400395</v>
      </c>
      <c r="Y126" s="176"/>
    </row>
    <row r="127" spans="3:78" ht="15">
      <c r="C127" s="122" t="s">
        <v>106</v>
      </c>
      <c r="D127" s="176">
        <f>D126</f>
        <v>0</v>
      </c>
      <c r="E127" s="176">
        <f t="shared" ref="E127:X127" si="24">D127+E126</f>
        <v>0.53263699513192331</v>
      </c>
      <c r="F127" s="176">
        <f t="shared" si="24"/>
        <v>1.3219938484618896</v>
      </c>
      <c r="G127" s="176">
        <f t="shared" si="24"/>
        <v>2.2887244667743047</v>
      </c>
      <c r="H127" s="176">
        <f t="shared" si="24"/>
        <v>3.3751656892543278</v>
      </c>
      <c r="I127" s="176">
        <f t="shared" si="24"/>
        <v>4.5458039847136718</v>
      </c>
      <c r="J127" s="176">
        <f t="shared" si="24"/>
        <v>5.7647965078286614</v>
      </c>
      <c r="K127" s="176">
        <f t="shared" si="24"/>
        <v>7.0118325174349101</v>
      </c>
      <c r="L127" s="176">
        <f t="shared" si="24"/>
        <v>8.2769192423067519</v>
      </c>
      <c r="M127" s="176">
        <f t="shared" si="24"/>
        <v>9.5556472891936899</v>
      </c>
      <c r="N127" s="176">
        <f t="shared" si="24"/>
        <v>10.846215349147068</v>
      </c>
      <c r="O127" s="176">
        <f t="shared" si="24"/>
        <v>12.147906372462073</v>
      </c>
      <c r="P127" s="176">
        <f t="shared" si="24"/>
        <v>13.460424364364425</v>
      </c>
      <c r="Q127" s="176">
        <f t="shared" si="24"/>
        <v>14.783616368019578</v>
      </c>
      <c r="R127" s="176">
        <f t="shared" si="24"/>
        <v>16.117368855906694</v>
      </c>
      <c r="S127" s="176">
        <f t="shared" si="24"/>
        <v>17.461584725382341</v>
      </c>
      <c r="T127" s="176">
        <f t="shared" si="24"/>
        <v>18.816178527769313</v>
      </c>
      <c r="U127" s="176">
        <f t="shared" si="24"/>
        <v>20.181074303568465</v>
      </c>
      <c r="V127" s="176">
        <f t="shared" si="24"/>
        <v>21.556203788256585</v>
      </c>
      <c r="W127" s="176">
        <f t="shared" si="24"/>
        <v>22.941505346637395</v>
      </c>
      <c r="X127" s="176">
        <f t="shared" si="24"/>
        <v>24.336936136177435</v>
      </c>
      <c r="Y127" s="176">
        <f>SUM(Y93:Y124)</f>
        <v>25.861455431752674</v>
      </c>
    </row>
  </sheetData>
  <mergeCells count="1">
    <mergeCell ref="B1:S6"/>
  </mergeCells>
  <dataValidations disablePrompts="1" count="1">
    <dataValidation type="list" allowBlank="1" showInputMessage="1" showErrorMessage="1" sqref="D8">
      <formula1>"ID, MT, OR, WA, Region"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10"/>
  <dimension ref="A1:CB127"/>
  <sheetViews>
    <sheetView workbookViewId="0">
      <selection activeCell="B23" sqref="B23"/>
    </sheetView>
  </sheetViews>
  <sheetFormatPr defaultRowHeight="12.75"/>
  <cols>
    <col min="1" max="1" width="45.5703125" style="25" customWidth="1"/>
    <col min="2" max="2" width="25.7109375" style="25" customWidth="1"/>
    <col min="3" max="3" width="26" style="25" customWidth="1"/>
    <col min="4" max="4" width="29.5703125" style="25" customWidth="1"/>
    <col min="5" max="5" width="11" style="25" customWidth="1"/>
    <col min="6" max="6" width="10.7109375" style="25" customWidth="1"/>
    <col min="7" max="12" width="9.42578125" style="25" bestFit="1" customWidth="1"/>
    <col min="13" max="13" width="9.7109375" style="25" bestFit="1" customWidth="1"/>
    <col min="14" max="24" width="10.28515625" style="25" bestFit="1" customWidth="1"/>
    <col min="25" max="25" width="14.42578125" style="25" customWidth="1"/>
    <col min="26" max="26" width="9.140625" style="25"/>
    <col min="27" max="27" width="10.42578125" style="25" customWidth="1"/>
    <col min="28" max="28" width="14" style="25" bestFit="1" customWidth="1"/>
    <col min="29" max="255" width="9.140625" style="25"/>
    <col min="256" max="256" width="35" style="25" customWidth="1"/>
    <col min="257" max="257" width="16" style="25" customWidth="1"/>
    <col min="258" max="258" width="29.140625" style="25" customWidth="1"/>
    <col min="259" max="259" width="12.85546875" style="25" bestFit="1" customWidth="1"/>
    <col min="260" max="260" width="9.42578125" style="25" customWidth="1"/>
    <col min="261" max="511" width="9.140625" style="25"/>
    <col min="512" max="512" width="35" style="25" customWidth="1"/>
    <col min="513" max="513" width="16" style="25" customWidth="1"/>
    <col min="514" max="514" width="29.140625" style="25" customWidth="1"/>
    <col min="515" max="515" width="12.85546875" style="25" bestFit="1" customWidth="1"/>
    <col min="516" max="516" width="9.42578125" style="25" customWidth="1"/>
    <col min="517" max="767" width="9.140625" style="25"/>
    <col min="768" max="768" width="35" style="25" customWidth="1"/>
    <col min="769" max="769" width="16" style="25" customWidth="1"/>
    <col min="770" max="770" width="29.140625" style="25" customWidth="1"/>
    <col min="771" max="771" width="12.85546875" style="25" bestFit="1" customWidth="1"/>
    <col min="772" max="772" width="9.42578125" style="25" customWidth="1"/>
    <col min="773" max="1023" width="9.140625" style="25"/>
    <col min="1024" max="1024" width="35" style="25" customWidth="1"/>
    <col min="1025" max="1025" width="16" style="25" customWidth="1"/>
    <col min="1026" max="1026" width="29.140625" style="25" customWidth="1"/>
    <col min="1027" max="1027" width="12.85546875" style="25" bestFit="1" customWidth="1"/>
    <col min="1028" max="1028" width="9.42578125" style="25" customWidth="1"/>
    <col min="1029" max="1279" width="9.140625" style="25"/>
    <col min="1280" max="1280" width="35" style="25" customWidth="1"/>
    <col min="1281" max="1281" width="16" style="25" customWidth="1"/>
    <col min="1282" max="1282" width="29.140625" style="25" customWidth="1"/>
    <col min="1283" max="1283" width="12.85546875" style="25" bestFit="1" customWidth="1"/>
    <col min="1284" max="1284" width="9.42578125" style="25" customWidth="1"/>
    <col min="1285" max="1535" width="9.140625" style="25"/>
    <col min="1536" max="1536" width="35" style="25" customWidth="1"/>
    <col min="1537" max="1537" width="16" style="25" customWidth="1"/>
    <col min="1538" max="1538" width="29.140625" style="25" customWidth="1"/>
    <col min="1539" max="1539" width="12.85546875" style="25" bestFit="1" customWidth="1"/>
    <col min="1540" max="1540" width="9.42578125" style="25" customWidth="1"/>
    <col min="1541" max="1791" width="9.140625" style="25"/>
    <col min="1792" max="1792" width="35" style="25" customWidth="1"/>
    <col min="1793" max="1793" width="16" style="25" customWidth="1"/>
    <col min="1794" max="1794" width="29.140625" style="25" customWidth="1"/>
    <col min="1795" max="1795" width="12.85546875" style="25" bestFit="1" customWidth="1"/>
    <col min="1796" max="1796" width="9.42578125" style="25" customWidth="1"/>
    <col min="1797" max="2047" width="9.140625" style="25"/>
    <col min="2048" max="2048" width="35" style="25" customWidth="1"/>
    <col min="2049" max="2049" width="16" style="25" customWidth="1"/>
    <col min="2050" max="2050" width="29.140625" style="25" customWidth="1"/>
    <col min="2051" max="2051" width="12.85546875" style="25" bestFit="1" customWidth="1"/>
    <col min="2052" max="2052" width="9.42578125" style="25" customWidth="1"/>
    <col min="2053" max="2303" width="9.140625" style="25"/>
    <col min="2304" max="2304" width="35" style="25" customWidth="1"/>
    <col min="2305" max="2305" width="16" style="25" customWidth="1"/>
    <col min="2306" max="2306" width="29.140625" style="25" customWidth="1"/>
    <col min="2307" max="2307" width="12.85546875" style="25" bestFit="1" customWidth="1"/>
    <col min="2308" max="2308" width="9.42578125" style="25" customWidth="1"/>
    <col min="2309" max="2559" width="9.140625" style="25"/>
    <col min="2560" max="2560" width="35" style="25" customWidth="1"/>
    <col min="2561" max="2561" width="16" style="25" customWidth="1"/>
    <col min="2562" max="2562" width="29.140625" style="25" customWidth="1"/>
    <col min="2563" max="2563" width="12.85546875" style="25" bestFit="1" customWidth="1"/>
    <col min="2564" max="2564" width="9.42578125" style="25" customWidth="1"/>
    <col min="2565" max="2815" width="9.140625" style="25"/>
    <col min="2816" max="2816" width="35" style="25" customWidth="1"/>
    <col min="2817" max="2817" width="16" style="25" customWidth="1"/>
    <col min="2818" max="2818" width="29.140625" style="25" customWidth="1"/>
    <col min="2819" max="2819" width="12.85546875" style="25" bestFit="1" customWidth="1"/>
    <col min="2820" max="2820" width="9.42578125" style="25" customWidth="1"/>
    <col min="2821" max="3071" width="9.140625" style="25"/>
    <col min="3072" max="3072" width="35" style="25" customWidth="1"/>
    <col min="3073" max="3073" width="16" style="25" customWidth="1"/>
    <col min="3074" max="3074" width="29.140625" style="25" customWidth="1"/>
    <col min="3075" max="3075" width="12.85546875" style="25" bestFit="1" customWidth="1"/>
    <col min="3076" max="3076" width="9.42578125" style="25" customWidth="1"/>
    <col min="3077" max="3327" width="9.140625" style="25"/>
    <col min="3328" max="3328" width="35" style="25" customWidth="1"/>
    <col min="3329" max="3329" width="16" style="25" customWidth="1"/>
    <col min="3330" max="3330" width="29.140625" style="25" customWidth="1"/>
    <col min="3331" max="3331" width="12.85546875" style="25" bestFit="1" customWidth="1"/>
    <col min="3332" max="3332" width="9.42578125" style="25" customWidth="1"/>
    <col min="3333" max="3583" width="9.140625" style="25"/>
    <col min="3584" max="3584" width="35" style="25" customWidth="1"/>
    <col min="3585" max="3585" width="16" style="25" customWidth="1"/>
    <col min="3586" max="3586" width="29.140625" style="25" customWidth="1"/>
    <col min="3587" max="3587" width="12.85546875" style="25" bestFit="1" customWidth="1"/>
    <col min="3588" max="3588" width="9.42578125" style="25" customWidth="1"/>
    <col min="3589" max="3839" width="9.140625" style="25"/>
    <col min="3840" max="3840" width="35" style="25" customWidth="1"/>
    <col min="3841" max="3841" width="16" style="25" customWidth="1"/>
    <col min="3842" max="3842" width="29.140625" style="25" customWidth="1"/>
    <col min="3843" max="3843" width="12.85546875" style="25" bestFit="1" customWidth="1"/>
    <col min="3844" max="3844" width="9.42578125" style="25" customWidth="1"/>
    <col min="3845" max="4095" width="9.140625" style="25"/>
    <col min="4096" max="4096" width="35" style="25" customWidth="1"/>
    <col min="4097" max="4097" width="16" style="25" customWidth="1"/>
    <col min="4098" max="4098" width="29.140625" style="25" customWidth="1"/>
    <col min="4099" max="4099" width="12.85546875" style="25" bestFit="1" customWidth="1"/>
    <col min="4100" max="4100" width="9.42578125" style="25" customWidth="1"/>
    <col min="4101" max="4351" width="9.140625" style="25"/>
    <col min="4352" max="4352" width="35" style="25" customWidth="1"/>
    <col min="4353" max="4353" width="16" style="25" customWidth="1"/>
    <col min="4354" max="4354" width="29.140625" style="25" customWidth="1"/>
    <col min="4355" max="4355" width="12.85546875" style="25" bestFit="1" customWidth="1"/>
    <col min="4356" max="4356" width="9.42578125" style="25" customWidth="1"/>
    <col min="4357" max="4607" width="9.140625" style="25"/>
    <col min="4608" max="4608" width="35" style="25" customWidth="1"/>
    <col min="4609" max="4609" width="16" style="25" customWidth="1"/>
    <col min="4610" max="4610" width="29.140625" style="25" customWidth="1"/>
    <col min="4611" max="4611" width="12.85546875" style="25" bestFit="1" customWidth="1"/>
    <col min="4612" max="4612" width="9.42578125" style="25" customWidth="1"/>
    <col min="4613" max="4863" width="9.140625" style="25"/>
    <col min="4864" max="4864" width="35" style="25" customWidth="1"/>
    <col min="4865" max="4865" width="16" style="25" customWidth="1"/>
    <col min="4866" max="4866" width="29.140625" style="25" customWidth="1"/>
    <col min="4867" max="4867" width="12.85546875" style="25" bestFit="1" customWidth="1"/>
    <col min="4868" max="4868" width="9.42578125" style="25" customWidth="1"/>
    <col min="4869" max="5119" width="9.140625" style="25"/>
    <col min="5120" max="5120" width="35" style="25" customWidth="1"/>
    <col min="5121" max="5121" width="16" style="25" customWidth="1"/>
    <col min="5122" max="5122" width="29.140625" style="25" customWidth="1"/>
    <col min="5123" max="5123" width="12.85546875" style="25" bestFit="1" customWidth="1"/>
    <col min="5124" max="5124" width="9.42578125" style="25" customWidth="1"/>
    <col min="5125" max="5375" width="9.140625" style="25"/>
    <col min="5376" max="5376" width="35" style="25" customWidth="1"/>
    <col min="5377" max="5377" width="16" style="25" customWidth="1"/>
    <col min="5378" max="5378" width="29.140625" style="25" customWidth="1"/>
    <col min="5379" max="5379" width="12.85546875" style="25" bestFit="1" customWidth="1"/>
    <col min="5380" max="5380" width="9.42578125" style="25" customWidth="1"/>
    <col min="5381" max="5631" width="9.140625" style="25"/>
    <col min="5632" max="5632" width="35" style="25" customWidth="1"/>
    <col min="5633" max="5633" width="16" style="25" customWidth="1"/>
    <col min="5634" max="5634" width="29.140625" style="25" customWidth="1"/>
    <col min="5635" max="5635" width="12.85546875" style="25" bestFit="1" customWidth="1"/>
    <col min="5636" max="5636" width="9.42578125" style="25" customWidth="1"/>
    <col min="5637" max="5887" width="9.140625" style="25"/>
    <col min="5888" max="5888" width="35" style="25" customWidth="1"/>
    <col min="5889" max="5889" width="16" style="25" customWidth="1"/>
    <col min="5890" max="5890" width="29.140625" style="25" customWidth="1"/>
    <col min="5891" max="5891" width="12.85546875" style="25" bestFit="1" customWidth="1"/>
    <col min="5892" max="5892" width="9.42578125" style="25" customWidth="1"/>
    <col min="5893" max="6143" width="9.140625" style="25"/>
    <col min="6144" max="6144" width="35" style="25" customWidth="1"/>
    <col min="6145" max="6145" width="16" style="25" customWidth="1"/>
    <col min="6146" max="6146" width="29.140625" style="25" customWidth="1"/>
    <col min="6147" max="6147" width="12.85546875" style="25" bestFit="1" customWidth="1"/>
    <col min="6148" max="6148" width="9.42578125" style="25" customWidth="1"/>
    <col min="6149" max="6399" width="9.140625" style="25"/>
    <col min="6400" max="6400" width="35" style="25" customWidth="1"/>
    <col min="6401" max="6401" width="16" style="25" customWidth="1"/>
    <col min="6402" max="6402" width="29.140625" style="25" customWidth="1"/>
    <col min="6403" max="6403" width="12.85546875" style="25" bestFit="1" customWidth="1"/>
    <col min="6404" max="6404" width="9.42578125" style="25" customWidth="1"/>
    <col min="6405" max="6655" width="9.140625" style="25"/>
    <col min="6656" max="6656" width="35" style="25" customWidth="1"/>
    <col min="6657" max="6657" width="16" style="25" customWidth="1"/>
    <col min="6658" max="6658" width="29.140625" style="25" customWidth="1"/>
    <col min="6659" max="6659" width="12.85546875" style="25" bestFit="1" customWidth="1"/>
    <col min="6660" max="6660" width="9.42578125" style="25" customWidth="1"/>
    <col min="6661" max="6911" width="9.140625" style="25"/>
    <col min="6912" max="6912" width="35" style="25" customWidth="1"/>
    <col min="6913" max="6913" width="16" style="25" customWidth="1"/>
    <col min="6914" max="6914" width="29.140625" style="25" customWidth="1"/>
    <col min="6915" max="6915" width="12.85546875" style="25" bestFit="1" customWidth="1"/>
    <col min="6916" max="6916" width="9.42578125" style="25" customWidth="1"/>
    <col min="6917" max="7167" width="9.140625" style="25"/>
    <col min="7168" max="7168" width="35" style="25" customWidth="1"/>
    <col min="7169" max="7169" width="16" style="25" customWidth="1"/>
    <col min="7170" max="7170" width="29.140625" style="25" customWidth="1"/>
    <col min="7171" max="7171" width="12.85546875" style="25" bestFit="1" customWidth="1"/>
    <col min="7172" max="7172" width="9.42578125" style="25" customWidth="1"/>
    <col min="7173" max="7423" width="9.140625" style="25"/>
    <col min="7424" max="7424" width="35" style="25" customWidth="1"/>
    <col min="7425" max="7425" width="16" style="25" customWidth="1"/>
    <col min="7426" max="7426" width="29.140625" style="25" customWidth="1"/>
    <col min="7427" max="7427" width="12.85546875" style="25" bestFit="1" customWidth="1"/>
    <col min="7428" max="7428" width="9.42578125" style="25" customWidth="1"/>
    <col min="7429" max="7679" width="9.140625" style="25"/>
    <col min="7680" max="7680" width="35" style="25" customWidth="1"/>
    <col min="7681" max="7681" width="16" style="25" customWidth="1"/>
    <col min="7682" max="7682" width="29.140625" style="25" customWidth="1"/>
    <col min="7683" max="7683" width="12.85546875" style="25" bestFit="1" customWidth="1"/>
    <col min="7684" max="7684" width="9.42578125" style="25" customWidth="1"/>
    <col min="7685" max="7935" width="9.140625" style="25"/>
    <col min="7936" max="7936" width="35" style="25" customWidth="1"/>
    <col min="7937" max="7937" width="16" style="25" customWidth="1"/>
    <col min="7938" max="7938" width="29.140625" style="25" customWidth="1"/>
    <col min="7939" max="7939" width="12.85546875" style="25" bestFit="1" customWidth="1"/>
    <col min="7940" max="7940" width="9.42578125" style="25" customWidth="1"/>
    <col min="7941" max="8191" width="9.140625" style="25"/>
    <col min="8192" max="8192" width="35" style="25" customWidth="1"/>
    <col min="8193" max="8193" width="16" style="25" customWidth="1"/>
    <col min="8194" max="8194" width="29.140625" style="25" customWidth="1"/>
    <col min="8195" max="8195" width="12.85546875" style="25" bestFit="1" customWidth="1"/>
    <col min="8196" max="8196" width="9.42578125" style="25" customWidth="1"/>
    <col min="8197" max="8447" width="9.140625" style="25"/>
    <col min="8448" max="8448" width="35" style="25" customWidth="1"/>
    <col min="8449" max="8449" width="16" style="25" customWidth="1"/>
    <col min="8450" max="8450" width="29.140625" style="25" customWidth="1"/>
    <col min="8451" max="8451" width="12.85546875" style="25" bestFit="1" customWidth="1"/>
    <col min="8452" max="8452" width="9.42578125" style="25" customWidth="1"/>
    <col min="8453" max="8703" width="9.140625" style="25"/>
    <col min="8704" max="8704" width="35" style="25" customWidth="1"/>
    <col min="8705" max="8705" width="16" style="25" customWidth="1"/>
    <col min="8706" max="8706" width="29.140625" style="25" customWidth="1"/>
    <col min="8707" max="8707" width="12.85546875" style="25" bestFit="1" customWidth="1"/>
    <col min="8708" max="8708" width="9.42578125" style="25" customWidth="1"/>
    <col min="8709" max="8959" width="9.140625" style="25"/>
    <col min="8960" max="8960" width="35" style="25" customWidth="1"/>
    <col min="8961" max="8961" width="16" style="25" customWidth="1"/>
    <col min="8962" max="8962" width="29.140625" style="25" customWidth="1"/>
    <col min="8963" max="8963" width="12.85546875" style="25" bestFit="1" customWidth="1"/>
    <col min="8964" max="8964" width="9.42578125" style="25" customWidth="1"/>
    <col min="8965" max="9215" width="9.140625" style="25"/>
    <col min="9216" max="9216" width="35" style="25" customWidth="1"/>
    <col min="9217" max="9217" width="16" style="25" customWidth="1"/>
    <col min="9218" max="9218" width="29.140625" style="25" customWidth="1"/>
    <col min="9219" max="9219" width="12.85546875" style="25" bestFit="1" customWidth="1"/>
    <col min="9220" max="9220" width="9.42578125" style="25" customWidth="1"/>
    <col min="9221" max="9471" width="9.140625" style="25"/>
    <col min="9472" max="9472" width="35" style="25" customWidth="1"/>
    <col min="9473" max="9473" width="16" style="25" customWidth="1"/>
    <col min="9474" max="9474" width="29.140625" style="25" customWidth="1"/>
    <col min="9475" max="9475" width="12.85546875" style="25" bestFit="1" customWidth="1"/>
    <col min="9476" max="9476" width="9.42578125" style="25" customWidth="1"/>
    <col min="9477" max="9727" width="9.140625" style="25"/>
    <col min="9728" max="9728" width="35" style="25" customWidth="1"/>
    <col min="9729" max="9729" width="16" style="25" customWidth="1"/>
    <col min="9730" max="9730" width="29.140625" style="25" customWidth="1"/>
    <col min="9731" max="9731" width="12.85546875" style="25" bestFit="1" customWidth="1"/>
    <col min="9732" max="9732" width="9.42578125" style="25" customWidth="1"/>
    <col min="9733" max="9983" width="9.140625" style="25"/>
    <col min="9984" max="9984" width="35" style="25" customWidth="1"/>
    <col min="9985" max="9985" width="16" style="25" customWidth="1"/>
    <col min="9986" max="9986" width="29.140625" style="25" customWidth="1"/>
    <col min="9987" max="9987" width="12.85546875" style="25" bestFit="1" customWidth="1"/>
    <col min="9988" max="9988" width="9.42578125" style="25" customWidth="1"/>
    <col min="9989" max="10239" width="9.140625" style="25"/>
    <col min="10240" max="10240" width="35" style="25" customWidth="1"/>
    <col min="10241" max="10241" width="16" style="25" customWidth="1"/>
    <col min="10242" max="10242" width="29.140625" style="25" customWidth="1"/>
    <col min="10243" max="10243" width="12.85546875" style="25" bestFit="1" customWidth="1"/>
    <col min="10244" max="10244" width="9.42578125" style="25" customWidth="1"/>
    <col min="10245" max="10495" width="9.140625" style="25"/>
    <col min="10496" max="10496" width="35" style="25" customWidth="1"/>
    <col min="10497" max="10497" width="16" style="25" customWidth="1"/>
    <col min="10498" max="10498" width="29.140625" style="25" customWidth="1"/>
    <col min="10499" max="10499" width="12.85546875" style="25" bestFit="1" customWidth="1"/>
    <col min="10500" max="10500" width="9.42578125" style="25" customWidth="1"/>
    <col min="10501" max="10751" width="9.140625" style="25"/>
    <col min="10752" max="10752" width="35" style="25" customWidth="1"/>
    <col min="10753" max="10753" width="16" style="25" customWidth="1"/>
    <col min="10754" max="10754" width="29.140625" style="25" customWidth="1"/>
    <col min="10755" max="10755" width="12.85546875" style="25" bestFit="1" customWidth="1"/>
    <col min="10756" max="10756" width="9.42578125" style="25" customWidth="1"/>
    <col min="10757" max="11007" width="9.140625" style="25"/>
    <col min="11008" max="11008" width="35" style="25" customWidth="1"/>
    <col min="11009" max="11009" width="16" style="25" customWidth="1"/>
    <col min="11010" max="11010" width="29.140625" style="25" customWidth="1"/>
    <col min="11011" max="11011" width="12.85546875" style="25" bestFit="1" customWidth="1"/>
    <col min="11012" max="11012" width="9.42578125" style="25" customWidth="1"/>
    <col min="11013" max="11263" width="9.140625" style="25"/>
    <col min="11264" max="11264" width="35" style="25" customWidth="1"/>
    <col min="11265" max="11265" width="16" style="25" customWidth="1"/>
    <col min="11266" max="11266" width="29.140625" style="25" customWidth="1"/>
    <col min="11267" max="11267" width="12.85546875" style="25" bestFit="1" customWidth="1"/>
    <col min="11268" max="11268" width="9.42578125" style="25" customWidth="1"/>
    <col min="11269" max="11519" width="9.140625" style="25"/>
    <col min="11520" max="11520" width="35" style="25" customWidth="1"/>
    <col min="11521" max="11521" width="16" style="25" customWidth="1"/>
    <col min="11522" max="11522" width="29.140625" style="25" customWidth="1"/>
    <col min="11523" max="11523" width="12.85546875" style="25" bestFit="1" customWidth="1"/>
    <col min="11524" max="11524" width="9.42578125" style="25" customWidth="1"/>
    <col min="11525" max="11775" width="9.140625" style="25"/>
    <col min="11776" max="11776" width="35" style="25" customWidth="1"/>
    <col min="11777" max="11777" width="16" style="25" customWidth="1"/>
    <col min="11778" max="11778" width="29.140625" style="25" customWidth="1"/>
    <col min="11779" max="11779" width="12.85546875" style="25" bestFit="1" customWidth="1"/>
    <col min="11780" max="11780" width="9.42578125" style="25" customWidth="1"/>
    <col min="11781" max="12031" width="9.140625" style="25"/>
    <col min="12032" max="12032" width="35" style="25" customWidth="1"/>
    <col min="12033" max="12033" width="16" style="25" customWidth="1"/>
    <col min="12034" max="12034" width="29.140625" style="25" customWidth="1"/>
    <col min="12035" max="12035" width="12.85546875" style="25" bestFit="1" customWidth="1"/>
    <col min="12036" max="12036" width="9.42578125" style="25" customWidth="1"/>
    <col min="12037" max="12287" width="9.140625" style="25"/>
    <col min="12288" max="12288" width="35" style="25" customWidth="1"/>
    <col min="12289" max="12289" width="16" style="25" customWidth="1"/>
    <col min="12290" max="12290" width="29.140625" style="25" customWidth="1"/>
    <col min="12291" max="12291" width="12.85546875" style="25" bestFit="1" customWidth="1"/>
    <col min="12292" max="12292" width="9.42578125" style="25" customWidth="1"/>
    <col min="12293" max="12543" width="9.140625" style="25"/>
    <col min="12544" max="12544" width="35" style="25" customWidth="1"/>
    <col min="12545" max="12545" width="16" style="25" customWidth="1"/>
    <col min="12546" max="12546" width="29.140625" style="25" customWidth="1"/>
    <col min="12547" max="12547" width="12.85546875" style="25" bestFit="1" customWidth="1"/>
    <col min="12548" max="12548" width="9.42578125" style="25" customWidth="1"/>
    <col min="12549" max="12799" width="9.140625" style="25"/>
    <col min="12800" max="12800" width="35" style="25" customWidth="1"/>
    <col min="12801" max="12801" width="16" style="25" customWidth="1"/>
    <col min="12802" max="12802" width="29.140625" style="25" customWidth="1"/>
    <col min="12803" max="12803" width="12.85546875" style="25" bestFit="1" customWidth="1"/>
    <col min="12804" max="12804" width="9.42578125" style="25" customWidth="1"/>
    <col min="12805" max="13055" width="9.140625" style="25"/>
    <col min="13056" max="13056" width="35" style="25" customWidth="1"/>
    <col min="13057" max="13057" width="16" style="25" customWidth="1"/>
    <col min="13058" max="13058" width="29.140625" style="25" customWidth="1"/>
    <col min="13059" max="13059" width="12.85546875" style="25" bestFit="1" customWidth="1"/>
    <col min="13060" max="13060" width="9.42578125" style="25" customWidth="1"/>
    <col min="13061" max="13311" width="9.140625" style="25"/>
    <col min="13312" max="13312" width="35" style="25" customWidth="1"/>
    <col min="13313" max="13313" width="16" style="25" customWidth="1"/>
    <col min="13314" max="13314" width="29.140625" style="25" customWidth="1"/>
    <col min="13315" max="13315" width="12.85546875" style="25" bestFit="1" customWidth="1"/>
    <col min="13316" max="13316" width="9.42578125" style="25" customWidth="1"/>
    <col min="13317" max="13567" width="9.140625" style="25"/>
    <col min="13568" max="13568" width="35" style="25" customWidth="1"/>
    <col min="13569" max="13569" width="16" style="25" customWidth="1"/>
    <col min="13570" max="13570" width="29.140625" style="25" customWidth="1"/>
    <col min="13571" max="13571" width="12.85546875" style="25" bestFit="1" customWidth="1"/>
    <col min="13572" max="13572" width="9.42578125" style="25" customWidth="1"/>
    <col min="13573" max="13823" width="9.140625" style="25"/>
    <col min="13824" max="13824" width="35" style="25" customWidth="1"/>
    <col min="13825" max="13825" width="16" style="25" customWidth="1"/>
    <col min="13826" max="13826" width="29.140625" style="25" customWidth="1"/>
    <col min="13827" max="13827" width="12.85546875" style="25" bestFit="1" customWidth="1"/>
    <col min="13828" max="13828" width="9.42578125" style="25" customWidth="1"/>
    <col min="13829" max="14079" width="9.140625" style="25"/>
    <col min="14080" max="14080" width="35" style="25" customWidth="1"/>
    <col min="14081" max="14081" width="16" style="25" customWidth="1"/>
    <col min="14082" max="14082" width="29.140625" style="25" customWidth="1"/>
    <col min="14083" max="14083" width="12.85546875" style="25" bestFit="1" customWidth="1"/>
    <col min="14084" max="14084" width="9.42578125" style="25" customWidth="1"/>
    <col min="14085" max="14335" width="9.140625" style="25"/>
    <col min="14336" max="14336" width="35" style="25" customWidth="1"/>
    <col min="14337" max="14337" width="16" style="25" customWidth="1"/>
    <col min="14338" max="14338" width="29.140625" style="25" customWidth="1"/>
    <col min="14339" max="14339" width="12.85546875" style="25" bestFit="1" customWidth="1"/>
    <col min="14340" max="14340" width="9.42578125" style="25" customWidth="1"/>
    <col min="14341" max="14591" width="9.140625" style="25"/>
    <col min="14592" max="14592" width="35" style="25" customWidth="1"/>
    <col min="14593" max="14593" width="16" style="25" customWidth="1"/>
    <col min="14594" max="14594" width="29.140625" style="25" customWidth="1"/>
    <col min="14595" max="14595" width="12.85546875" style="25" bestFit="1" customWidth="1"/>
    <col min="14596" max="14596" width="9.42578125" style="25" customWidth="1"/>
    <col min="14597" max="14847" width="9.140625" style="25"/>
    <col min="14848" max="14848" width="35" style="25" customWidth="1"/>
    <col min="14849" max="14849" width="16" style="25" customWidth="1"/>
    <col min="14850" max="14850" width="29.140625" style="25" customWidth="1"/>
    <col min="14851" max="14851" width="12.85546875" style="25" bestFit="1" customWidth="1"/>
    <col min="14852" max="14852" width="9.42578125" style="25" customWidth="1"/>
    <col min="14853" max="15103" width="9.140625" style="25"/>
    <col min="15104" max="15104" width="35" style="25" customWidth="1"/>
    <col min="15105" max="15105" width="16" style="25" customWidth="1"/>
    <col min="15106" max="15106" width="29.140625" style="25" customWidth="1"/>
    <col min="15107" max="15107" width="12.85546875" style="25" bestFit="1" customWidth="1"/>
    <col min="15108" max="15108" width="9.42578125" style="25" customWidth="1"/>
    <col min="15109" max="15359" width="9.140625" style="25"/>
    <col min="15360" max="15360" width="35" style="25" customWidth="1"/>
    <col min="15361" max="15361" width="16" style="25" customWidth="1"/>
    <col min="15362" max="15362" width="29.140625" style="25" customWidth="1"/>
    <col min="15363" max="15363" width="12.85546875" style="25" bestFit="1" customWidth="1"/>
    <col min="15364" max="15364" width="9.42578125" style="25" customWidth="1"/>
    <col min="15365" max="15615" width="9.140625" style="25"/>
    <col min="15616" max="15616" width="35" style="25" customWidth="1"/>
    <col min="15617" max="15617" width="16" style="25" customWidth="1"/>
    <col min="15618" max="15618" width="29.140625" style="25" customWidth="1"/>
    <col min="15619" max="15619" width="12.85546875" style="25" bestFit="1" customWidth="1"/>
    <col min="15620" max="15620" width="9.42578125" style="25" customWidth="1"/>
    <col min="15621" max="15871" width="9.140625" style="25"/>
    <col min="15872" max="15872" width="35" style="25" customWidth="1"/>
    <col min="15873" max="15873" width="16" style="25" customWidth="1"/>
    <col min="15874" max="15874" width="29.140625" style="25" customWidth="1"/>
    <col min="15875" max="15875" width="12.85546875" style="25" bestFit="1" customWidth="1"/>
    <col min="15876" max="15876" width="9.42578125" style="25" customWidth="1"/>
    <col min="15877" max="16127" width="9.140625" style="25"/>
    <col min="16128" max="16128" width="35" style="25" customWidth="1"/>
    <col min="16129" max="16129" width="16" style="25" customWidth="1"/>
    <col min="16130" max="16130" width="29.140625" style="25" customWidth="1"/>
    <col min="16131" max="16131" width="12.85546875" style="25" bestFit="1" customWidth="1"/>
    <col min="16132" max="16132" width="9.42578125" style="25" customWidth="1"/>
    <col min="16133" max="16384" width="9.140625" style="25"/>
  </cols>
  <sheetData>
    <row r="1" spans="1:29" ht="12.75" customHeight="1">
      <c r="A1" s="129" t="s">
        <v>70</v>
      </c>
      <c r="B1" s="221" t="s">
        <v>365</v>
      </c>
      <c r="C1" s="222"/>
      <c r="D1" s="222"/>
      <c r="E1" s="222"/>
      <c r="F1" s="222"/>
      <c r="G1" s="222"/>
      <c r="H1" s="222"/>
      <c r="I1" s="222"/>
      <c r="J1" s="222"/>
      <c r="K1" s="222"/>
      <c r="L1" s="222"/>
      <c r="M1" s="222"/>
      <c r="N1" s="222"/>
      <c r="O1" s="222"/>
      <c r="P1" s="222"/>
      <c r="Q1" s="222"/>
      <c r="R1" s="222"/>
      <c r="S1" s="223"/>
      <c r="T1" s="60"/>
      <c r="U1" s="60"/>
      <c r="V1" s="60"/>
      <c r="W1" s="60"/>
    </row>
    <row r="2" spans="1:29" ht="12.75" customHeight="1">
      <c r="A2" s="130"/>
      <c r="B2" s="224"/>
      <c r="C2" s="225"/>
      <c r="D2" s="225"/>
      <c r="E2" s="225"/>
      <c r="F2" s="225"/>
      <c r="G2" s="225"/>
      <c r="H2" s="225"/>
      <c r="I2" s="225"/>
      <c r="J2" s="225"/>
      <c r="K2" s="225"/>
      <c r="L2" s="225"/>
      <c r="M2" s="225"/>
      <c r="N2" s="225"/>
      <c r="O2" s="225"/>
      <c r="P2" s="225"/>
      <c r="Q2" s="225"/>
      <c r="R2" s="225"/>
      <c r="S2" s="226"/>
      <c r="T2" s="61"/>
      <c r="U2" s="61"/>
      <c r="V2" s="61"/>
      <c r="W2" s="61"/>
    </row>
    <row r="3" spans="1:29">
      <c r="A3" s="131" t="s">
        <v>71</v>
      </c>
      <c r="B3" s="224"/>
      <c r="C3" s="225"/>
      <c r="D3" s="225"/>
      <c r="E3" s="225"/>
      <c r="F3" s="225"/>
      <c r="G3" s="225"/>
      <c r="H3" s="225"/>
      <c r="I3" s="225"/>
      <c r="J3" s="225"/>
      <c r="K3" s="225"/>
      <c r="L3" s="225"/>
      <c r="M3" s="225"/>
      <c r="N3" s="225"/>
      <c r="O3" s="225"/>
      <c r="P3" s="225"/>
      <c r="Q3" s="225"/>
      <c r="R3" s="225"/>
      <c r="S3" s="226"/>
      <c r="T3" s="61"/>
      <c r="U3" s="61"/>
      <c r="V3" s="61"/>
      <c r="W3" s="61"/>
    </row>
    <row r="4" spans="1:29">
      <c r="A4" s="132" t="s">
        <v>290</v>
      </c>
      <c r="B4" s="224"/>
      <c r="C4" s="225"/>
      <c r="D4" s="225"/>
      <c r="E4" s="225"/>
      <c r="F4" s="225"/>
      <c r="G4" s="225"/>
      <c r="H4" s="225"/>
      <c r="I4" s="225"/>
      <c r="J4" s="225"/>
      <c r="K4" s="225"/>
      <c r="L4" s="225"/>
      <c r="M4" s="225"/>
      <c r="N4" s="225"/>
      <c r="O4" s="225"/>
      <c r="P4" s="225"/>
      <c r="Q4" s="225"/>
      <c r="R4" s="225"/>
      <c r="S4" s="226"/>
      <c r="T4" s="61"/>
      <c r="U4" s="61"/>
      <c r="V4" s="61"/>
      <c r="W4" s="61"/>
    </row>
    <row r="5" spans="1:29">
      <c r="A5" s="130"/>
      <c r="B5" s="224"/>
      <c r="C5" s="225"/>
      <c r="D5" s="225"/>
      <c r="E5" s="225"/>
      <c r="F5" s="225"/>
      <c r="G5" s="225"/>
      <c r="H5" s="225"/>
      <c r="I5" s="225"/>
      <c r="J5" s="225"/>
      <c r="K5" s="225"/>
      <c r="L5" s="225"/>
      <c r="M5" s="225"/>
      <c r="N5" s="225"/>
      <c r="O5" s="225"/>
      <c r="P5" s="225"/>
      <c r="Q5" s="225"/>
      <c r="R5" s="225"/>
      <c r="S5" s="226"/>
      <c r="T5" s="61"/>
      <c r="U5" s="61"/>
      <c r="V5" s="61"/>
      <c r="W5" s="61"/>
    </row>
    <row r="6" spans="1:29">
      <c r="A6" s="133"/>
      <c r="B6" s="227"/>
      <c r="C6" s="228"/>
      <c r="D6" s="228"/>
      <c r="E6" s="228"/>
      <c r="F6" s="228"/>
      <c r="G6" s="228"/>
      <c r="H6" s="228"/>
      <c r="I6" s="228"/>
      <c r="J6" s="228"/>
      <c r="K6" s="228"/>
      <c r="L6" s="228"/>
      <c r="M6" s="228"/>
      <c r="N6" s="228"/>
      <c r="O6" s="228"/>
      <c r="P6" s="228"/>
      <c r="Q6" s="228"/>
      <c r="R6" s="228"/>
      <c r="S6" s="229"/>
      <c r="T6" s="61"/>
      <c r="U6" s="61"/>
      <c r="V6" s="61"/>
      <c r="W6" s="61"/>
    </row>
    <row r="7" spans="1:29">
      <c r="A7" s="147"/>
      <c r="B7" s="215" t="s">
        <v>489</v>
      </c>
      <c r="C7" s="216" t="s">
        <v>491</v>
      </c>
      <c r="D7" s="217" t="s">
        <v>490</v>
      </c>
    </row>
    <row r="8" spans="1:29">
      <c r="A8" s="218" t="s">
        <v>493</v>
      </c>
      <c r="B8" s="66" t="s">
        <v>72</v>
      </c>
      <c r="C8" s="134" t="str">
        <f>[1]MLIST!$D$19</f>
        <v>Commercial Computer Desktop-NR</v>
      </c>
      <c r="D8" s="134" t="s">
        <v>370</v>
      </c>
    </row>
    <row r="9" spans="1:29">
      <c r="A9" s="218" t="str">
        <f>INDEX([1]ACHIEV!$A$19:$B$100,MATCH(C8,[1]ACHIEV!$B$19:$B$100,0),1)</f>
        <v>Electronics</v>
      </c>
      <c r="B9" s="67" t="s">
        <v>73</v>
      </c>
      <c r="C9" s="134">
        <f>[1]FILES!$H$4</f>
        <v>2035</v>
      </c>
      <c r="D9" s="134"/>
    </row>
    <row r="10" spans="1:29">
      <c r="A10" s="219"/>
      <c r="B10" s="25" t="s">
        <v>371</v>
      </c>
      <c r="C10" s="128">
        <f>X127</f>
        <v>55.8193241357245</v>
      </c>
      <c r="D10" s="25" t="s">
        <v>288</v>
      </c>
      <c r="E10" s="25">
        <v>1</v>
      </c>
      <c r="F10" s="25">
        <f>E10+1</f>
        <v>2</v>
      </c>
      <c r="G10" s="25">
        <f t="shared" ref="G10:V11" si="0">F10+1</f>
        <v>3</v>
      </c>
      <c r="H10" s="25">
        <f t="shared" si="0"/>
        <v>4</v>
      </c>
      <c r="I10" s="25">
        <f t="shared" si="0"/>
        <v>5</v>
      </c>
      <c r="J10" s="25">
        <f t="shared" si="0"/>
        <v>6</v>
      </c>
      <c r="K10" s="25">
        <f t="shared" si="0"/>
        <v>7</v>
      </c>
      <c r="L10" s="25">
        <f t="shared" si="0"/>
        <v>8</v>
      </c>
      <c r="M10" s="25">
        <f t="shared" si="0"/>
        <v>9</v>
      </c>
      <c r="N10" s="25">
        <f t="shared" si="0"/>
        <v>10</v>
      </c>
      <c r="O10" s="25">
        <f t="shared" si="0"/>
        <v>11</v>
      </c>
      <c r="P10" s="25">
        <f t="shared" si="0"/>
        <v>12</v>
      </c>
      <c r="Q10" s="25">
        <f t="shared" si="0"/>
        <v>13</v>
      </c>
      <c r="R10" s="25">
        <f t="shared" si="0"/>
        <v>14</v>
      </c>
      <c r="S10" s="25">
        <f t="shared" si="0"/>
        <v>15</v>
      </c>
      <c r="T10" s="25">
        <f t="shared" si="0"/>
        <v>16</v>
      </c>
      <c r="U10" s="25">
        <f t="shared" si="0"/>
        <v>17</v>
      </c>
      <c r="V10" s="25">
        <f t="shared" si="0"/>
        <v>18</v>
      </c>
      <c r="W10" s="25">
        <f t="shared" ref="W10:X11" si="1">V10+1</f>
        <v>19</v>
      </c>
      <c r="X10" s="25">
        <f t="shared" si="1"/>
        <v>20</v>
      </c>
    </row>
    <row r="11" spans="1:29">
      <c r="A11" s="66" t="s">
        <v>74</v>
      </c>
      <c r="B11" s="66"/>
      <c r="C11" s="66"/>
      <c r="D11" s="66"/>
      <c r="E11" s="66">
        <f>C9-20+1</f>
        <v>2016</v>
      </c>
      <c r="F11" s="66">
        <f>E11+1</f>
        <v>2017</v>
      </c>
      <c r="G11" s="66">
        <f t="shared" si="0"/>
        <v>2018</v>
      </c>
      <c r="H11" s="66">
        <f t="shared" si="0"/>
        <v>2019</v>
      </c>
      <c r="I11" s="66">
        <f t="shared" si="0"/>
        <v>2020</v>
      </c>
      <c r="J11" s="66">
        <f t="shared" si="0"/>
        <v>2021</v>
      </c>
      <c r="K11" s="66">
        <f t="shared" si="0"/>
        <v>2022</v>
      </c>
      <c r="L11" s="66">
        <f t="shared" si="0"/>
        <v>2023</v>
      </c>
      <c r="M11" s="66">
        <f t="shared" si="0"/>
        <v>2024</v>
      </c>
      <c r="N11" s="66">
        <f t="shared" si="0"/>
        <v>2025</v>
      </c>
      <c r="O11" s="66">
        <f t="shared" si="0"/>
        <v>2026</v>
      </c>
      <c r="P11" s="66">
        <f t="shared" si="0"/>
        <v>2027</v>
      </c>
      <c r="Q11" s="66">
        <f t="shared" si="0"/>
        <v>2028</v>
      </c>
      <c r="R11" s="66">
        <f t="shared" si="0"/>
        <v>2029</v>
      </c>
      <c r="S11" s="66">
        <f t="shared" si="0"/>
        <v>2030</v>
      </c>
      <c r="T11" s="66">
        <f t="shared" si="0"/>
        <v>2031</v>
      </c>
      <c r="U11" s="66">
        <f t="shared" si="0"/>
        <v>2032</v>
      </c>
      <c r="V11" s="66">
        <f t="shared" si="0"/>
        <v>2033</v>
      </c>
      <c r="W11" s="66">
        <f t="shared" si="1"/>
        <v>2034</v>
      </c>
      <c r="X11" s="66">
        <f t="shared" si="1"/>
        <v>2035</v>
      </c>
    </row>
    <row r="12" spans="1:29">
      <c r="A12" s="136"/>
      <c r="B12" s="136"/>
      <c r="C12" s="136"/>
      <c r="D12" s="136"/>
      <c r="E12" s="66" t="str">
        <f>CONCATENATE("POP_",E11)</f>
        <v>POP_2016</v>
      </c>
      <c r="F12" s="66" t="str">
        <f t="shared" ref="F12:X12" si="2">CONCATENATE("POP_",F11)</f>
        <v>POP_2017</v>
      </c>
      <c r="G12" s="66" t="str">
        <f t="shared" si="2"/>
        <v>POP_2018</v>
      </c>
      <c r="H12" s="66" t="str">
        <f t="shared" si="2"/>
        <v>POP_2019</v>
      </c>
      <c r="I12" s="66" t="str">
        <f t="shared" si="2"/>
        <v>POP_2020</v>
      </c>
      <c r="J12" s="66" t="str">
        <f t="shared" si="2"/>
        <v>POP_2021</v>
      </c>
      <c r="K12" s="66" t="str">
        <f t="shared" si="2"/>
        <v>POP_2022</v>
      </c>
      <c r="L12" s="66" t="str">
        <f t="shared" si="2"/>
        <v>POP_2023</v>
      </c>
      <c r="M12" s="66" t="str">
        <f t="shared" si="2"/>
        <v>POP_2024</v>
      </c>
      <c r="N12" s="66" t="str">
        <f t="shared" si="2"/>
        <v>POP_2025</v>
      </c>
      <c r="O12" s="66" t="str">
        <f t="shared" si="2"/>
        <v>POP_2026</v>
      </c>
      <c r="P12" s="66" t="str">
        <f t="shared" si="2"/>
        <v>POP_2027</v>
      </c>
      <c r="Q12" s="66" t="str">
        <f t="shared" si="2"/>
        <v>POP_2028</v>
      </c>
      <c r="R12" s="66" t="str">
        <f t="shared" si="2"/>
        <v>POP_2029</v>
      </c>
      <c r="S12" s="66" t="str">
        <f t="shared" si="2"/>
        <v>POP_2030</v>
      </c>
      <c r="T12" s="66" t="str">
        <f t="shared" si="2"/>
        <v>POP_2031</v>
      </c>
      <c r="U12" s="66" t="str">
        <f t="shared" si="2"/>
        <v>POP_2032</v>
      </c>
      <c r="V12" s="66" t="str">
        <f t="shared" si="2"/>
        <v>POP_2033</v>
      </c>
      <c r="W12" s="66" t="str">
        <f t="shared" si="2"/>
        <v>POP_2034</v>
      </c>
      <c r="X12" s="66" t="str">
        <f t="shared" si="2"/>
        <v>POP_2035</v>
      </c>
      <c r="AB12" s="25" t="s">
        <v>411</v>
      </c>
    </row>
    <row r="13" spans="1:29">
      <c r="A13" s="135" t="s">
        <v>366</v>
      </c>
      <c r="B13" s="165" t="s">
        <v>410</v>
      </c>
      <c r="C13" s="66"/>
      <c r="D13" s="137" t="s">
        <v>367</v>
      </c>
      <c r="E13" s="153">
        <f>INDEX(Population,MATCH($D$8,'[2]Pop Forecast (Base Case)'!$B$5:$B$10,0),E$10+34)</f>
        <v>13520.68111</v>
      </c>
      <c r="F13" s="153">
        <f>INDEX(Population,MATCH($D$8,'[2]Pop Forecast (Base Case)'!$B$5:$B$10,0),F$10+34)</f>
        <v>13661.840299999998</v>
      </c>
      <c r="G13" s="153">
        <f>INDEX(Population,MATCH($D$8,'[2]Pop Forecast (Base Case)'!$B$5:$B$10,0),G$10+34)</f>
        <v>13803.691440000001</v>
      </c>
      <c r="H13" s="153">
        <f>INDEX(Population,MATCH($D$8,'[2]Pop Forecast (Base Case)'!$B$5:$B$10,0),H$10+34)</f>
        <v>13944.276469999999</v>
      </c>
      <c r="I13" s="153">
        <f>INDEX(Population,MATCH($D$8,'[2]Pop Forecast (Base Case)'!$B$5:$B$10,0),I$10+34)</f>
        <v>14082.801340000002</v>
      </c>
      <c r="J13" s="153">
        <f>INDEX(Population,MATCH($D$8,'[2]Pop Forecast (Base Case)'!$B$5:$B$10,0),J$10+34)</f>
        <v>14218.715590000002</v>
      </c>
      <c r="K13" s="153">
        <f>INDEX(Population,MATCH($D$8,'[2]Pop Forecast (Base Case)'!$B$5:$B$10,0),K$10+34)</f>
        <v>14351.918940000001</v>
      </c>
      <c r="L13" s="153">
        <f>INDEX(Population,MATCH($D$8,'[2]Pop Forecast (Base Case)'!$B$5:$B$10,0),L$10+34)</f>
        <v>14482.437540000003</v>
      </c>
      <c r="M13" s="153">
        <f>INDEX(Population,MATCH($D$8,'[2]Pop Forecast (Base Case)'!$B$5:$B$10,0),M$10+34)</f>
        <v>14610.4211</v>
      </c>
      <c r="N13" s="153">
        <f>INDEX(Population,MATCH($D$8,'[2]Pop Forecast (Base Case)'!$B$5:$B$10,0),N$10+34)</f>
        <v>14736.24631</v>
      </c>
      <c r="O13" s="153">
        <f>INDEX(Population,MATCH($D$8,'[2]Pop Forecast (Base Case)'!$B$5:$B$10,0),O$10+34)</f>
        <v>14860.320880000001</v>
      </c>
      <c r="P13" s="153">
        <f>INDEX(Population,MATCH($D$8,'[2]Pop Forecast (Base Case)'!$B$5:$B$10,0),P$10+34)</f>
        <v>14983.078860000001</v>
      </c>
      <c r="Q13" s="153">
        <f>INDEX(Population,MATCH($D$8,'[2]Pop Forecast (Base Case)'!$B$5:$B$10,0),Q$10+34)</f>
        <v>15104.70127</v>
      </c>
      <c r="R13" s="153">
        <f>INDEX(Population,MATCH($D$8,'[2]Pop Forecast (Base Case)'!$B$5:$B$10,0),R$10+34)</f>
        <v>15225.195700000002</v>
      </c>
      <c r="S13" s="153">
        <f>INDEX(Population,MATCH($D$8,'[2]Pop Forecast (Base Case)'!$B$5:$B$10,0),S$10+34)</f>
        <v>15344.62486</v>
      </c>
      <c r="T13" s="153">
        <f>INDEX(Population,MATCH($D$8,'[2]Pop Forecast (Base Case)'!$B$5:$B$10,0),T$10+34)</f>
        <v>15463.089019999998</v>
      </c>
      <c r="U13" s="153">
        <f>INDEX(Population,MATCH($D$8,'[2]Pop Forecast (Base Case)'!$B$5:$B$10,0),U$10+34)</f>
        <v>15580.68845</v>
      </c>
      <c r="V13" s="153">
        <f>INDEX(Population,MATCH($D$8,'[2]Pop Forecast (Base Case)'!$B$5:$B$10,0),V$10+34)</f>
        <v>15697.50913</v>
      </c>
      <c r="W13" s="153">
        <f>INDEX(Population,MATCH($D$8,'[2]Pop Forecast (Base Case)'!$B$5:$B$10,0),W$10+34)</f>
        <v>15813.626329999999</v>
      </c>
      <c r="X13" s="153">
        <f>INDEX(Population,MATCH($D$8,'[2]Pop Forecast (Base Case)'!$B$5:$B$10,0),X$10+34)</f>
        <v>15929.254489999999</v>
      </c>
      <c r="Y13" s="153"/>
      <c r="AB13" s="160"/>
    </row>
    <row r="14" spans="1:29">
      <c r="A14" s="128">
        <f>B14/$E$13</f>
        <v>249.41422496133413</v>
      </c>
      <c r="B14" s="166">
        <f>RegionalStock!B4</f>
        <v>3372250.2000000007</v>
      </c>
      <c r="C14" s="25" t="s">
        <v>468</v>
      </c>
      <c r="E14" s="63">
        <f>E$13*$A14</f>
        <v>3372250.2000000007</v>
      </c>
      <c r="F14" s="63">
        <f t="shared" ref="F14:X14" si="3">F$13*$A14</f>
        <v>3407457.3099700199</v>
      </c>
      <c r="G14" s="63">
        <f t="shared" si="3"/>
        <v>3442837.0021130024</v>
      </c>
      <c r="H14" s="63">
        <f t="shared" si="3"/>
        <v>3477900.9084116179</v>
      </c>
      <c r="I14" s="63">
        <f t="shared" si="3"/>
        <v>3512450.9815005381</v>
      </c>
      <c r="J14" s="63">
        <f t="shared" si="3"/>
        <v>3546349.9288254892</v>
      </c>
      <c r="K14" s="63">
        <f t="shared" si="3"/>
        <v>3579572.7391279922</v>
      </c>
      <c r="L14" s="63">
        <f t="shared" si="3"/>
        <v>3612125.9345900309</v>
      </c>
      <c r="M14" s="63">
        <f t="shared" si="3"/>
        <v>3644046.8550152229</v>
      </c>
      <c r="N14" s="63">
        <f t="shared" si="3"/>
        <v>3675429.4522479703</v>
      </c>
      <c r="O14" s="63">
        <f t="shared" si="3"/>
        <v>3706375.4149619308</v>
      </c>
      <c r="P14" s="63">
        <f t="shared" si="3"/>
        <v>3736993.00140145</v>
      </c>
      <c r="Q14" s="63">
        <f t="shared" si="3"/>
        <v>3767327.3605295294</v>
      </c>
      <c r="R14" s="63">
        <f t="shared" si="3"/>
        <v>3797380.3854001374</v>
      </c>
      <c r="S14" s="63">
        <f t="shared" si="3"/>
        <v>3827167.71677932</v>
      </c>
      <c r="T14" s="63">
        <f t="shared" si="3"/>
        <v>3856714.3634314151</v>
      </c>
      <c r="U14" s="63">
        <f t="shared" si="3"/>
        <v>3886045.3341207602</v>
      </c>
      <c r="V14" s="63">
        <f t="shared" si="3"/>
        <v>3915182.0734824166</v>
      </c>
      <c r="W14" s="63">
        <f t="shared" si="3"/>
        <v>3944143.3549250965</v>
      </c>
      <c r="X14" s="63">
        <f t="shared" si="3"/>
        <v>3972982.6628352017</v>
      </c>
      <c r="Y14" s="63"/>
      <c r="AB14" s="169">
        <f>$B14*$A23*INDEX($A$44:$D$48,MATCH($C14,$D$44:$D$48,0),1)/8760000</f>
        <v>12.775518960591025</v>
      </c>
      <c r="AC14" s="169">
        <f>$X14*$A23*INDEX($A$44:$D$48,MATCH($C14,$D$44:$D$48,0),1)/8760000</f>
        <v>15.051349196791662</v>
      </c>
    </row>
    <row r="15" spans="1:29">
      <c r="A15" s="128"/>
      <c r="B15" s="166"/>
      <c r="C15" s="63"/>
      <c r="E15" s="63"/>
      <c r="F15" s="63"/>
      <c r="G15" s="63"/>
      <c r="H15" s="63"/>
      <c r="I15" s="63"/>
      <c r="J15" s="63"/>
      <c r="K15" s="63"/>
      <c r="L15" s="63"/>
      <c r="M15" s="63"/>
      <c r="N15" s="63"/>
      <c r="O15" s="63"/>
      <c r="P15" s="63"/>
      <c r="Q15" s="63"/>
      <c r="R15" s="63"/>
      <c r="S15" s="63"/>
      <c r="T15" s="63"/>
      <c r="U15" s="63"/>
      <c r="V15" s="63"/>
      <c r="W15" s="63"/>
      <c r="X15" s="63"/>
      <c r="Y15" s="63"/>
      <c r="AB15" s="169"/>
      <c r="AC15" s="169"/>
    </row>
    <row r="16" spans="1:29">
      <c r="A16" s="128"/>
      <c r="B16" s="166"/>
      <c r="E16" s="63"/>
      <c r="F16" s="63"/>
      <c r="G16" s="63"/>
      <c r="H16" s="63"/>
      <c r="I16" s="63"/>
      <c r="J16" s="63"/>
      <c r="K16" s="63"/>
      <c r="L16" s="63"/>
      <c r="M16" s="63"/>
      <c r="N16" s="63"/>
      <c r="O16" s="63"/>
      <c r="P16" s="63"/>
      <c r="Q16" s="63"/>
      <c r="R16" s="63"/>
      <c r="S16" s="63"/>
      <c r="T16" s="63"/>
      <c r="U16" s="63"/>
      <c r="V16" s="63"/>
      <c r="W16" s="63"/>
      <c r="X16" s="63"/>
      <c r="Y16" s="115"/>
      <c r="AB16" s="169"/>
      <c r="AC16" s="169"/>
    </row>
    <row r="17" spans="1:29">
      <c r="A17" s="128"/>
      <c r="B17" s="166"/>
      <c r="E17" s="63"/>
      <c r="F17" s="63"/>
      <c r="G17" s="63"/>
      <c r="H17" s="63"/>
      <c r="I17" s="63"/>
      <c r="J17" s="63"/>
      <c r="K17" s="63"/>
      <c r="L17" s="63"/>
      <c r="M17" s="63"/>
      <c r="N17" s="63"/>
      <c r="O17" s="63"/>
      <c r="P17" s="63"/>
      <c r="Q17" s="63"/>
      <c r="R17" s="63"/>
      <c r="S17" s="63"/>
      <c r="T17" s="63"/>
      <c r="U17" s="63"/>
      <c r="V17" s="63"/>
      <c r="W17" s="63"/>
      <c r="X17" s="63"/>
      <c r="Y17" s="63"/>
      <c r="AB17" s="169"/>
      <c r="AC17" s="169"/>
    </row>
    <row r="18" spans="1:29">
      <c r="A18" s="128"/>
      <c r="B18" s="166"/>
      <c r="E18" s="63"/>
      <c r="F18" s="63"/>
      <c r="G18" s="63"/>
      <c r="H18" s="63"/>
      <c r="I18" s="63"/>
      <c r="J18" s="63"/>
      <c r="K18" s="63"/>
      <c r="L18" s="63"/>
      <c r="M18" s="63"/>
      <c r="N18" s="63"/>
      <c r="O18" s="63"/>
      <c r="P18" s="63"/>
      <c r="Q18" s="63"/>
      <c r="R18" s="63"/>
      <c r="S18" s="63"/>
      <c r="T18" s="63"/>
      <c r="U18" s="63"/>
      <c r="V18" s="63"/>
      <c r="W18" s="63"/>
      <c r="X18" s="63"/>
      <c r="AB18" s="169"/>
      <c r="AC18" s="169"/>
    </row>
    <row r="19" spans="1:29">
      <c r="A19" s="128"/>
      <c r="B19" s="162">
        <f>SUM(B14:B18)</f>
        <v>3372250.2000000007</v>
      </c>
      <c r="E19" s="63"/>
      <c r="F19" s="63"/>
      <c r="G19" s="63"/>
      <c r="H19" s="63"/>
      <c r="I19" s="63"/>
      <c r="J19" s="63"/>
      <c r="K19" s="63"/>
      <c r="L19" s="63"/>
      <c r="M19" s="63"/>
      <c r="N19" s="63"/>
      <c r="O19" s="63"/>
      <c r="P19" s="63"/>
      <c r="Q19" s="63"/>
      <c r="R19" s="63"/>
      <c r="S19" s="63"/>
      <c r="T19" s="63"/>
      <c r="U19" s="63"/>
      <c r="V19" s="63"/>
      <c r="W19" s="63"/>
      <c r="X19" s="63"/>
      <c r="AB19" s="128">
        <f>SUM(AB14:AB18)</f>
        <v>12.775518960591025</v>
      </c>
      <c r="AC19" s="128">
        <f>SUM(AC14:AC18)</f>
        <v>15.051349196791662</v>
      </c>
    </row>
    <row r="20" spans="1:29">
      <c r="C20" s="25" t="s">
        <v>78</v>
      </c>
      <c r="E20" s="63"/>
      <c r="F20" s="63"/>
      <c r="G20" s="63"/>
      <c r="H20" s="63"/>
      <c r="I20" s="63"/>
      <c r="J20" s="63"/>
      <c r="K20" s="63"/>
      <c r="L20" s="63"/>
      <c r="M20" s="63"/>
      <c r="N20" s="63"/>
      <c r="O20" s="63"/>
      <c r="P20" s="63"/>
      <c r="Q20" s="63"/>
      <c r="R20" s="63"/>
      <c r="S20" s="63"/>
      <c r="T20" s="63"/>
      <c r="U20" s="63"/>
      <c r="V20" s="63"/>
      <c r="W20" s="63"/>
      <c r="X20" s="63"/>
    </row>
    <row r="21" spans="1:29">
      <c r="A21" s="66" t="s">
        <v>75</v>
      </c>
      <c r="B21" s="66"/>
      <c r="C21" s="66"/>
      <c r="D21" s="66"/>
      <c r="E21" s="68">
        <f>E11</f>
        <v>2016</v>
      </c>
      <c r="F21" s="68">
        <f t="shared" ref="F21:X21" si="4">F11</f>
        <v>2017</v>
      </c>
      <c r="G21" s="68">
        <f t="shared" si="4"/>
        <v>2018</v>
      </c>
      <c r="H21" s="68">
        <f t="shared" si="4"/>
        <v>2019</v>
      </c>
      <c r="I21" s="68">
        <f t="shared" si="4"/>
        <v>2020</v>
      </c>
      <c r="J21" s="68">
        <f t="shared" si="4"/>
        <v>2021</v>
      </c>
      <c r="K21" s="68">
        <f t="shared" si="4"/>
        <v>2022</v>
      </c>
      <c r="L21" s="68">
        <f t="shared" si="4"/>
        <v>2023</v>
      </c>
      <c r="M21" s="68">
        <f t="shared" si="4"/>
        <v>2024</v>
      </c>
      <c r="N21" s="68">
        <f t="shared" si="4"/>
        <v>2025</v>
      </c>
      <c r="O21" s="68">
        <f t="shared" si="4"/>
        <v>2026</v>
      </c>
      <c r="P21" s="68">
        <f t="shared" si="4"/>
        <v>2027</v>
      </c>
      <c r="Q21" s="68">
        <f t="shared" si="4"/>
        <v>2028</v>
      </c>
      <c r="R21" s="68">
        <f t="shared" si="4"/>
        <v>2029</v>
      </c>
      <c r="S21" s="68">
        <f t="shared" si="4"/>
        <v>2030</v>
      </c>
      <c r="T21" s="68">
        <f t="shared" si="4"/>
        <v>2031</v>
      </c>
      <c r="U21" s="68">
        <f t="shared" si="4"/>
        <v>2032</v>
      </c>
      <c r="V21" s="68">
        <f t="shared" si="4"/>
        <v>2033</v>
      </c>
      <c r="W21" s="68">
        <f t="shared" si="4"/>
        <v>2034</v>
      </c>
      <c r="X21" s="68">
        <f t="shared" si="4"/>
        <v>2035</v>
      </c>
      <c r="Y21" s="62"/>
    </row>
    <row r="22" spans="1:29">
      <c r="A22" s="66" t="s">
        <v>76</v>
      </c>
      <c r="B22" s="66" t="s">
        <v>77</v>
      </c>
      <c r="C22" s="66" t="str">
        <f>C8</f>
        <v>Commercial Computer Desktop-NR</v>
      </c>
      <c r="D22" s="66"/>
      <c r="E22" s="69"/>
      <c r="F22" s="69"/>
      <c r="G22" s="69"/>
      <c r="H22" s="69"/>
      <c r="I22" s="69"/>
      <c r="J22" s="69"/>
      <c r="K22" s="69"/>
      <c r="L22" s="69"/>
      <c r="M22" s="69"/>
      <c r="N22" s="69"/>
      <c r="O22" s="69"/>
      <c r="P22" s="69"/>
      <c r="Q22" s="69"/>
      <c r="R22" s="69"/>
      <c r="S22" s="69"/>
      <c r="T22" s="69"/>
      <c r="U22" s="69"/>
      <c r="V22" s="69"/>
      <c r="W22" s="69"/>
      <c r="X22" s="69"/>
    </row>
    <row r="23" spans="1:29" s="60" customFormat="1">
      <c r="A23" s="70">
        <f>VLOOKUP($C$22,[1]!APPLIC,MATCH($C$20,Bldgtyp,0)+1,FALSE)</f>
        <v>0.25</v>
      </c>
      <c r="B23" s="71">
        <f>VLOOKUP($C$22,[1]TURN!TURN,MATCH($C$20,Bldgtyp,0)+1,FALSE)</f>
        <v>0.25</v>
      </c>
      <c r="C23" s="138" t="str">
        <f>C14</f>
        <v>ENERGY STAR Desktop</v>
      </c>
      <c r="D23" s="138"/>
      <c r="E23" s="138">
        <f>E14*$A23*$B23</f>
        <v>210765.63750000004</v>
      </c>
      <c r="F23" s="138">
        <f t="shared" ref="F23:X23" si="5">F14*$A23*$B23</f>
        <v>212966.08187312624</v>
      </c>
      <c r="G23" s="138">
        <f t="shared" si="5"/>
        <v>215177.31263206265</v>
      </c>
      <c r="H23" s="138">
        <f t="shared" si="5"/>
        <v>217368.80677572612</v>
      </c>
      <c r="I23" s="138">
        <f t="shared" si="5"/>
        <v>219528.18634378363</v>
      </c>
      <c r="J23" s="138">
        <f t="shared" si="5"/>
        <v>221646.87055159308</v>
      </c>
      <c r="K23" s="138">
        <f t="shared" si="5"/>
        <v>223723.29619549951</v>
      </c>
      <c r="L23" s="138">
        <f t="shared" si="5"/>
        <v>225757.87091187693</v>
      </c>
      <c r="M23" s="138">
        <f t="shared" si="5"/>
        <v>227752.92843845143</v>
      </c>
      <c r="N23" s="138">
        <f t="shared" si="5"/>
        <v>229714.34076549814</v>
      </c>
      <c r="O23" s="138">
        <f t="shared" si="5"/>
        <v>231648.46343512068</v>
      </c>
      <c r="P23" s="138">
        <f t="shared" si="5"/>
        <v>233562.06258759063</v>
      </c>
      <c r="Q23" s="138">
        <f t="shared" si="5"/>
        <v>235457.96003309559</v>
      </c>
      <c r="R23" s="138">
        <f t="shared" si="5"/>
        <v>237336.27408750859</v>
      </c>
      <c r="S23" s="138">
        <f t="shared" si="5"/>
        <v>239197.9822987075</v>
      </c>
      <c r="T23" s="138">
        <f t="shared" si="5"/>
        <v>241044.64771446344</v>
      </c>
      <c r="U23" s="138">
        <f t="shared" si="5"/>
        <v>242877.83338254751</v>
      </c>
      <c r="V23" s="138">
        <f t="shared" si="5"/>
        <v>244698.87959265104</v>
      </c>
      <c r="W23" s="138">
        <f t="shared" si="5"/>
        <v>246508.95968281853</v>
      </c>
      <c r="X23" s="138">
        <f t="shared" si="5"/>
        <v>248311.41642720011</v>
      </c>
      <c r="Y23" s="140"/>
    </row>
    <row r="24" spans="1:29">
      <c r="A24" s="70"/>
      <c r="B24" s="71"/>
      <c r="E24" s="64"/>
      <c r="F24" s="64"/>
      <c r="G24" s="64"/>
      <c r="H24" s="64"/>
      <c r="I24" s="64"/>
      <c r="J24" s="64"/>
      <c r="K24" s="64"/>
      <c r="L24" s="64"/>
      <c r="M24" s="64"/>
      <c r="N24" s="64"/>
      <c r="O24" s="64"/>
      <c r="P24" s="64"/>
      <c r="Q24" s="64"/>
      <c r="R24" s="64"/>
      <c r="S24" s="64"/>
      <c r="T24" s="64"/>
      <c r="U24" s="64"/>
      <c r="V24" s="64"/>
      <c r="W24" s="64"/>
      <c r="X24" s="64"/>
      <c r="Y24" s="167">
        <f>85%</f>
        <v>0.85</v>
      </c>
      <c r="Z24" s="25" t="s">
        <v>415</v>
      </c>
    </row>
    <row r="25" spans="1:29">
      <c r="A25" s="141" t="s">
        <v>368</v>
      </c>
      <c r="B25" s="71"/>
      <c r="C25" s="63" t="str">
        <f>C23</f>
        <v>ENERGY STAR Desktop</v>
      </c>
      <c r="E25" s="63">
        <f>E23</f>
        <v>210765.63750000004</v>
      </c>
      <c r="F25" s="63">
        <f t="shared" ref="F25:X25" si="6">E25+F23</f>
        <v>423731.71937312628</v>
      </c>
      <c r="G25" s="63">
        <f t="shared" si="6"/>
        <v>638909.03200518899</v>
      </c>
      <c r="H25" s="63">
        <f t="shared" si="6"/>
        <v>856277.83878091513</v>
      </c>
      <c r="I25" s="63">
        <f t="shared" si="6"/>
        <v>1075806.0251246989</v>
      </c>
      <c r="J25" s="63">
        <f t="shared" si="6"/>
        <v>1297452.895676292</v>
      </c>
      <c r="K25" s="63">
        <f t="shared" si="6"/>
        <v>1521176.1918717916</v>
      </c>
      <c r="L25" s="63">
        <f t="shared" si="6"/>
        <v>1746934.0627836685</v>
      </c>
      <c r="M25" s="63">
        <f t="shared" si="6"/>
        <v>1974686.9912221199</v>
      </c>
      <c r="N25" s="63">
        <f t="shared" si="6"/>
        <v>2204401.331987618</v>
      </c>
      <c r="O25" s="63">
        <f t="shared" si="6"/>
        <v>2436049.7954227389</v>
      </c>
      <c r="P25" s="63">
        <f t="shared" si="6"/>
        <v>2669611.8580103293</v>
      </c>
      <c r="Q25" s="63">
        <f t="shared" si="6"/>
        <v>2905069.8180434247</v>
      </c>
      <c r="R25" s="63">
        <f t="shared" si="6"/>
        <v>3142406.0921309334</v>
      </c>
      <c r="S25" s="63">
        <f t="shared" si="6"/>
        <v>3381604.074429641</v>
      </c>
      <c r="T25" s="63">
        <f t="shared" si="6"/>
        <v>3622648.7221441045</v>
      </c>
      <c r="U25" s="63">
        <f t="shared" si="6"/>
        <v>3865526.5555266519</v>
      </c>
      <c r="V25" s="63">
        <f t="shared" si="6"/>
        <v>4110225.4351193029</v>
      </c>
      <c r="W25" s="63">
        <f t="shared" si="6"/>
        <v>4356734.3948021214</v>
      </c>
      <c r="X25" s="63">
        <f t="shared" si="6"/>
        <v>4605045.8112293212</v>
      </c>
      <c r="Y25" s="168">
        <f>X25*$Y$24</f>
        <v>3914288.9395449227</v>
      </c>
    </row>
    <row r="26" spans="1:29">
      <c r="A26" s="70"/>
      <c r="B26" s="71"/>
      <c r="E26" s="64"/>
      <c r="F26" s="64"/>
      <c r="G26" s="64"/>
      <c r="H26" s="64"/>
      <c r="I26" s="64"/>
      <c r="J26" s="64"/>
      <c r="K26" s="64"/>
      <c r="L26" s="64"/>
      <c r="M26" s="64"/>
      <c r="N26" s="64"/>
      <c r="O26" s="64"/>
      <c r="P26" s="64"/>
      <c r="Q26" s="64"/>
      <c r="R26" s="64"/>
      <c r="S26" s="64"/>
      <c r="T26" s="64"/>
      <c r="U26" s="64"/>
      <c r="V26" s="64"/>
      <c r="W26" s="64"/>
      <c r="X26" s="64"/>
      <c r="Y26" s="115"/>
    </row>
    <row r="27" spans="1:29" s="60" customFormat="1">
      <c r="A27" s="66" t="s">
        <v>79</v>
      </c>
      <c r="B27" s="66"/>
      <c r="C27" s="66" t="str">
        <f>C22</f>
        <v>Commercial Computer Desktop-NR</v>
      </c>
      <c r="D27" s="66"/>
      <c r="E27" s="69">
        <f>VLOOKUP($C$27,[1]!ACHIEV,MATCH(E$11,$E$11:$X$11,0)+2,FALSE)</f>
        <v>0.45</v>
      </c>
      <c r="F27" s="69">
        <f>VLOOKUP($C$27,[1]!ACHIEV,MATCH(F$11,$E$11:$X$11,0)+2,FALSE)</f>
        <v>0.66</v>
      </c>
      <c r="G27" s="69">
        <f>VLOOKUP($C$27,[1]!ACHIEV,MATCH(G$11,$E$11:$X$11,0)+2,FALSE)</f>
        <v>0.8</v>
      </c>
      <c r="H27" s="69">
        <f>VLOOKUP($C$27,[1]!ACHIEV,MATCH(H$11,$E$11:$X$11,0)+2,FALSE)</f>
        <v>0.89</v>
      </c>
      <c r="I27" s="69">
        <f>VLOOKUP($C$27,[1]!ACHIEV,MATCH(I$11,$E$11:$X$11,0)+2,FALSE)</f>
        <v>0.94954036260972652</v>
      </c>
      <c r="J27" s="69">
        <f>VLOOKUP($C$27,[1]!ACHIEV,MATCH(J$11,$E$11:$X$11,0)+2,FALSE)</f>
        <v>0.97931054391458994</v>
      </c>
      <c r="K27" s="69">
        <f>VLOOKUP($C$27,[1]!ACHIEV,MATCH(K$11,$E$11:$X$11,0)+2,FALSE)</f>
        <v>0.99254173560564019</v>
      </c>
      <c r="L27" s="69">
        <f>VLOOKUP($C$27,[1]!ACHIEV,MATCH(L$11,$E$11:$X$11,0)+2,FALSE)</f>
        <v>0.99783421228206048</v>
      </c>
      <c r="M27" s="69">
        <f>VLOOKUP($C$27,[1]!ACHIEV,MATCH(M$11,$E$11:$X$11,0)+2,FALSE)</f>
        <v>0.99975874925530417</v>
      </c>
      <c r="N27" s="69">
        <f>VLOOKUP($C$27,[1]!ACHIEV,MATCH(N$11,$E$11:$X$11,0)+2,FALSE)</f>
        <v>1.0004002615797187</v>
      </c>
      <c r="O27" s="69">
        <f>VLOOKUP($C$27,[1]!ACHIEV,MATCH(O$11,$E$11:$X$11,0)+2,FALSE)</f>
        <v>1.0005976499872309</v>
      </c>
      <c r="P27" s="69">
        <f>VLOOKUP($C$27,[1]!ACHIEV,MATCH(P$11,$E$11:$X$11,0)+2,FALSE)</f>
        <v>1.0006540466750915</v>
      </c>
      <c r="Q27" s="69">
        <f>VLOOKUP($C$27,[1]!ACHIEV,MATCH(Q$11,$E$11:$X$11,0)+2,FALSE)</f>
        <v>1.0006690857918545</v>
      </c>
      <c r="R27" s="69">
        <f>VLOOKUP($C$27,[1]!ACHIEV,MATCH(R$11,$E$11:$X$11,0)+2,FALSE)</f>
        <v>1.000672845571045</v>
      </c>
      <c r="S27" s="69">
        <f>VLOOKUP($C$27,[1]!ACHIEV,MATCH(S$11,$E$11:$X$11,0)+2,FALSE)</f>
        <v>1.0006737302249724</v>
      </c>
      <c r="T27" s="69">
        <f>VLOOKUP($C$27,[1]!ACHIEV,MATCH(T$11,$E$11:$X$11,0)+2,FALSE)</f>
        <v>1.0006739268147338</v>
      </c>
      <c r="U27" s="69">
        <f>VLOOKUP($C$27,[1]!ACHIEV,MATCH(U$11,$E$11:$X$11,0)+2,FALSE)</f>
        <v>1.0006739682020522</v>
      </c>
      <c r="V27" s="69">
        <f>VLOOKUP($C$27,[1]!ACHIEV,MATCH(V$11,$E$11:$X$11,0)+2,FALSE)</f>
        <v>1.0006739764795158</v>
      </c>
      <c r="W27" s="69">
        <f>VLOOKUP($C$27,[1]!ACHIEV,MATCH(W$11,$E$11:$X$11,0)+2,FALSE)</f>
        <v>1.0006739780561755</v>
      </c>
      <c r="X27" s="69">
        <f>VLOOKUP($C$27,[1]!ACHIEV,MATCH(X$11,$E$11:$X$11,0)+2,FALSE)</f>
        <v>1.0006739783428409</v>
      </c>
      <c r="Y27" s="139"/>
    </row>
    <row r="28" spans="1:29" s="60" customFormat="1">
      <c r="C28" s="60" t="str">
        <f>C14</f>
        <v>ENERGY STAR Desktop</v>
      </c>
      <c r="E28" s="138">
        <f t="shared" ref="E28:X28" si="7">E23*E$27*$Y$24</f>
        <v>80617.856343750012</v>
      </c>
      <c r="F28" s="138">
        <f t="shared" si="7"/>
        <v>119473.97193082381</v>
      </c>
      <c r="G28" s="138">
        <f t="shared" si="7"/>
        <v>146320.57258980261</v>
      </c>
      <c r="H28" s="138">
        <f t="shared" si="7"/>
        <v>164439.5023258368</v>
      </c>
      <c r="I28" s="138">
        <f t="shared" si="7"/>
        <v>177183.24261434213</v>
      </c>
      <c r="J28" s="138">
        <f t="shared" si="7"/>
        <v>184501.94975332022</v>
      </c>
      <c r="K28" s="138">
        <f t="shared" si="7"/>
        <v>188746.50239610142</v>
      </c>
      <c r="L28" s="138">
        <f t="shared" si="7"/>
        <v>191478.58819465365</v>
      </c>
      <c r="M28" s="138">
        <f t="shared" si="7"/>
        <v>193543.28544363016</v>
      </c>
      <c r="N28" s="138">
        <f t="shared" si="7"/>
        <v>195335.34360185443</v>
      </c>
      <c r="O28" s="138">
        <f t="shared" si="7"/>
        <v>197018.87191588452</v>
      </c>
      <c r="P28" s="138">
        <f t="shared" si="7"/>
        <v>198657.59961634551</v>
      </c>
      <c r="Q28" s="138">
        <f t="shared" si="7"/>
        <v>200273.17636742289</v>
      </c>
      <c r="R28" s="138">
        <f t="shared" si="7"/>
        <v>201871.57003612019</v>
      </c>
      <c r="S28" s="138">
        <f t="shared" si="7"/>
        <v>203455.26662776436</v>
      </c>
      <c r="T28" s="138">
        <f t="shared" si="7"/>
        <v>205026.03004119033</v>
      </c>
      <c r="U28" s="138">
        <f t="shared" si="7"/>
        <v>206585.29652134608</v>
      </c>
      <c r="V28" s="138">
        <f t="shared" si="7"/>
        <v>208134.23074975132</v>
      </c>
      <c r="W28" s="138">
        <f t="shared" si="7"/>
        <v>209673.83611545109</v>
      </c>
      <c r="X28" s="138">
        <f t="shared" si="7"/>
        <v>211206.95700252935</v>
      </c>
      <c r="Y28" s="139"/>
    </row>
    <row r="29" spans="1:29" s="60" customFormat="1">
      <c r="A29" s="60" t="s">
        <v>414</v>
      </c>
      <c r="E29" s="138"/>
      <c r="F29" s="138"/>
      <c r="G29" s="138"/>
      <c r="H29" s="138"/>
      <c r="I29" s="138"/>
      <c r="J29" s="138"/>
      <c r="K29" s="138"/>
      <c r="L29" s="138"/>
      <c r="M29" s="138"/>
      <c r="N29" s="138"/>
      <c r="O29" s="138"/>
      <c r="P29" s="138"/>
      <c r="Q29" s="138"/>
      <c r="R29" s="138"/>
      <c r="S29" s="138"/>
      <c r="T29" s="138"/>
      <c r="U29" s="138"/>
      <c r="V29" s="138"/>
      <c r="W29" s="138"/>
      <c r="X29" s="138"/>
      <c r="Y29" s="138"/>
    </row>
    <row r="30" spans="1:29" s="60" customFormat="1">
      <c r="A30" s="142"/>
      <c r="E30" s="138"/>
      <c r="F30" s="138"/>
      <c r="G30" s="138"/>
      <c r="H30" s="138"/>
      <c r="I30" s="138"/>
      <c r="J30" s="138"/>
      <c r="K30" s="138"/>
      <c r="L30" s="138"/>
      <c r="M30" s="138"/>
      <c r="N30" s="138"/>
      <c r="O30" s="138"/>
      <c r="P30" s="138"/>
      <c r="Q30" s="138"/>
      <c r="R30" s="138"/>
      <c r="S30" s="138"/>
      <c r="T30" s="138"/>
      <c r="U30" s="138"/>
      <c r="V30" s="138"/>
      <c r="W30" s="138"/>
      <c r="X30" s="138"/>
      <c r="Y30" s="138"/>
    </row>
    <row r="31" spans="1:29" s="60" customFormat="1">
      <c r="A31" s="164"/>
      <c r="E31" s="138"/>
      <c r="F31" s="138"/>
      <c r="G31" s="138"/>
      <c r="H31" s="138"/>
      <c r="I31" s="138"/>
      <c r="J31" s="138"/>
      <c r="K31" s="138"/>
      <c r="L31" s="138"/>
      <c r="M31" s="138"/>
      <c r="N31" s="138"/>
      <c r="O31" s="138"/>
      <c r="P31" s="138"/>
      <c r="Q31" s="138"/>
      <c r="R31" s="138"/>
      <c r="S31" s="138"/>
      <c r="T31" s="138"/>
      <c r="U31" s="138"/>
      <c r="V31" s="138"/>
      <c r="W31" s="138"/>
      <c r="X31" s="138"/>
      <c r="Y31" s="138"/>
    </row>
    <row r="32" spans="1:29" s="60" customFormat="1">
      <c r="A32" s="164"/>
      <c r="E32" s="138"/>
      <c r="F32" s="138"/>
      <c r="G32" s="138"/>
      <c r="H32" s="138"/>
      <c r="I32" s="138"/>
      <c r="J32" s="138"/>
      <c r="K32" s="138"/>
      <c r="L32" s="138"/>
      <c r="M32" s="138"/>
      <c r="N32" s="138"/>
      <c r="O32" s="138"/>
      <c r="P32" s="138"/>
      <c r="Q32" s="138"/>
      <c r="R32" s="138"/>
      <c r="S32" s="138"/>
      <c r="T32" s="138"/>
      <c r="U32" s="138"/>
      <c r="V32" s="138"/>
      <c r="W32" s="138"/>
      <c r="X32" s="138"/>
      <c r="Y32" s="138"/>
    </row>
    <row r="33" spans="1:80" s="60" customFormat="1">
      <c r="A33" s="164"/>
      <c r="C33" s="138"/>
      <c r="D33" s="138"/>
      <c r="E33" s="138"/>
      <c r="F33" s="138"/>
      <c r="G33" s="138"/>
      <c r="H33" s="138"/>
      <c r="I33" s="138"/>
      <c r="J33" s="138"/>
      <c r="K33" s="138"/>
      <c r="L33" s="138"/>
      <c r="M33" s="138"/>
      <c r="N33" s="138"/>
      <c r="O33" s="138"/>
      <c r="P33" s="138"/>
      <c r="Q33" s="138"/>
      <c r="R33" s="138"/>
      <c r="S33" s="138"/>
      <c r="T33" s="138"/>
      <c r="U33" s="138"/>
      <c r="V33" s="138"/>
      <c r="W33" s="138"/>
      <c r="X33" s="138"/>
      <c r="Y33" s="138"/>
    </row>
    <row r="34" spans="1:80" s="60" customFormat="1">
      <c r="A34" s="164"/>
      <c r="C34" s="138" t="str">
        <f>C14</f>
        <v>ENERGY STAR Desktop</v>
      </c>
      <c r="D34" s="138"/>
      <c r="E34" s="138">
        <f>E28</f>
        <v>80617.856343750012</v>
      </c>
      <c r="F34" s="138">
        <f>E34+F28</f>
        <v>200091.82827457384</v>
      </c>
      <c r="G34" s="138">
        <f t="shared" ref="G34:X34" si="8">F34+G28</f>
        <v>346412.40086437645</v>
      </c>
      <c r="H34" s="138">
        <f t="shared" si="8"/>
        <v>510851.90319021326</v>
      </c>
      <c r="I34" s="138">
        <f t="shared" si="8"/>
        <v>688035.14580455539</v>
      </c>
      <c r="J34" s="138">
        <f t="shared" si="8"/>
        <v>872537.09555787558</v>
      </c>
      <c r="K34" s="138">
        <f t="shared" si="8"/>
        <v>1061283.5979539771</v>
      </c>
      <c r="L34" s="138">
        <f t="shared" si="8"/>
        <v>1252762.1861486307</v>
      </c>
      <c r="M34" s="138">
        <f t="shared" si="8"/>
        <v>1446305.4715922608</v>
      </c>
      <c r="N34" s="138">
        <f t="shared" si="8"/>
        <v>1641640.8151941153</v>
      </c>
      <c r="O34" s="138">
        <f t="shared" si="8"/>
        <v>1838659.6871099998</v>
      </c>
      <c r="P34" s="138">
        <f t="shared" si="8"/>
        <v>2037317.2867263453</v>
      </c>
      <c r="Q34" s="138">
        <f t="shared" si="8"/>
        <v>2237590.4630937683</v>
      </c>
      <c r="R34" s="138">
        <f t="shared" si="8"/>
        <v>2439462.0331298886</v>
      </c>
      <c r="S34" s="138">
        <f t="shared" si="8"/>
        <v>2642917.2997576529</v>
      </c>
      <c r="T34" s="138">
        <f t="shared" si="8"/>
        <v>2847943.3297988432</v>
      </c>
      <c r="U34" s="138">
        <f t="shared" si="8"/>
        <v>3054528.6263201893</v>
      </c>
      <c r="V34" s="138">
        <f t="shared" si="8"/>
        <v>3262662.8570699408</v>
      </c>
      <c r="W34" s="138">
        <f t="shared" si="8"/>
        <v>3472336.6931853918</v>
      </c>
      <c r="X34" s="138">
        <f t="shared" si="8"/>
        <v>3683543.6501879212</v>
      </c>
      <c r="Y34" s="138"/>
    </row>
    <row r="35" spans="1:80" s="60" customFormat="1">
      <c r="A35" s="164"/>
      <c r="C35" s="138"/>
      <c r="D35" s="138"/>
      <c r="E35" s="138"/>
      <c r="F35" s="138"/>
      <c r="G35" s="138"/>
      <c r="H35" s="138"/>
      <c r="I35" s="138"/>
      <c r="J35" s="138"/>
      <c r="K35" s="138"/>
      <c r="L35" s="138"/>
      <c r="M35" s="138"/>
      <c r="N35" s="138"/>
      <c r="O35" s="138"/>
      <c r="P35" s="138"/>
      <c r="Q35" s="138"/>
      <c r="R35" s="138"/>
      <c r="S35" s="138"/>
      <c r="T35" s="138"/>
      <c r="U35" s="138"/>
      <c r="V35" s="138"/>
      <c r="W35" s="138"/>
      <c r="X35" s="138"/>
      <c r="Y35" s="138"/>
    </row>
    <row r="36" spans="1:80" s="60" customFormat="1">
      <c r="C36" s="138"/>
      <c r="D36" s="138"/>
      <c r="E36" s="138"/>
      <c r="F36" s="138"/>
      <c r="G36" s="138"/>
      <c r="H36" s="138"/>
      <c r="I36" s="138"/>
      <c r="J36" s="138"/>
      <c r="K36" s="138"/>
      <c r="L36" s="138"/>
      <c r="M36" s="138"/>
      <c r="N36" s="138"/>
      <c r="O36" s="138"/>
      <c r="P36" s="138"/>
      <c r="Q36" s="138"/>
      <c r="R36" s="138"/>
      <c r="S36" s="138"/>
      <c r="T36" s="138"/>
      <c r="U36" s="138"/>
      <c r="V36" s="138"/>
      <c r="W36" s="138"/>
      <c r="X36" s="138"/>
      <c r="Y36" s="138"/>
    </row>
    <row r="37" spans="1:80" s="60" customFormat="1">
      <c r="C37" s="138"/>
      <c r="D37" s="138"/>
      <c r="E37" s="138"/>
      <c r="F37" s="138"/>
      <c r="G37" s="138"/>
      <c r="H37" s="138"/>
      <c r="I37" s="138"/>
      <c r="J37" s="138"/>
      <c r="K37" s="138"/>
      <c r="L37" s="138"/>
      <c r="M37" s="138"/>
      <c r="N37" s="138"/>
      <c r="O37" s="138"/>
      <c r="P37" s="138"/>
      <c r="Q37" s="138"/>
      <c r="R37" s="138"/>
      <c r="S37" s="138"/>
      <c r="T37" s="138"/>
      <c r="U37" s="138"/>
      <c r="V37" s="138"/>
      <c r="W37" s="138"/>
      <c r="X37" s="138"/>
      <c r="Y37" s="138"/>
    </row>
    <row r="38" spans="1:80" s="60" customFormat="1">
      <c r="C38" s="138"/>
      <c r="D38" s="138"/>
      <c r="E38" s="138"/>
      <c r="F38" s="138"/>
      <c r="G38" s="138"/>
      <c r="H38" s="138"/>
      <c r="I38" s="138"/>
      <c r="J38" s="138"/>
      <c r="K38" s="138"/>
      <c r="L38" s="138"/>
      <c r="M38" s="138"/>
      <c r="N38" s="138"/>
      <c r="O38" s="138"/>
      <c r="P38" s="138"/>
      <c r="Q38" s="138"/>
      <c r="R38" s="138"/>
      <c r="S38" s="138"/>
      <c r="T38" s="138"/>
      <c r="U38" s="138"/>
      <c r="V38" s="138"/>
      <c r="W38" s="138"/>
      <c r="X38" s="138"/>
      <c r="Y38" s="138"/>
    </row>
    <row r="39" spans="1:80" s="60" customFormat="1">
      <c r="D39" s="138"/>
      <c r="X39" s="138">
        <f>SUM(X34:X38)</f>
        <v>3683543.6501879212</v>
      </c>
    </row>
    <row r="40" spans="1:8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80" ht="15">
      <c r="A41" s="116" t="s">
        <v>80</v>
      </c>
      <c r="C41" s="117" t="str">
        <f>C8</f>
        <v>Commercial Computer Desktop-NR</v>
      </c>
      <c r="D41" s="117"/>
      <c r="E41" s="25" t="s">
        <v>288</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117"/>
      <c r="B42" s="117"/>
      <c r="C42" s="117">
        <v>1</v>
      </c>
      <c r="D42" s="117"/>
      <c r="E42" s="118">
        <f>E11</f>
        <v>2016</v>
      </c>
      <c r="F42" s="118">
        <f t="shared" ref="F42:X42" si="9">F11</f>
        <v>2017</v>
      </c>
      <c r="G42" s="118">
        <f t="shared" si="9"/>
        <v>2018</v>
      </c>
      <c r="H42" s="118">
        <f t="shared" si="9"/>
        <v>2019</v>
      </c>
      <c r="I42" s="118">
        <f t="shared" si="9"/>
        <v>2020</v>
      </c>
      <c r="J42" s="118">
        <f t="shared" si="9"/>
        <v>2021</v>
      </c>
      <c r="K42" s="118">
        <f t="shared" si="9"/>
        <v>2022</v>
      </c>
      <c r="L42" s="118">
        <f t="shared" si="9"/>
        <v>2023</v>
      </c>
      <c r="M42" s="118">
        <f t="shared" si="9"/>
        <v>2024</v>
      </c>
      <c r="N42" s="118">
        <f t="shared" si="9"/>
        <v>2025</v>
      </c>
      <c r="O42" s="118">
        <f t="shared" si="9"/>
        <v>2026</v>
      </c>
      <c r="P42" s="118">
        <f t="shared" si="9"/>
        <v>2027</v>
      </c>
      <c r="Q42" s="118">
        <f t="shared" si="9"/>
        <v>2028</v>
      </c>
      <c r="R42" s="118">
        <f t="shared" si="9"/>
        <v>2029</v>
      </c>
      <c r="S42" s="118">
        <f t="shared" si="9"/>
        <v>2030</v>
      </c>
      <c r="T42" s="118">
        <f t="shared" si="9"/>
        <v>2031</v>
      </c>
      <c r="U42" s="118">
        <f t="shared" si="9"/>
        <v>2032</v>
      </c>
      <c r="V42" s="118">
        <f t="shared" si="9"/>
        <v>2033</v>
      </c>
      <c r="W42" s="118">
        <f t="shared" si="9"/>
        <v>2034</v>
      </c>
      <c r="X42" s="118">
        <f t="shared" si="9"/>
        <v>2035</v>
      </c>
      <c r="Y42" s="170" t="s">
        <v>413</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117" t="s">
        <v>340</v>
      </c>
      <c r="B43" s="117" t="s">
        <v>291</v>
      </c>
      <c r="C43" s="117" t="s">
        <v>292</v>
      </c>
      <c r="D43" s="117" t="s">
        <v>293</v>
      </c>
      <c r="E43" s="119" t="str">
        <f>CONCATENATE("aMW_",E$11)</f>
        <v>aMW_2016</v>
      </c>
      <c r="F43" s="119" t="str">
        <f t="shared" ref="F43:X43" si="10">CONCATENATE("aMW_",F$11)</f>
        <v>aMW_2017</v>
      </c>
      <c r="G43" s="119" t="str">
        <f t="shared" si="10"/>
        <v>aMW_2018</v>
      </c>
      <c r="H43" s="119" t="str">
        <f t="shared" si="10"/>
        <v>aMW_2019</v>
      </c>
      <c r="I43" s="119" t="str">
        <f t="shared" si="10"/>
        <v>aMW_2020</v>
      </c>
      <c r="J43" s="119" t="str">
        <f t="shared" si="10"/>
        <v>aMW_2021</v>
      </c>
      <c r="K43" s="119" t="str">
        <f t="shared" si="10"/>
        <v>aMW_2022</v>
      </c>
      <c r="L43" s="119" t="str">
        <f t="shared" si="10"/>
        <v>aMW_2023</v>
      </c>
      <c r="M43" s="119" t="str">
        <f t="shared" si="10"/>
        <v>aMW_2024</v>
      </c>
      <c r="N43" s="119" t="str">
        <f t="shared" si="10"/>
        <v>aMW_2025</v>
      </c>
      <c r="O43" s="119" t="str">
        <f t="shared" si="10"/>
        <v>aMW_2026</v>
      </c>
      <c r="P43" s="119" t="str">
        <f t="shared" si="10"/>
        <v>aMW_2027</v>
      </c>
      <c r="Q43" s="119" t="str">
        <f t="shared" si="10"/>
        <v>aMW_2028</v>
      </c>
      <c r="R43" s="119" t="str">
        <f t="shared" si="10"/>
        <v>aMW_2029</v>
      </c>
      <c r="S43" s="119" t="str">
        <f t="shared" si="10"/>
        <v>aMW_2030</v>
      </c>
      <c r="T43" s="119" t="str">
        <f t="shared" si="10"/>
        <v>aMW_2031</v>
      </c>
      <c r="U43" s="119" t="str">
        <f t="shared" si="10"/>
        <v>aMW_2032</v>
      </c>
      <c r="V43" s="119" t="str">
        <f t="shared" si="10"/>
        <v>aMW_2033</v>
      </c>
      <c r="W43" s="119" t="str">
        <f t="shared" si="10"/>
        <v>aMW_2034</v>
      </c>
      <c r="X43" s="119" t="str">
        <f t="shared" si="10"/>
        <v>aMW_2035</v>
      </c>
      <c r="Y43" s="170" t="s">
        <v>413</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120">
        <f>VLOOKUP($D44,MeasureOutput,3,FALSE)</f>
        <v>132.74643274662995</v>
      </c>
      <c r="B44" s="120">
        <f>VLOOKUP($D44,MeasureOutput,11,FALSE)</f>
        <v>-8.1439300271206765</v>
      </c>
      <c r="C44" s="25" t="s">
        <v>339</v>
      </c>
      <c r="D44" s="25" t="str">
        <f>C28</f>
        <v>ENERGY STAR Desktop</v>
      </c>
      <c r="E44" s="159">
        <f>E28*$A44/8760000</f>
        <v>1.2216590006065167</v>
      </c>
      <c r="F44" s="159">
        <f t="shared" ref="F44:X44" si="11">F28*$A44/8760000</f>
        <v>1.8104730114027234</v>
      </c>
      <c r="G44" s="159">
        <f t="shared" si="11"/>
        <v>2.2172984073904813</v>
      </c>
      <c r="H44" s="159">
        <f t="shared" si="11"/>
        <v>2.4918672758431502</v>
      </c>
      <c r="I44" s="159">
        <f t="shared" si="11"/>
        <v>2.6849821232345419</v>
      </c>
      <c r="J44" s="159">
        <f t="shared" si="11"/>
        <v>2.7958876329396372</v>
      </c>
      <c r="K44" s="159">
        <f t="shared" si="11"/>
        <v>2.8602083203750808</v>
      </c>
      <c r="L44" s="159">
        <f t="shared" si="11"/>
        <v>2.9016095354111004</v>
      </c>
      <c r="M44" s="159">
        <f t="shared" si="11"/>
        <v>2.9328973430028142</v>
      </c>
      <c r="N44" s="159">
        <f t="shared" si="11"/>
        <v>2.9600536589592945</v>
      </c>
      <c r="O44" s="159">
        <f t="shared" si="11"/>
        <v>2.9855653459587748</v>
      </c>
      <c r="P44" s="159">
        <f t="shared" si="11"/>
        <v>3.0103981377943092</v>
      </c>
      <c r="Q44" s="159">
        <f t="shared" si="11"/>
        <v>3.0348801070333402</v>
      </c>
      <c r="R44" s="159">
        <f t="shared" si="11"/>
        <v>3.059101688956213</v>
      </c>
      <c r="S44" s="159">
        <f t="shared" si="11"/>
        <v>3.083100555747738</v>
      </c>
      <c r="T44" s="159">
        <f t="shared" si="11"/>
        <v>3.1069034370058679</v>
      </c>
      <c r="U44" s="159">
        <f t="shared" si="11"/>
        <v>3.130532097159072</v>
      </c>
      <c r="V44" s="159">
        <f t="shared" si="11"/>
        <v>3.1540041854444545</v>
      </c>
      <c r="W44" s="159">
        <f t="shared" si="11"/>
        <v>3.1773349069209633</v>
      </c>
      <c r="X44" s="159">
        <f t="shared" si="11"/>
        <v>3.2005673645384278</v>
      </c>
      <c r="Y44" s="168">
        <f>VLOOKUP(D44,$C$25:$Y$25,23,FALSE)*A44/8760000</f>
        <v>59.31596957353625</v>
      </c>
      <c r="AA44" s="63">
        <f>SUM(E44:X44)</f>
        <v>55.8193241357245</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120"/>
      <c r="B45" s="120"/>
      <c r="E45" s="159"/>
      <c r="F45" s="159"/>
      <c r="G45" s="159"/>
      <c r="H45" s="159"/>
      <c r="I45" s="159"/>
      <c r="J45" s="159"/>
      <c r="K45" s="159"/>
      <c r="L45" s="159"/>
      <c r="M45" s="159"/>
      <c r="N45" s="159"/>
      <c r="O45" s="159"/>
      <c r="P45" s="159"/>
      <c r="Q45" s="159"/>
      <c r="R45" s="159"/>
      <c r="S45" s="159"/>
      <c r="T45" s="159"/>
      <c r="U45" s="159"/>
      <c r="V45" s="159"/>
      <c r="W45" s="159"/>
      <c r="X45" s="159"/>
      <c r="Y45" s="168"/>
      <c r="AA45" s="6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120"/>
      <c r="B46" s="120"/>
      <c r="E46" s="159"/>
      <c r="F46" s="159"/>
      <c r="G46" s="159"/>
      <c r="H46" s="159"/>
      <c r="I46" s="159"/>
      <c r="J46" s="159"/>
      <c r="K46" s="159"/>
      <c r="L46" s="159"/>
      <c r="M46" s="159"/>
      <c r="N46" s="159"/>
      <c r="O46" s="159"/>
      <c r="P46" s="159"/>
      <c r="Q46" s="159"/>
      <c r="R46" s="159"/>
      <c r="S46" s="159"/>
      <c r="T46" s="159"/>
      <c r="U46" s="159"/>
      <c r="V46" s="159"/>
      <c r="W46" s="159"/>
      <c r="X46" s="159"/>
      <c r="Y46" s="168"/>
      <c r="AA46" s="63"/>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120"/>
      <c r="B47" s="120"/>
      <c r="E47" s="159"/>
      <c r="F47" s="159"/>
      <c r="G47" s="159"/>
      <c r="H47" s="159"/>
      <c r="I47" s="159"/>
      <c r="J47" s="159"/>
      <c r="K47" s="159"/>
      <c r="L47" s="159"/>
      <c r="M47" s="159"/>
      <c r="N47" s="159"/>
      <c r="O47" s="159"/>
      <c r="P47" s="159"/>
      <c r="Q47" s="159"/>
      <c r="R47" s="159"/>
      <c r="S47" s="159"/>
      <c r="T47" s="159"/>
      <c r="U47" s="159"/>
      <c r="V47" s="159"/>
      <c r="W47" s="159"/>
      <c r="X47" s="159"/>
      <c r="Y47" s="168"/>
      <c r="AA47" s="63"/>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120"/>
      <c r="B48" s="120"/>
      <c r="E48" s="159"/>
      <c r="F48" s="159"/>
      <c r="G48" s="159"/>
      <c r="H48" s="159"/>
      <c r="I48" s="159"/>
      <c r="J48" s="159"/>
      <c r="K48" s="159"/>
      <c r="L48" s="159"/>
      <c r="M48" s="159"/>
      <c r="N48" s="159"/>
      <c r="O48" s="159"/>
      <c r="P48" s="159"/>
      <c r="Q48" s="159"/>
      <c r="R48" s="159"/>
      <c r="S48" s="159"/>
      <c r="T48" s="159"/>
      <c r="U48" s="159"/>
      <c r="V48" s="159"/>
      <c r="W48" s="159"/>
      <c r="X48" s="159"/>
      <c r="Y48" s="168"/>
      <c r="AA48" s="63"/>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63"/>
      <c r="AA49" s="63"/>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121">
        <f>SUMPRODUCT(B44:B48,AA44:AA48)/SUM(AA44:AA48)</f>
        <v>-8.1439300271206765</v>
      </c>
      <c r="E50" s="160">
        <f>SUM(E44:E48)</f>
        <v>1.2216590006065167</v>
      </c>
      <c r="F50" s="160">
        <f t="shared" ref="F50:X50" si="12">SUM(F44:F48)</f>
        <v>1.8104730114027234</v>
      </c>
      <c r="G50" s="160">
        <f t="shared" si="12"/>
        <v>2.2172984073904813</v>
      </c>
      <c r="H50" s="160">
        <f t="shared" si="12"/>
        <v>2.4918672758431502</v>
      </c>
      <c r="I50" s="160">
        <f t="shared" si="12"/>
        <v>2.6849821232345419</v>
      </c>
      <c r="J50" s="160">
        <f t="shared" si="12"/>
        <v>2.7958876329396372</v>
      </c>
      <c r="K50" s="160">
        <f t="shared" si="12"/>
        <v>2.8602083203750808</v>
      </c>
      <c r="L50" s="160">
        <f t="shared" si="12"/>
        <v>2.9016095354111004</v>
      </c>
      <c r="M50" s="160">
        <f t="shared" si="12"/>
        <v>2.9328973430028142</v>
      </c>
      <c r="N50" s="160">
        <f t="shared" si="12"/>
        <v>2.9600536589592945</v>
      </c>
      <c r="O50" s="160">
        <f t="shared" si="12"/>
        <v>2.9855653459587748</v>
      </c>
      <c r="P50" s="160">
        <f t="shared" si="12"/>
        <v>3.0103981377943092</v>
      </c>
      <c r="Q50" s="160">
        <f t="shared" si="12"/>
        <v>3.0348801070333402</v>
      </c>
      <c r="R50" s="160">
        <f t="shared" si="12"/>
        <v>3.059101688956213</v>
      </c>
      <c r="S50" s="160">
        <f t="shared" si="12"/>
        <v>3.083100555747738</v>
      </c>
      <c r="T50" s="160">
        <f t="shared" si="12"/>
        <v>3.1069034370058679</v>
      </c>
      <c r="U50" s="160">
        <f t="shared" si="12"/>
        <v>3.130532097159072</v>
      </c>
      <c r="V50" s="160">
        <f t="shared" si="12"/>
        <v>3.1540041854444545</v>
      </c>
      <c r="W50" s="160">
        <f t="shared" si="12"/>
        <v>3.1773349069209633</v>
      </c>
      <c r="X50" s="160">
        <f t="shared" si="12"/>
        <v>3.2005673645384278</v>
      </c>
      <c r="Y50" s="45">
        <f>SUM(Y44:Y48)</f>
        <v>59.31596957353625</v>
      </c>
      <c r="AA50" s="63"/>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128"/>
      <c r="E51" s="160"/>
      <c r="F51" s="160"/>
      <c r="G51" s="160"/>
      <c r="H51" s="160"/>
      <c r="I51" s="160"/>
      <c r="J51" s="160"/>
      <c r="K51" s="160"/>
      <c r="L51" s="160"/>
      <c r="M51" s="160"/>
      <c r="N51" s="160"/>
      <c r="O51" s="160"/>
      <c r="P51" s="160"/>
      <c r="Q51" s="160"/>
      <c r="R51" s="160"/>
      <c r="S51" s="160"/>
      <c r="T51" s="160"/>
      <c r="U51" s="160"/>
      <c r="V51" s="160"/>
      <c r="W51" s="160"/>
      <c r="X51" s="160"/>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row>
    <row r="52" spans="1:80">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row>
    <row r="53" spans="1:80" ht="15">
      <c r="A53" s="124" t="s">
        <v>294</v>
      </c>
      <c r="B53" s="146"/>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row>
    <row r="54" spans="1:80" ht="15">
      <c r="B54" s="147"/>
      <c r="C54" s="150"/>
      <c r="D54" s="148"/>
      <c r="E54" s="118">
        <f>E42</f>
        <v>2016</v>
      </c>
      <c r="F54" s="118">
        <f t="shared" ref="F54:X55" si="13">F42</f>
        <v>2017</v>
      </c>
      <c r="G54" s="118">
        <f t="shared" si="13"/>
        <v>2018</v>
      </c>
      <c r="H54" s="118">
        <f t="shared" si="13"/>
        <v>2019</v>
      </c>
      <c r="I54" s="118">
        <f t="shared" si="13"/>
        <v>2020</v>
      </c>
      <c r="J54" s="118">
        <f t="shared" si="13"/>
        <v>2021</v>
      </c>
      <c r="K54" s="118">
        <f t="shared" si="13"/>
        <v>2022</v>
      </c>
      <c r="L54" s="118">
        <f t="shared" si="13"/>
        <v>2023</v>
      </c>
      <c r="M54" s="118">
        <f t="shared" si="13"/>
        <v>2024</v>
      </c>
      <c r="N54" s="118">
        <f t="shared" si="13"/>
        <v>2025</v>
      </c>
      <c r="O54" s="118">
        <f t="shared" si="13"/>
        <v>2026</v>
      </c>
      <c r="P54" s="118">
        <f t="shared" si="13"/>
        <v>2027</v>
      </c>
      <c r="Q54" s="118">
        <f t="shared" si="13"/>
        <v>2028</v>
      </c>
      <c r="R54" s="118">
        <f t="shared" si="13"/>
        <v>2029</v>
      </c>
      <c r="S54" s="118">
        <f t="shared" si="13"/>
        <v>2030</v>
      </c>
      <c r="T54" s="118">
        <f t="shared" si="13"/>
        <v>2031</v>
      </c>
      <c r="U54" s="118">
        <f t="shared" si="13"/>
        <v>2032</v>
      </c>
      <c r="V54" s="118">
        <f t="shared" si="13"/>
        <v>2033</v>
      </c>
      <c r="W54" s="118">
        <f t="shared" si="13"/>
        <v>2034</v>
      </c>
      <c r="X54" s="118">
        <f t="shared" si="13"/>
        <v>2035</v>
      </c>
      <c r="Y54" s="171" t="s">
        <v>412</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row>
    <row r="55" spans="1:80" ht="15">
      <c r="B55" s="152" t="s">
        <v>369</v>
      </c>
      <c r="C55" s="151" t="s">
        <v>291</v>
      </c>
      <c r="D55" s="149" t="s">
        <v>291</v>
      </c>
      <c r="E55" s="119" t="str">
        <f>E43</f>
        <v>aMW_2016</v>
      </c>
      <c r="F55" s="119" t="str">
        <f t="shared" si="13"/>
        <v>aMW_2017</v>
      </c>
      <c r="G55" s="119" t="str">
        <f t="shared" si="13"/>
        <v>aMW_2018</v>
      </c>
      <c r="H55" s="119" t="str">
        <f t="shared" si="13"/>
        <v>aMW_2019</v>
      </c>
      <c r="I55" s="119" t="str">
        <f t="shared" si="13"/>
        <v>aMW_2020</v>
      </c>
      <c r="J55" s="119" t="str">
        <f t="shared" si="13"/>
        <v>aMW_2021</v>
      </c>
      <c r="K55" s="119" t="str">
        <f t="shared" si="13"/>
        <v>aMW_2022</v>
      </c>
      <c r="L55" s="119" t="str">
        <f t="shared" si="13"/>
        <v>aMW_2023</v>
      </c>
      <c r="M55" s="119" t="str">
        <f t="shared" si="13"/>
        <v>aMW_2024</v>
      </c>
      <c r="N55" s="119" t="str">
        <f t="shared" si="13"/>
        <v>aMW_2025</v>
      </c>
      <c r="O55" s="119" t="str">
        <f t="shared" si="13"/>
        <v>aMW_2026</v>
      </c>
      <c r="P55" s="119" t="str">
        <f t="shared" si="13"/>
        <v>aMW_2027</v>
      </c>
      <c r="Q55" s="119" t="str">
        <f t="shared" si="13"/>
        <v>aMW_2028</v>
      </c>
      <c r="R55" s="119" t="str">
        <f t="shared" si="13"/>
        <v>aMW_2029</v>
      </c>
      <c r="S55" s="119" t="str">
        <f t="shared" si="13"/>
        <v>aMW_2030</v>
      </c>
      <c r="T55" s="119" t="str">
        <f t="shared" si="13"/>
        <v>aMW_2031</v>
      </c>
      <c r="U55" s="119" t="str">
        <f t="shared" si="13"/>
        <v>aMW_2032</v>
      </c>
      <c r="V55" s="119" t="str">
        <f t="shared" si="13"/>
        <v>aMW_2033</v>
      </c>
      <c r="W55" s="119" t="str">
        <f t="shared" si="13"/>
        <v>aMW_2034</v>
      </c>
      <c r="X55" s="119" t="str">
        <f t="shared" si="13"/>
        <v>aMW_2035</v>
      </c>
      <c r="Y55" s="172" t="s">
        <v>412</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row>
    <row r="56" spans="1:80">
      <c r="B56" s="25" t="s">
        <v>83</v>
      </c>
      <c r="C56" s="163" t="s">
        <v>295</v>
      </c>
      <c r="D56" s="163" t="s">
        <v>296</v>
      </c>
      <c r="E56" s="160">
        <f>DSUM($B$43:$Y$48,E$43,$C$55:$D56)</f>
        <v>1.2216590006065167</v>
      </c>
      <c r="F56" s="160">
        <f>DSUM($B$43:$Y$48,F$43,$C$55:$D56)</f>
        <v>1.8104730114027234</v>
      </c>
      <c r="G56" s="160">
        <f>DSUM($B$43:$Y$48,G$43,$C$55:$D56)</f>
        <v>2.2172984073904813</v>
      </c>
      <c r="H56" s="160">
        <f>DSUM($B$43:$Y$48,H$43,$C$55:$D56)</f>
        <v>2.4918672758431502</v>
      </c>
      <c r="I56" s="160">
        <f>DSUM($B$43:$Y$48,I$43,$C$55:$D56)</f>
        <v>2.6849821232345419</v>
      </c>
      <c r="J56" s="160">
        <f>DSUM($B$43:$Y$48,J$43,$C$55:$D56)</f>
        <v>2.7958876329396372</v>
      </c>
      <c r="K56" s="160">
        <f>DSUM($B$43:$Y$48,K$43,$C$55:$D56)</f>
        <v>2.8602083203750808</v>
      </c>
      <c r="L56" s="160">
        <f>DSUM($B$43:$Y$48,L$43,$C$55:$D56)</f>
        <v>2.9016095354111004</v>
      </c>
      <c r="M56" s="160">
        <f>DSUM($B$43:$Y$48,M$43,$C$55:$D56)</f>
        <v>2.9328973430028142</v>
      </c>
      <c r="N56" s="160">
        <f>DSUM($B$43:$Y$48,N$43,$C$55:$D56)</f>
        <v>2.9600536589592945</v>
      </c>
      <c r="O56" s="160">
        <f>DSUM($B$43:$Y$48,O$43,$C$55:$D56)</f>
        <v>2.9855653459587748</v>
      </c>
      <c r="P56" s="160">
        <f>DSUM($B$43:$Y$48,P$43,$C$55:$D56)</f>
        <v>3.0103981377943092</v>
      </c>
      <c r="Q56" s="160">
        <f>DSUM($B$43:$Y$48,Q$43,$C$55:$D56)</f>
        <v>3.0348801070333402</v>
      </c>
      <c r="R56" s="160">
        <f>DSUM($B$43:$Y$48,R$43,$C$55:$D56)</f>
        <v>3.059101688956213</v>
      </c>
      <c r="S56" s="160">
        <f>DSUM($B$43:$Y$48,S$43,$C$55:$D56)</f>
        <v>3.083100555747738</v>
      </c>
      <c r="T56" s="160">
        <f>DSUM($B$43:$Y$48,T$43,$C$55:$D56)</f>
        <v>3.1069034370058679</v>
      </c>
      <c r="U56" s="160">
        <f>DSUM($B$43:$Y$48,U$43,$C$55:$D56)</f>
        <v>3.130532097159072</v>
      </c>
      <c r="V56" s="160">
        <f>DSUM($B$43:$Y$48,V$43,$C$55:$D56)</f>
        <v>3.1540041854444545</v>
      </c>
      <c r="W56" s="160">
        <f>DSUM($B$43:$Y$48,W$43,$C$55:$D56)</f>
        <v>3.1773349069209633</v>
      </c>
      <c r="X56" s="160">
        <f>DSUM($B$43:$Y$48,X$43,$C$55:$D56)</f>
        <v>3.2005673645384278</v>
      </c>
      <c r="Y56" s="160">
        <f>DSUM($B$43:$Y$48,Y$43,$C$55:$D56)</f>
        <v>59.31596957353625</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row>
    <row r="57" spans="1:80">
      <c r="B57" s="25" t="s">
        <v>84</v>
      </c>
      <c r="C57" s="163" t="s">
        <v>297</v>
      </c>
      <c r="D57" s="163" t="s">
        <v>298</v>
      </c>
      <c r="E57" s="160">
        <f>DSUM($B$43:$Y$48,E$43,$C$55:$D57)</f>
        <v>1.2216590006065167</v>
      </c>
      <c r="F57" s="160">
        <f>DSUM($B$43:$Y$48,F$43,$C$55:$D57)</f>
        <v>1.8104730114027234</v>
      </c>
      <c r="G57" s="160">
        <f>DSUM($B$43:$Y$48,G$43,$C$55:$D57)</f>
        <v>2.2172984073904813</v>
      </c>
      <c r="H57" s="160">
        <f>DSUM($B$43:$Y$48,H$43,$C$55:$D57)</f>
        <v>2.4918672758431502</v>
      </c>
      <c r="I57" s="160">
        <f>DSUM($B$43:$Y$48,I$43,$C$55:$D57)</f>
        <v>2.6849821232345419</v>
      </c>
      <c r="J57" s="160">
        <f>DSUM($B$43:$Y$48,J$43,$C$55:$D57)</f>
        <v>2.7958876329396372</v>
      </c>
      <c r="K57" s="160">
        <f>DSUM($B$43:$Y$48,K$43,$C$55:$D57)</f>
        <v>2.8602083203750808</v>
      </c>
      <c r="L57" s="160">
        <f>DSUM($B$43:$Y$48,L$43,$C$55:$D57)</f>
        <v>2.9016095354111004</v>
      </c>
      <c r="M57" s="160">
        <f>DSUM($B$43:$Y$48,M$43,$C$55:$D57)</f>
        <v>2.9328973430028142</v>
      </c>
      <c r="N57" s="160">
        <f>DSUM($B$43:$Y$48,N$43,$C$55:$D57)</f>
        <v>2.9600536589592945</v>
      </c>
      <c r="O57" s="160">
        <f>DSUM($B$43:$Y$48,O$43,$C$55:$D57)</f>
        <v>2.9855653459587748</v>
      </c>
      <c r="P57" s="160">
        <f>DSUM($B$43:$Y$48,P$43,$C$55:$D57)</f>
        <v>3.0103981377943092</v>
      </c>
      <c r="Q57" s="160">
        <f>DSUM($B$43:$Y$48,Q$43,$C$55:$D57)</f>
        <v>3.0348801070333402</v>
      </c>
      <c r="R57" s="160">
        <f>DSUM($B$43:$Y$48,R$43,$C$55:$D57)</f>
        <v>3.059101688956213</v>
      </c>
      <c r="S57" s="160">
        <f>DSUM($B$43:$Y$48,S$43,$C$55:$D57)</f>
        <v>3.083100555747738</v>
      </c>
      <c r="T57" s="160">
        <f>DSUM($B$43:$Y$48,T$43,$C$55:$D57)</f>
        <v>3.1069034370058679</v>
      </c>
      <c r="U57" s="160">
        <f>DSUM($B$43:$Y$48,U$43,$C$55:$D57)</f>
        <v>3.130532097159072</v>
      </c>
      <c r="V57" s="160">
        <f>DSUM($B$43:$Y$48,V$43,$C$55:$D57)</f>
        <v>3.1540041854444545</v>
      </c>
      <c r="W57" s="160">
        <f>DSUM($B$43:$Y$48,W$43,$C$55:$D57)</f>
        <v>3.1773349069209633</v>
      </c>
      <c r="X57" s="160">
        <f>DSUM($B$43:$Y$48,X$43,$C$55:$D57)</f>
        <v>3.2005673645384278</v>
      </c>
      <c r="Y57" s="160">
        <f>DSUM($B$43:$Y$48,Y$43,$C$55:$D57)</f>
        <v>59.31596957353625</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row>
    <row r="58" spans="1:80">
      <c r="B58" s="25" t="s">
        <v>85</v>
      </c>
      <c r="C58" s="163" t="s">
        <v>299</v>
      </c>
      <c r="D58" s="163" t="s">
        <v>300</v>
      </c>
      <c r="E58" s="160">
        <f>DSUM($B$43:$Y$48,E$43,$C$55:$D58)</f>
        <v>1.2216590006065167</v>
      </c>
      <c r="F58" s="160">
        <f>DSUM($B$43:$Y$48,F$43,$C$55:$D58)</f>
        <v>1.8104730114027234</v>
      </c>
      <c r="G58" s="160">
        <f>DSUM($B$43:$Y$48,G$43,$C$55:$D58)</f>
        <v>2.2172984073904813</v>
      </c>
      <c r="H58" s="160">
        <f>DSUM($B$43:$Y$48,H$43,$C$55:$D58)</f>
        <v>2.4918672758431502</v>
      </c>
      <c r="I58" s="160">
        <f>DSUM($B$43:$Y$48,I$43,$C$55:$D58)</f>
        <v>2.6849821232345419</v>
      </c>
      <c r="J58" s="160">
        <f>DSUM($B$43:$Y$48,J$43,$C$55:$D58)</f>
        <v>2.7958876329396372</v>
      </c>
      <c r="K58" s="160">
        <f>DSUM($B$43:$Y$48,K$43,$C$55:$D58)</f>
        <v>2.8602083203750808</v>
      </c>
      <c r="L58" s="160">
        <f>DSUM($B$43:$Y$48,L$43,$C$55:$D58)</f>
        <v>2.9016095354111004</v>
      </c>
      <c r="M58" s="160">
        <f>DSUM($B$43:$Y$48,M$43,$C$55:$D58)</f>
        <v>2.9328973430028142</v>
      </c>
      <c r="N58" s="160">
        <f>DSUM($B$43:$Y$48,N$43,$C$55:$D58)</f>
        <v>2.9600536589592945</v>
      </c>
      <c r="O58" s="160">
        <f>DSUM($B$43:$Y$48,O$43,$C$55:$D58)</f>
        <v>2.9855653459587748</v>
      </c>
      <c r="P58" s="160">
        <f>DSUM($B$43:$Y$48,P$43,$C$55:$D58)</f>
        <v>3.0103981377943092</v>
      </c>
      <c r="Q58" s="160">
        <f>DSUM($B$43:$Y$48,Q$43,$C$55:$D58)</f>
        <v>3.0348801070333402</v>
      </c>
      <c r="R58" s="160">
        <f>DSUM($B$43:$Y$48,R$43,$C$55:$D58)</f>
        <v>3.059101688956213</v>
      </c>
      <c r="S58" s="160">
        <f>DSUM($B$43:$Y$48,S$43,$C$55:$D58)</f>
        <v>3.083100555747738</v>
      </c>
      <c r="T58" s="160">
        <f>DSUM($B$43:$Y$48,T$43,$C$55:$D58)</f>
        <v>3.1069034370058679</v>
      </c>
      <c r="U58" s="160">
        <f>DSUM($B$43:$Y$48,U$43,$C$55:$D58)</f>
        <v>3.130532097159072</v>
      </c>
      <c r="V58" s="160">
        <f>DSUM($B$43:$Y$48,V$43,$C$55:$D58)</f>
        <v>3.1540041854444545</v>
      </c>
      <c r="W58" s="160">
        <f>DSUM($B$43:$Y$48,W$43,$C$55:$D58)</f>
        <v>3.1773349069209633</v>
      </c>
      <c r="X58" s="160">
        <f>DSUM($B$43:$Y$48,X$43,$C$55:$D58)</f>
        <v>3.2005673645384278</v>
      </c>
      <c r="Y58" s="160">
        <f>DSUM($B$43:$Y$48,Y$43,$C$55:$D58)</f>
        <v>59.31596957353625</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row>
    <row r="59" spans="1:80">
      <c r="B59" s="25" t="s">
        <v>86</v>
      </c>
      <c r="C59" s="163" t="s">
        <v>301</v>
      </c>
      <c r="D59" s="163" t="s">
        <v>302</v>
      </c>
      <c r="E59" s="160">
        <f>DSUM($B$43:$Y$48,E$43,$C$55:$D59)</f>
        <v>1.2216590006065167</v>
      </c>
      <c r="F59" s="160">
        <f>DSUM($B$43:$Y$48,F$43,$C$55:$D59)</f>
        <v>1.8104730114027234</v>
      </c>
      <c r="G59" s="160">
        <f>DSUM($B$43:$Y$48,G$43,$C$55:$D59)</f>
        <v>2.2172984073904813</v>
      </c>
      <c r="H59" s="160">
        <f>DSUM($B$43:$Y$48,H$43,$C$55:$D59)</f>
        <v>2.4918672758431502</v>
      </c>
      <c r="I59" s="160">
        <f>DSUM($B$43:$Y$48,I$43,$C$55:$D59)</f>
        <v>2.6849821232345419</v>
      </c>
      <c r="J59" s="160">
        <f>DSUM($B$43:$Y$48,J$43,$C$55:$D59)</f>
        <v>2.7958876329396372</v>
      </c>
      <c r="K59" s="160">
        <f>DSUM($B$43:$Y$48,K$43,$C$55:$D59)</f>
        <v>2.8602083203750808</v>
      </c>
      <c r="L59" s="160">
        <f>DSUM($B$43:$Y$48,L$43,$C$55:$D59)</f>
        <v>2.9016095354111004</v>
      </c>
      <c r="M59" s="160">
        <f>DSUM($B$43:$Y$48,M$43,$C$55:$D59)</f>
        <v>2.9328973430028142</v>
      </c>
      <c r="N59" s="160">
        <f>DSUM($B$43:$Y$48,N$43,$C$55:$D59)</f>
        <v>2.9600536589592945</v>
      </c>
      <c r="O59" s="160">
        <f>DSUM($B$43:$Y$48,O$43,$C$55:$D59)</f>
        <v>2.9855653459587748</v>
      </c>
      <c r="P59" s="160">
        <f>DSUM($B$43:$Y$48,P$43,$C$55:$D59)</f>
        <v>3.0103981377943092</v>
      </c>
      <c r="Q59" s="160">
        <f>DSUM($B$43:$Y$48,Q$43,$C$55:$D59)</f>
        <v>3.0348801070333402</v>
      </c>
      <c r="R59" s="160">
        <f>DSUM($B$43:$Y$48,R$43,$C$55:$D59)</f>
        <v>3.059101688956213</v>
      </c>
      <c r="S59" s="160">
        <f>DSUM($B$43:$Y$48,S$43,$C$55:$D59)</f>
        <v>3.083100555747738</v>
      </c>
      <c r="T59" s="160">
        <f>DSUM($B$43:$Y$48,T$43,$C$55:$D59)</f>
        <v>3.1069034370058679</v>
      </c>
      <c r="U59" s="160">
        <f>DSUM($B$43:$Y$48,U$43,$C$55:$D59)</f>
        <v>3.130532097159072</v>
      </c>
      <c r="V59" s="160">
        <f>DSUM($B$43:$Y$48,V$43,$C$55:$D59)</f>
        <v>3.1540041854444545</v>
      </c>
      <c r="W59" s="160">
        <f>DSUM($B$43:$Y$48,W$43,$C$55:$D59)</f>
        <v>3.1773349069209633</v>
      </c>
      <c r="X59" s="160">
        <f>DSUM($B$43:$Y$48,X$43,$C$55:$D59)</f>
        <v>3.2005673645384278</v>
      </c>
      <c r="Y59" s="160">
        <f>DSUM($B$43:$Y$48,Y$43,$C$55:$D59)</f>
        <v>59.31596957353625</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row>
    <row r="60" spans="1:80">
      <c r="B60" s="25" t="s">
        <v>87</v>
      </c>
      <c r="C60" s="163" t="s">
        <v>303</v>
      </c>
      <c r="D60" s="163" t="s">
        <v>304</v>
      </c>
      <c r="E60" s="160">
        <f>DSUM($B$43:$Y$48,E$43,$C$55:$D60)</f>
        <v>1.2216590006065167</v>
      </c>
      <c r="F60" s="160">
        <f>DSUM($B$43:$Y$48,F$43,$C$55:$D60)</f>
        <v>1.8104730114027234</v>
      </c>
      <c r="G60" s="160">
        <f>DSUM($B$43:$Y$48,G$43,$C$55:$D60)</f>
        <v>2.2172984073904813</v>
      </c>
      <c r="H60" s="160">
        <f>DSUM($B$43:$Y$48,H$43,$C$55:$D60)</f>
        <v>2.4918672758431502</v>
      </c>
      <c r="I60" s="160">
        <f>DSUM($B$43:$Y$48,I$43,$C$55:$D60)</f>
        <v>2.6849821232345419</v>
      </c>
      <c r="J60" s="160">
        <f>DSUM($B$43:$Y$48,J$43,$C$55:$D60)</f>
        <v>2.7958876329396372</v>
      </c>
      <c r="K60" s="160">
        <f>DSUM($B$43:$Y$48,K$43,$C$55:$D60)</f>
        <v>2.8602083203750808</v>
      </c>
      <c r="L60" s="160">
        <f>DSUM($B$43:$Y$48,L$43,$C$55:$D60)</f>
        <v>2.9016095354111004</v>
      </c>
      <c r="M60" s="160">
        <f>DSUM($B$43:$Y$48,M$43,$C$55:$D60)</f>
        <v>2.9328973430028142</v>
      </c>
      <c r="N60" s="160">
        <f>DSUM($B$43:$Y$48,N$43,$C$55:$D60)</f>
        <v>2.9600536589592945</v>
      </c>
      <c r="O60" s="160">
        <f>DSUM($B$43:$Y$48,O$43,$C$55:$D60)</f>
        <v>2.9855653459587748</v>
      </c>
      <c r="P60" s="160">
        <f>DSUM($B$43:$Y$48,P$43,$C$55:$D60)</f>
        <v>3.0103981377943092</v>
      </c>
      <c r="Q60" s="160">
        <f>DSUM($B$43:$Y$48,Q$43,$C$55:$D60)</f>
        <v>3.0348801070333402</v>
      </c>
      <c r="R60" s="160">
        <f>DSUM($B$43:$Y$48,R$43,$C$55:$D60)</f>
        <v>3.059101688956213</v>
      </c>
      <c r="S60" s="160">
        <f>DSUM($B$43:$Y$48,S$43,$C$55:$D60)</f>
        <v>3.083100555747738</v>
      </c>
      <c r="T60" s="160">
        <f>DSUM($B$43:$Y$48,T$43,$C$55:$D60)</f>
        <v>3.1069034370058679</v>
      </c>
      <c r="U60" s="160">
        <f>DSUM($B$43:$Y$48,U$43,$C$55:$D60)</f>
        <v>3.130532097159072</v>
      </c>
      <c r="V60" s="160">
        <f>DSUM($B$43:$Y$48,V$43,$C$55:$D60)</f>
        <v>3.1540041854444545</v>
      </c>
      <c r="W60" s="160">
        <f>DSUM($B$43:$Y$48,W$43,$C$55:$D60)</f>
        <v>3.1773349069209633</v>
      </c>
      <c r="X60" s="160">
        <f>DSUM($B$43:$Y$48,X$43,$C$55:$D60)</f>
        <v>3.2005673645384278</v>
      </c>
      <c r="Y60" s="160">
        <f>DSUM($B$43:$Y$48,Y$43,$C$55:$D60)</f>
        <v>59.31596957353625</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row>
    <row r="61" spans="1:80">
      <c r="B61" s="25" t="s">
        <v>88</v>
      </c>
      <c r="C61" s="163" t="s">
        <v>305</v>
      </c>
      <c r="D61" s="163" t="s">
        <v>306</v>
      </c>
      <c r="E61" s="160">
        <f>DSUM($B$43:$Y$48,E$43,$C$55:$D61)</f>
        <v>1.2216590006065167</v>
      </c>
      <c r="F61" s="160">
        <f>DSUM($B$43:$Y$48,F$43,$C$55:$D61)</f>
        <v>1.8104730114027234</v>
      </c>
      <c r="G61" s="160">
        <f>DSUM($B$43:$Y$48,G$43,$C$55:$D61)</f>
        <v>2.2172984073904813</v>
      </c>
      <c r="H61" s="160">
        <f>DSUM($B$43:$Y$48,H$43,$C$55:$D61)</f>
        <v>2.4918672758431502</v>
      </c>
      <c r="I61" s="160">
        <f>DSUM($B$43:$Y$48,I$43,$C$55:$D61)</f>
        <v>2.6849821232345419</v>
      </c>
      <c r="J61" s="160">
        <f>DSUM($B$43:$Y$48,J$43,$C$55:$D61)</f>
        <v>2.7958876329396372</v>
      </c>
      <c r="K61" s="160">
        <f>DSUM($B$43:$Y$48,K$43,$C$55:$D61)</f>
        <v>2.8602083203750808</v>
      </c>
      <c r="L61" s="160">
        <f>DSUM($B$43:$Y$48,L$43,$C$55:$D61)</f>
        <v>2.9016095354111004</v>
      </c>
      <c r="M61" s="160">
        <f>DSUM($B$43:$Y$48,M$43,$C$55:$D61)</f>
        <v>2.9328973430028142</v>
      </c>
      <c r="N61" s="160">
        <f>DSUM($B$43:$Y$48,N$43,$C$55:$D61)</f>
        <v>2.9600536589592945</v>
      </c>
      <c r="O61" s="160">
        <f>DSUM($B$43:$Y$48,O$43,$C$55:$D61)</f>
        <v>2.9855653459587748</v>
      </c>
      <c r="P61" s="160">
        <f>DSUM($B$43:$Y$48,P$43,$C$55:$D61)</f>
        <v>3.0103981377943092</v>
      </c>
      <c r="Q61" s="160">
        <f>DSUM($B$43:$Y$48,Q$43,$C$55:$D61)</f>
        <v>3.0348801070333402</v>
      </c>
      <c r="R61" s="160">
        <f>DSUM($B$43:$Y$48,R$43,$C$55:$D61)</f>
        <v>3.059101688956213</v>
      </c>
      <c r="S61" s="160">
        <f>DSUM($B$43:$Y$48,S$43,$C$55:$D61)</f>
        <v>3.083100555747738</v>
      </c>
      <c r="T61" s="160">
        <f>DSUM($B$43:$Y$48,T$43,$C$55:$D61)</f>
        <v>3.1069034370058679</v>
      </c>
      <c r="U61" s="160">
        <f>DSUM($B$43:$Y$48,U$43,$C$55:$D61)</f>
        <v>3.130532097159072</v>
      </c>
      <c r="V61" s="160">
        <f>DSUM($B$43:$Y$48,V$43,$C$55:$D61)</f>
        <v>3.1540041854444545</v>
      </c>
      <c r="W61" s="160">
        <f>DSUM($B$43:$Y$48,W$43,$C$55:$D61)</f>
        <v>3.1773349069209633</v>
      </c>
      <c r="X61" s="160">
        <f>DSUM($B$43:$Y$48,X$43,$C$55:$D61)</f>
        <v>3.2005673645384278</v>
      </c>
      <c r="Y61" s="160">
        <f>DSUM($B$43:$Y$48,Y$43,$C$55:$D61)</f>
        <v>59.31596957353625</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row>
    <row r="62" spans="1:80">
      <c r="B62" s="25" t="s">
        <v>89</v>
      </c>
      <c r="C62" s="163" t="s">
        <v>307</v>
      </c>
      <c r="D62" s="163" t="s">
        <v>308</v>
      </c>
      <c r="E62" s="160">
        <f>DSUM($B$43:$Y$48,E$43,$C$55:$D62)</f>
        <v>1.2216590006065167</v>
      </c>
      <c r="F62" s="160">
        <f>DSUM($B$43:$Y$48,F$43,$C$55:$D62)</f>
        <v>1.8104730114027234</v>
      </c>
      <c r="G62" s="160">
        <f>DSUM($B$43:$Y$48,G$43,$C$55:$D62)</f>
        <v>2.2172984073904813</v>
      </c>
      <c r="H62" s="160">
        <f>DSUM($B$43:$Y$48,H$43,$C$55:$D62)</f>
        <v>2.4918672758431502</v>
      </c>
      <c r="I62" s="160">
        <f>DSUM($B$43:$Y$48,I$43,$C$55:$D62)</f>
        <v>2.6849821232345419</v>
      </c>
      <c r="J62" s="160">
        <f>DSUM($B$43:$Y$48,J$43,$C$55:$D62)</f>
        <v>2.7958876329396372</v>
      </c>
      <c r="K62" s="160">
        <f>DSUM($B$43:$Y$48,K$43,$C$55:$D62)</f>
        <v>2.8602083203750808</v>
      </c>
      <c r="L62" s="160">
        <f>DSUM($B$43:$Y$48,L$43,$C$55:$D62)</f>
        <v>2.9016095354111004</v>
      </c>
      <c r="M62" s="160">
        <f>DSUM($B$43:$Y$48,M$43,$C$55:$D62)</f>
        <v>2.9328973430028142</v>
      </c>
      <c r="N62" s="160">
        <f>DSUM($B$43:$Y$48,N$43,$C$55:$D62)</f>
        <v>2.9600536589592945</v>
      </c>
      <c r="O62" s="160">
        <f>DSUM($B$43:$Y$48,O$43,$C$55:$D62)</f>
        <v>2.9855653459587748</v>
      </c>
      <c r="P62" s="160">
        <f>DSUM($B$43:$Y$48,P$43,$C$55:$D62)</f>
        <v>3.0103981377943092</v>
      </c>
      <c r="Q62" s="160">
        <f>DSUM($B$43:$Y$48,Q$43,$C$55:$D62)</f>
        <v>3.0348801070333402</v>
      </c>
      <c r="R62" s="160">
        <f>DSUM($B$43:$Y$48,R$43,$C$55:$D62)</f>
        <v>3.059101688956213</v>
      </c>
      <c r="S62" s="160">
        <f>DSUM($B$43:$Y$48,S$43,$C$55:$D62)</f>
        <v>3.083100555747738</v>
      </c>
      <c r="T62" s="160">
        <f>DSUM($B$43:$Y$48,T$43,$C$55:$D62)</f>
        <v>3.1069034370058679</v>
      </c>
      <c r="U62" s="160">
        <f>DSUM($B$43:$Y$48,U$43,$C$55:$D62)</f>
        <v>3.130532097159072</v>
      </c>
      <c r="V62" s="160">
        <f>DSUM($B$43:$Y$48,V$43,$C$55:$D62)</f>
        <v>3.1540041854444545</v>
      </c>
      <c r="W62" s="160">
        <f>DSUM($B$43:$Y$48,W$43,$C$55:$D62)</f>
        <v>3.1773349069209633</v>
      </c>
      <c r="X62" s="160">
        <f>DSUM($B$43:$Y$48,X$43,$C$55:$D62)</f>
        <v>3.2005673645384278</v>
      </c>
      <c r="Y62" s="160">
        <f>DSUM($B$43:$Y$48,Y$43,$C$55:$D62)</f>
        <v>59.31596957353625</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row>
    <row r="63" spans="1:80">
      <c r="B63" s="25" t="s">
        <v>90</v>
      </c>
      <c r="C63" s="163" t="s">
        <v>309</v>
      </c>
      <c r="D63" s="163" t="s">
        <v>310</v>
      </c>
      <c r="E63" s="160">
        <f>DSUM($B$43:$Y$48,E$43,$C$55:$D63)</f>
        <v>1.2216590006065167</v>
      </c>
      <c r="F63" s="160">
        <f>DSUM($B$43:$Y$48,F$43,$C$55:$D63)</f>
        <v>1.8104730114027234</v>
      </c>
      <c r="G63" s="160">
        <f>DSUM($B$43:$Y$48,G$43,$C$55:$D63)</f>
        <v>2.2172984073904813</v>
      </c>
      <c r="H63" s="160">
        <f>DSUM($B$43:$Y$48,H$43,$C$55:$D63)</f>
        <v>2.4918672758431502</v>
      </c>
      <c r="I63" s="160">
        <f>DSUM($B$43:$Y$48,I$43,$C$55:$D63)</f>
        <v>2.6849821232345419</v>
      </c>
      <c r="J63" s="160">
        <f>DSUM($B$43:$Y$48,J$43,$C$55:$D63)</f>
        <v>2.7958876329396372</v>
      </c>
      <c r="K63" s="160">
        <f>DSUM($B$43:$Y$48,K$43,$C$55:$D63)</f>
        <v>2.8602083203750808</v>
      </c>
      <c r="L63" s="160">
        <f>DSUM($B$43:$Y$48,L$43,$C$55:$D63)</f>
        <v>2.9016095354111004</v>
      </c>
      <c r="M63" s="160">
        <f>DSUM($B$43:$Y$48,M$43,$C$55:$D63)</f>
        <v>2.9328973430028142</v>
      </c>
      <c r="N63" s="160">
        <f>DSUM($B$43:$Y$48,N$43,$C$55:$D63)</f>
        <v>2.9600536589592945</v>
      </c>
      <c r="O63" s="160">
        <f>DSUM($B$43:$Y$48,O$43,$C$55:$D63)</f>
        <v>2.9855653459587748</v>
      </c>
      <c r="P63" s="160">
        <f>DSUM($B$43:$Y$48,P$43,$C$55:$D63)</f>
        <v>3.0103981377943092</v>
      </c>
      <c r="Q63" s="160">
        <f>DSUM($B$43:$Y$48,Q$43,$C$55:$D63)</f>
        <v>3.0348801070333402</v>
      </c>
      <c r="R63" s="160">
        <f>DSUM($B$43:$Y$48,R$43,$C$55:$D63)</f>
        <v>3.059101688956213</v>
      </c>
      <c r="S63" s="160">
        <f>DSUM($B$43:$Y$48,S$43,$C$55:$D63)</f>
        <v>3.083100555747738</v>
      </c>
      <c r="T63" s="160">
        <f>DSUM($B$43:$Y$48,T$43,$C$55:$D63)</f>
        <v>3.1069034370058679</v>
      </c>
      <c r="U63" s="160">
        <f>DSUM($B$43:$Y$48,U$43,$C$55:$D63)</f>
        <v>3.130532097159072</v>
      </c>
      <c r="V63" s="160">
        <f>DSUM($B$43:$Y$48,V$43,$C$55:$D63)</f>
        <v>3.1540041854444545</v>
      </c>
      <c r="W63" s="160">
        <f>DSUM($B$43:$Y$48,W$43,$C$55:$D63)</f>
        <v>3.1773349069209633</v>
      </c>
      <c r="X63" s="160">
        <f>DSUM($B$43:$Y$48,X$43,$C$55:$D63)</f>
        <v>3.2005673645384278</v>
      </c>
      <c r="Y63" s="160">
        <f>DSUM($B$43:$Y$48,Y$43,$C$55:$D63)</f>
        <v>59.31596957353625</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row>
    <row r="64" spans="1:80">
      <c r="B64" s="25" t="s">
        <v>91</v>
      </c>
      <c r="C64" s="163" t="s">
        <v>311</v>
      </c>
      <c r="D64" s="163" t="s">
        <v>312</v>
      </c>
      <c r="E64" s="160">
        <f>DSUM($B$43:$Y$48,E$43,$C$55:$D64)</f>
        <v>1.2216590006065167</v>
      </c>
      <c r="F64" s="160">
        <f>DSUM($B$43:$Y$48,F$43,$C$55:$D64)</f>
        <v>1.8104730114027234</v>
      </c>
      <c r="G64" s="160">
        <f>DSUM($B$43:$Y$48,G$43,$C$55:$D64)</f>
        <v>2.2172984073904813</v>
      </c>
      <c r="H64" s="160">
        <f>DSUM($B$43:$Y$48,H$43,$C$55:$D64)</f>
        <v>2.4918672758431502</v>
      </c>
      <c r="I64" s="160">
        <f>DSUM($B$43:$Y$48,I$43,$C$55:$D64)</f>
        <v>2.6849821232345419</v>
      </c>
      <c r="J64" s="160">
        <f>DSUM($B$43:$Y$48,J$43,$C$55:$D64)</f>
        <v>2.7958876329396372</v>
      </c>
      <c r="K64" s="160">
        <f>DSUM($B$43:$Y$48,K$43,$C$55:$D64)</f>
        <v>2.8602083203750808</v>
      </c>
      <c r="L64" s="160">
        <f>DSUM($B$43:$Y$48,L$43,$C$55:$D64)</f>
        <v>2.9016095354111004</v>
      </c>
      <c r="M64" s="160">
        <f>DSUM($B$43:$Y$48,M$43,$C$55:$D64)</f>
        <v>2.9328973430028142</v>
      </c>
      <c r="N64" s="160">
        <f>DSUM($B$43:$Y$48,N$43,$C$55:$D64)</f>
        <v>2.9600536589592945</v>
      </c>
      <c r="O64" s="160">
        <f>DSUM($B$43:$Y$48,O$43,$C$55:$D64)</f>
        <v>2.9855653459587748</v>
      </c>
      <c r="P64" s="160">
        <f>DSUM($B$43:$Y$48,P$43,$C$55:$D64)</f>
        <v>3.0103981377943092</v>
      </c>
      <c r="Q64" s="160">
        <f>DSUM($B$43:$Y$48,Q$43,$C$55:$D64)</f>
        <v>3.0348801070333402</v>
      </c>
      <c r="R64" s="160">
        <f>DSUM($B$43:$Y$48,R$43,$C$55:$D64)</f>
        <v>3.059101688956213</v>
      </c>
      <c r="S64" s="160">
        <f>DSUM($B$43:$Y$48,S$43,$C$55:$D64)</f>
        <v>3.083100555747738</v>
      </c>
      <c r="T64" s="160">
        <f>DSUM($B$43:$Y$48,T$43,$C$55:$D64)</f>
        <v>3.1069034370058679</v>
      </c>
      <c r="U64" s="160">
        <f>DSUM($B$43:$Y$48,U$43,$C$55:$D64)</f>
        <v>3.130532097159072</v>
      </c>
      <c r="V64" s="160">
        <f>DSUM($B$43:$Y$48,V$43,$C$55:$D64)</f>
        <v>3.1540041854444545</v>
      </c>
      <c r="W64" s="160">
        <f>DSUM($B$43:$Y$48,W$43,$C$55:$D64)</f>
        <v>3.1773349069209633</v>
      </c>
      <c r="X64" s="160">
        <f>DSUM($B$43:$Y$48,X$43,$C$55:$D64)</f>
        <v>3.2005673645384278</v>
      </c>
      <c r="Y64" s="160">
        <f>DSUM($B$43:$Y$48,Y$43,$C$55:$D64)</f>
        <v>59.31596957353625</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row>
    <row r="65" spans="2:78">
      <c r="B65" s="25" t="s">
        <v>92</v>
      </c>
      <c r="C65" s="163" t="s">
        <v>313</v>
      </c>
      <c r="D65" s="163" t="s">
        <v>314</v>
      </c>
      <c r="E65" s="160">
        <f>DSUM($B$43:$Y$48,E$43,$C$55:$D65)</f>
        <v>1.2216590006065167</v>
      </c>
      <c r="F65" s="160">
        <f>DSUM($B$43:$Y$48,F$43,$C$55:$D65)</f>
        <v>1.8104730114027234</v>
      </c>
      <c r="G65" s="160">
        <f>DSUM($B$43:$Y$48,G$43,$C$55:$D65)</f>
        <v>2.2172984073904813</v>
      </c>
      <c r="H65" s="160">
        <f>DSUM($B$43:$Y$48,H$43,$C$55:$D65)</f>
        <v>2.4918672758431502</v>
      </c>
      <c r="I65" s="160">
        <f>DSUM($B$43:$Y$48,I$43,$C$55:$D65)</f>
        <v>2.6849821232345419</v>
      </c>
      <c r="J65" s="160">
        <f>DSUM($B$43:$Y$48,J$43,$C$55:$D65)</f>
        <v>2.7958876329396372</v>
      </c>
      <c r="K65" s="160">
        <f>DSUM($B$43:$Y$48,K$43,$C$55:$D65)</f>
        <v>2.8602083203750808</v>
      </c>
      <c r="L65" s="160">
        <f>DSUM($B$43:$Y$48,L$43,$C$55:$D65)</f>
        <v>2.9016095354111004</v>
      </c>
      <c r="M65" s="160">
        <f>DSUM($B$43:$Y$48,M$43,$C$55:$D65)</f>
        <v>2.9328973430028142</v>
      </c>
      <c r="N65" s="160">
        <f>DSUM($B$43:$Y$48,N$43,$C$55:$D65)</f>
        <v>2.9600536589592945</v>
      </c>
      <c r="O65" s="160">
        <f>DSUM($B$43:$Y$48,O$43,$C$55:$D65)</f>
        <v>2.9855653459587748</v>
      </c>
      <c r="P65" s="160">
        <f>DSUM($B$43:$Y$48,P$43,$C$55:$D65)</f>
        <v>3.0103981377943092</v>
      </c>
      <c r="Q65" s="160">
        <f>DSUM($B$43:$Y$48,Q$43,$C$55:$D65)</f>
        <v>3.0348801070333402</v>
      </c>
      <c r="R65" s="160">
        <f>DSUM($B$43:$Y$48,R$43,$C$55:$D65)</f>
        <v>3.059101688956213</v>
      </c>
      <c r="S65" s="160">
        <f>DSUM($B$43:$Y$48,S$43,$C$55:$D65)</f>
        <v>3.083100555747738</v>
      </c>
      <c r="T65" s="160">
        <f>DSUM($B$43:$Y$48,T$43,$C$55:$D65)</f>
        <v>3.1069034370058679</v>
      </c>
      <c r="U65" s="160">
        <f>DSUM($B$43:$Y$48,U$43,$C$55:$D65)</f>
        <v>3.130532097159072</v>
      </c>
      <c r="V65" s="160">
        <f>DSUM($B$43:$Y$48,V$43,$C$55:$D65)</f>
        <v>3.1540041854444545</v>
      </c>
      <c r="W65" s="160">
        <f>DSUM($B$43:$Y$48,W$43,$C$55:$D65)</f>
        <v>3.1773349069209633</v>
      </c>
      <c r="X65" s="160">
        <f>DSUM($B$43:$Y$48,X$43,$C$55:$D65)</f>
        <v>3.2005673645384278</v>
      </c>
      <c r="Y65" s="160">
        <f>DSUM($B$43:$Y$48,Y$43,$C$55:$D65)</f>
        <v>59.31596957353625</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row>
    <row r="66" spans="2:78">
      <c r="B66" s="25" t="s">
        <v>93</v>
      </c>
      <c r="C66" s="163" t="s">
        <v>315</v>
      </c>
      <c r="D66" s="163" t="s">
        <v>316</v>
      </c>
      <c r="E66" s="160">
        <f>DSUM($B$43:$Y$48,E$43,$C$55:$D66)</f>
        <v>1.2216590006065167</v>
      </c>
      <c r="F66" s="160">
        <f>DSUM($B$43:$Y$48,F$43,$C$55:$D66)</f>
        <v>1.8104730114027234</v>
      </c>
      <c r="G66" s="160">
        <f>DSUM($B$43:$Y$48,G$43,$C$55:$D66)</f>
        <v>2.2172984073904813</v>
      </c>
      <c r="H66" s="160">
        <f>DSUM($B$43:$Y$48,H$43,$C$55:$D66)</f>
        <v>2.4918672758431502</v>
      </c>
      <c r="I66" s="160">
        <f>DSUM($B$43:$Y$48,I$43,$C$55:$D66)</f>
        <v>2.6849821232345419</v>
      </c>
      <c r="J66" s="160">
        <f>DSUM($B$43:$Y$48,J$43,$C$55:$D66)</f>
        <v>2.7958876329396372</v>
      </c>
      <c r="K66" s="160">
        <f>DSUM($B$43:$Y$48,K$43,$C$55:$D66)</f>
        <v>2.8602083203750808</v>
      </c>
      <c r="L66" s="160">
        <f>DSUM($B$43:$Y$48,L$43,$C$55:$D66)</f>
        <v>2.9016095354111004</v>
      </c>
      <c r="M66" s="160">
        <f>DSUM($B$43:$Y$48,M$43,$C$55:$D66)</f>
        <v>2.9328973430028142</v>
      </c>
      <c r="N66" s="160">
        <f>DSUM($B$43:$Y$48,N$43,$C$55:$D66)</f>
        <v>2.9600536589592945</v>
      </c>
      <c r="O66" s="160">
        <f>DSUM($B$43:$Y$48,O$43,$C$55:$D66)</f>
        <v>2.9855653459587748</v>
      </c>
      <c r="P66" s="160">
        <f>DSUM($B$43:$Y$48,P$43,$C$55:$D66)</f>
        <v>3.0103981377943092</v>
      </c>
      <c r="Q66" s="160">
        <f>DSUM($B$43:$Y$48,Q$43,$C$55:$D66)</f>
        <v>3.0348801070333402</v>
      </c>
      <c r="R66" s="160">
        <f>DSUM($B$43:$Y$48,R$43,$C$55:$D66)</f>
        <v>3.059101688956213</v>
      </c>
      <c r="S66" s="160">
        <f>DSUM($B$43:$Y$48,S$43,$C$55:$D66)</f>
        <v>3.083100555747738</v>
      </c>
      <c r="T66" s="160">
        <f>DSUM($B$43:$Y$48,T$43,$C$55:$D66)</f>
        <v>3.1069034370058679</v>
      </c>
      <c r="U66" s="160">
        <f>DSUM($B$43:$Y$48,U$43,$C$55:$D66)</f>
        <v>3.130532097159072</v>
      </c>
      <c r="V66" s="160">
        <f>DSUM($B$43:$Y$48,V$43,$C$55:$D66)</f>
        <v>3.1540041854444545</v>
      </c>
      <c r="W66" s="160">
        <f>DSUM($B$43:$Y$48,W$43,$C$55:$D66)</f>
        <v>3.1773349069209633</v>
      </c>
      <c r="X66" s="160">
        <f>DSUM($B$43:$Y$48,X$43,$C$55:$D66)</f>
        <v>3.2005673645384278</v>
      </c>
      <c r="Y66" s="160">
        <f>DSUM($B$43:$Y$48,Y$43,$C$55:$D66)</f>
        <v>59.31596957353625</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row>
    <row r="67" spans="2:78">
      <c r="B67" s="25" t="s">
        <v>94</v>
      </c>
      <c r="C67" s="163" t="s">
        <v>317</v>
      </c>
      <c r="D67" s="163" t="s">
        <v>318</v>
      </c>
      <c r="E67" s="160">
        <f>DSUM($B$43:$Y$48,E$43,$C$55:$D67)</f>
        <v>1.2216590006065167</v>
      </c>
      <c r="F67" s="160">
        <f>DSUM($B$43:$Y$48,F$43,$C$55:$D67)</f>
        <v>1.8104730114027234</v>
      </c>
      <c r="G67" s="160">
        <f>DSUM($B$43:$Y$48,G$43,$C$55:$D67)</f>
        <v>2.2172984073904813</v>
      </c>
      <c r="H67" s="160">
        <f>DSUM($B$43:$Y$48,H$43,$C$55:$D67)</f>
        <v>2.4918672758431502</v>
      </c>
      <c r="I67" s="160">
        <f>DSUM($B$43:$Y$48,I$43,$C$55:$D67)</f>
        <v>2.6849821232345419</v>
      </c>
      <c r="J67" s="160">
        <f>DSUM($B$43:$Y$48,J$43,$C$55:$D67)</f>
        <v>2.7958876329396372</v>
      </c>
      <c r="K67" s="160">
        <f>DSUM($B$43:$Y$48,K$43,$C$55:$D67)</f>
        <v>2.8602083203750808</v>
      </c>
      <c r="L67" s="160">
        <f>DSUM($B$43:$Y$48,L$43,$C$55:$D67)</f>
        <v>2.9016095354111004</v>
      </c>
      <c r="M67" s="160">
        <f>DSUM($B$43:$Y$48,M$43,$C$55:$D67)</f>
        <v>2.9328973430028142</v>
      </c>
      <c r="N67" s="160">
        <f>DSUM($B$43:$Y$48,N$43,$C$55:$D67)</f>
        <v>2.9600536589592945</v>
      </c>
      <c r="O67" s="160">
        <f>DSUM($B$43:$Y$48,O$43,$C$55:$D67)</f>
        <v>2.9855653459587748</v>
      </c>
      <c r="P67" s="160">
        <f>DSUM($B$43:$Y$48,P$43,$C$55:$D67)</f>
        <v>3.0103981377943092</v>
      </c>
      <c r="Q67" s="160">
        <f>DSUM($B$43:$Y$48,Q$43,$C$55:$D67)</f>
        <v>3.0348801070333402</v>
      </c>
      <c r="R67" s="160">
        <f>DSUM($B$43:$Y$48,R$43,$C$55:$D67)</f>
        <v>3.059101688956213</v>
      </c>
      <c r="S67" s="160">
        <f>DSUM($B$43:$Y$48,S$43,$C$55:$D67)</f>
        <v>3.083100555747738</v>
      </c>
      <c r="T67" s="160">
        <f>DSUM($B$43:$Y$48,T$43,$C$55:$D67)</f>
        <v>3.1069034370058679</v>
      </c>
      <c r="U67" s="160">
        <f>DSUM($B$43:$Y$48,U$43,$C$55:$D67)</f>
        <v>3.130532097159072</v>
      </c>
      <c r="V67" s="160">
        <f>DSUM($B$43:$Y$48,V$43,$C$55:$D67)</f>
        <v>3.1540041854444545</v>
      </c>
      <c r="W67" s="160">
        <f>DSUM($B$43:$Y$48,W$43,$C$55:$D67)</f>
        <v>3.1773349069209633</v>
      </c>
      <c r="X67" s="160">
        <f>DSUM($B$43:$Y$48,X$43,$C$55:$D67)</f>
        <v>3.2005673645384278</v>
      </c>
      <c r="Y67" s="160">
        <f>DSUM($B$43:$Y$48,Y$43,$C$55:$D67)</f>
        <v>59.31596957353625</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row>
    <row r="68" spans="2:78">
      <c r="B68" s="25" t="s">
        <v>95</v>
      </c>
      <c r="C68" s="163" t="s">
        <v>319</v>
      </c>
      <c r="D68" s="163" t="s">
        <v>320</v>
      </c>
      <c r="E68" s="160">
        <f>DSUM($B$43:$Y$48,E$43,$C$55:$D68)</f>
        <v>1.2216590006065167</v>
      </c>
      <c r="F68" s="160">
        <f>DSUM($B$43:$Y$48,F$43,$C$55:$D68)</f>
        <v>1.8104730114027234</v>
      </c>
      <c r="G68" s="160">
        <f>DSUM($B$43:$Y$48,G$43,$C$55:$D68)</f>
        <v>2.2172984073904813</v>
      </c>
      <c r="H68" s="160">
        <f>DSUM($B$43:$Y$48,H$43,$C$55:$D68)</f>
        <v>2.4918672758431502</v>
      </c>
      <c r="I68" s="160">
        <f>DSUM($B$43:$Y$48,I$43,$C$55:$D68)</f>
        <v>2.6849821232345419</v>
      </c>
      <c r="J68" s="160">
        <f>DSUM($B$43:$Y$48,J$43,$C$55:$D68)</f>
        <v>2.7958876329396372</v>
      </c>
      <c r="K68" s="160">
        <f>DSUM($B$43:$Y$48,K$43,$C$55:$D68)</f>
        <v>2.8602083203750808</v>
      </c>
      <c r="L68" s="160">
        <f>DSUM($B$43:$Y$48,L$43,$C$55:$D68)</f>
        <v>2.9016095354111004</v>
      </c>
      <c r="M68" s="160">
        <f>DSUM($B$43:$Y$48,M$43,$C$55:$D68)</f>
        <v>2.9328973430028142</v>
      </c>
      <c r="N68" s="160">
        <f>DSUM($B$43:$Y$48,N$43,$C$55:$D68)</f>
        <v>2.9600536589592945</v>
      </c>
      <c r="O68" s="160">
        <f>DSUM($B$43:$Y$48,O$43,$C$55:$D68)</f>
        <v>2.9855653459587748</v>
      </c>
      <c r="P68" s="160">
        <f>DSUM($B$43:$Y$48,P$43,$C$55:$D68)</f>
        <v>3.0103981377943092</v>
      </c>
      <c r="Q68" s="160">
        <f>DSUM($B$43:$Y$48,Q$43,$C$55:$D68)</f>
        <v>3.0348801070333402</v>
      </c>
      <c r="R68" s="160">
        <f>DSUM($B$43:$Y$48,R$43,$C$55:$D68)</f>
        <v>3.059101688956213</v>
      </c>
      <c r="S68" s="160">
        <f>DSUM($B$43:$Y$48,S$43,$C$55:$D68)</f>
        <v>3.083100555747738</v>
      </c>
      <c r="T68" s="160">
        <f>DSUM($B$43:$Y$48,T$43,$C$55:$D68)</f>
        <v>3.1069034370058679</v>
      </c>
      <c r="U68" s="160">
        <f>DSUM($B$43:$Y$48,U$43,$C$55:$D68)</f>
        <v>3.130532097159072</v>
      </c>
      <c r="V68" s="160">
        <f>DSUM($B$43:$Y$48,V$43,$C$55:$D68)</f>
        <v>3.1540041854444545</v>
      </c>
      <c r="W68" s="160">
        <f>DSUM($B$43:$Y$48,W$43,$C$55:$D68)</f>
        <v>3.1773349069209633</v>
      </c>
      <c r="X68" s="160">
        <f>DSUM($B$43:$Y$48,X$43,$C$55:$D68)</f>
        <v>3.2005673645384278</v>
      </c>
      <c r="Y68" s="160">
        <f>DSUM($B$43:$Y$48,Y$43,$C$55:$D68)</f>
        <v>59.31596957353625</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row>
    <row r="69" spans="2:78">
      <c r="B69" s="25" t="s">
        <v>96</v>
      </c>
      <c r="C69" s="163" t="s">
        <v>321</v>
      </c>
      <c r="D69" s="163" t="s">
        <v>322</v>
      </c>
      <c r="E69" s="160">
        <f>DSUM($B$43:$Y$48,E$43,$C$55:$D69)</f>
        <v>1.2216590006065167</v>
      </c>
      <c r="F69" s="160">
        <f>DSUM($B$43:$Y$48,F$43,$C$55:$D69)</f>
        <v>1.8104730114027234</v>
      </c>
      <c r="G69" s="160">
        <f>DSUM($B$43:$Y$48,G$43,$C$55:$D69)</f>
        <v>2.2172984073904813</v>
      </c>
      <c r="H69" s="160">
        <f>DSUM($B$43:$Y$48,H$43,$C$55:$D69)</f>
        <v>2.4918672758431502</v>
      </c>
      <c r="I69" s="160">
        <f>DSUM($B$43:$Y$48,I$43,$C$55:$D69)</f>
        <v>2.6849821232345419</v>
      </c>
      <c r="J69" s="160">
        <f>DSUM($B$43:$Y$48,J$43,$C$55:$D69)</f>
        <v>2.7958876329396372</v>
      </c>
      <c r="K69" s="160">
        <f>DSUM($B$43:$Y$48,K$43,$C$55:$D69)</f>
        <v>2.8602083203750808</v>
      </c>
      <c r="L69" s="160">
        <f>DSUM($B$43:$Y$48,L$43,$C$55:$D69)</f>
        <v>2.9016095354111004</v>
      </c>
      <c r="M69" s="160">
        <f>DSUM($B$43:$Y$48,M$43,$C$55:$D69)</f>
        <v>2.9328973430028142</v>
      </c>
      <c r="N69" s="160">
        <f>DSUM($B$43:$Y$48,N$43,$C$55:$D69)</f>
        <v>2.9600536589592945</v>
      </c>
      <c r="O69" s="160">
        <f>DSUM($B$43:$Y$48,O$43,$C$55:$D69)</f>
        <v>2.9855653459587748</v>
      </c>
      <c r="P69" s="160">
        <f>DSUM($B$43:$Y$48,P$43,$C$55:$D69)</f>
        <v>3.0103981377943092</v>
      </c>
      <c r="Q69" s="160">
        <f>DSUM($B$43:$Y$48,Q$43,$C$55:$D69)</f>
        <v>3.0348801070333402</v>
      </c>
      <c r="R69" s="160">
        <f>DSUM($B$43:$Y$48,R$43,$C$55:$D69)</f>
        <v>3.059101688956213</v>
      </c>
      <c r="S69" s="160">
        <f>DSUM($B$43:$Y$48,S$43,$C$55:$D69)</f>
        <v>3.083100555747738</v>
      </c>
      <c r="T69" s="160">
        <f>DSUM($B$43:$Y$48,T$43,$C$55:$D69)</f>
        <v>3.1069034370058679</v>
      </c>
      <c r="U69" s="160">
        <f>DSUM($B$43:$Y$48,U$43,$C$55:$D69)</f>
        <v>3.130532097159072</v>
      </c>
      <c r="V69" s="160">
        <f>DSUM($B$43:$Y$48,V$43,$C$55:$D69)</f>
        <v>3.1540041854444545</v>
      </c>
      <c r="W69" s="160">
        <f>DSUM($B$43:$Y$48,W$43,$C$55:$D69)</f>
        <v>3.1773349069209633</v>
      </c>
      <c r="X69" s="160">
        <f>DSUM($B$43:$Y$48,X$43,$C$55:$D69)</f>
        <v>3.2005673645384278</v>
      </c>
      <c r="Y69" s="160">
        <f>DSUM($B$43:$Y$48,Y$43,$C$55:$D69)</f>
        <v>59.31596957353625</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row>
    <row r="70" spans="2:78">
      <c r="B70" s="25" t="s">
        <v>97</v>
      </c>
      <c r="C70" s="163" t="s">
        <v>323</v>
      </c>
      <c r="D70" s="163" t="s">
        <v>324</v>
      </c>
      <c r="E70" s="160">
        <f>DSUM($B$43:$Y$48,E$43,$C$55:$D70)</f>
        <v>1.2216590006065167</v>
      </c>
      <c r="F70" s="160">
        <f>DSUM($B$43:$Y$48,F$43,$C$55:$D70)</f>
        <v>1.8104730114027234</v>
      </c>
      <c r="G70" s="160">
        <f>DSUM($B$43:$Y$48,G$43,$C$55:$D70)</f>
        <v>2.2172984073904813</v>
      </c>
      <c r="H70" s="160">
        <f>DSUM($B$43:$Y$48,H$43,$C$55:$D70)</f>
        <v>2.4918672758431502</v>
      </c>
      <c r="I70" s="160">
        <f>DSUM($B$43:$Y$48,I$43,$C$55:$D70)</f>
        <v>2.6849821232345419</v>
      </c>
      <c r="J70" s="160">
        <f>DSUM($B$43:$Y$48,J$43,$C$55:$D70)</f>
        <v>2.7958876329396372</v>
      </c>
      <c r="K70" s="160">
        <f>DSUM($B$43:$Y$48,K$43,$C$55:$D70)</f>
        <v>2.8602083203750808</v>
      </c>
      <c r="L70" s="160">
        <f>DSUM($B$43:$Y$48,L$43,$C$55:$D70)</f>
        <v>2.9016095354111004</v>
      </c>
      <c r="M70" s="160">
        <f>DSUM($B$43:$Y$48,M$43,$C$55:$D70)</f>
        <v>2.9328973430028142</v>
      </c>
      <c r="N70" s="160">
        <f>DSUM($B$43:$Y$48,N$43,$C$55:$D70)</f>
        <v>2.9600536589592945</v>
      </c>
      <c r="O70" s="160">
        <f>DSUM($B$43:$Y$48,O$43,$C$55:$D70)</f>
        <v>2.9855653459587748</v>
      </c>
      <c r="P70" s="160">
        <f>DSUM($B$43:$Y$48,P$43,$C$55:$D70)</f>
        <v>3.0103981377943092</v>
      </c>
      <c r="Q70" s="160">
        <f>DSUM($B$43:$Y$48,Q$43,$C$55:$D70)</f>
        <v>3.0348801070333402</v>
      </c>
      <c r="R70" s="160">
        <f>DSUM($B$43:$Y$48,R$43,$C$55:$D70)</f>
        <v>3.059101688956213</v>
      </c>
      <c r="S70" s="160">
        <f>DSUM($B$43:$Y$48,S$43,$C$55:$D70)</f>
        <v>3.083100555747738</v>
      </c>
      <c r="T70" s="160">
        <f>DSUM($B$43:$Y$48,T$43,$C$55:$D70)</f>
        <v>3.1069034370058679</v>
      </c>
      <c r="U70" s="160">
        <f>DSUM($B$43:$Y$48,U$43,$C$55:$D70)</f>
        <v>3.130532097159072</v>
      </c>
      <c r="V70" s="160">
        <f>DSUM($B$43:$Y$48,V$43,$C$55:$D70)</f>
        <v>3.1540041854444545</v>
      </c>
      <c r="W70" s="160">
        <f>DSUM($B$43:$Y$48,W$43,$C$55:$D70)</f>
        <v>3.1773349069209633</v>
      </c>
      <c r="X70" s="160">
        <f>DSUM($B$43:$Y$48,X$43,$C$55:$D70)</f>
        <v>3.2005673645384278</v>
      </c>
      <c r="Y70" s="160">
        <f>DSUM($B$43:$Y$48,Y$43,$C$55:$D70)</f>
        <v>59.31596957353625</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row>
    <row r="71" spans="2:78">
      <c r="B71" s="25" t="s">
        <v>98</v>
      </c>
      <c r="C71" s="163" t="s">
        <v>325</v>
      </c>
      <c r="D71" s="163" t="s">
        <v>326</v>
      </c>
      <c r="E71" s="160">
        <f>DSUM($B$43:$Y$48,E$43,$C$55:$D71)</f>
        <v>1.2216590006065167</v>
      </c>
      <c r="F71" s="160">
        <f>DSUM($B$43:$Y$48,F$43,$C$55:$D71)</f>
        <v>1.8104730114027234</v>
      </c>
      <c r="G71" s="160">
        <f>DSUM($B$43:$Y$48,G$43,$C$55:$D71)</f>
        <v>2.2172984073904813</v>
      </c>
      <c r="H71" s="160">
        <f>DSUM($B$43:$Y$48,H$43,$C$55:$D71)</f>
        <v>2.4918672758431502</v>
      </c>
      <c r="I71" s="160">
        <f>DSUM($B$43:$Y$48,I$43,$C$55:$D71)</f>
        <v>2.6849821232345419</v>
      </c>
      <c r="J71" s="160">
        <f>DSUM($B$43:$Y$48,J$43,$C$55:$D71)</f>
        <v>2.7958876329396372</v>
      </c>
      <c r="K71" s="160">
        <f>DSUM($B$43:$Y$48,K$43,$C$55:$D71)</f>
        <v>2.8602083203750808</v>
      </c>
      <c r="L71" s="160">
        <f>DSUM($B$43:$Y$48,L$43,$C$55:$D71)</f>
        <v>2.9016095354111004</v>
      </c>
      <c r="M71" s="160">
        <f>DSUM($B$43:$Y$48,M$43,$C$55:$D71)</f>
        <v>2.9328973430028142</v>
      </c>
      <c r="N71" s="160">
        <f>DSUM($B$43:$Y$48,N$43,$C$55:$D71)</f>
        <v>2.9600536589592945</v>
      </c>
      <c r="O71" s="160">
        <f>DSUM($B$43:$Y$48,O$43,$C$55:$D71)</f>
        <v>2.9855653459587748</v>
      </c>
      <c r="P71" s="160">
        <f>DSUM($B$43:$Y$48,P$43,$C$55:$D71)</f>
        <v>3.0103981377943092</v>
      </c>
      <c r="Q71" s="160">
        <f>DSUM($B$43:$Y$48,Q$43,$C$55:$D71)</f>
        <v>3.0348801070333402</v>
      </c>
      <c r="R71" s="160">
        <f>DSUM($B$43:$Y$48,R$43,$C$55:$D71)</f>
        <v>3.059101688956213</v>
      </c>
      <c r="S71" s="160">
        <f>DSUM($B$43:$Y$48,S$43,$C$55:$D71)</f>
        <v>3.083100555747738</v>
      </c>
      <c r="T71" s="160">
        <f>DSUM($B$43:$Y$48,T$43,$C$55:$D71)</f>
        <v>3.1069034370058679</v>
      </c>
      <c r="U71" s="160">
        <f>DSUM($B$43:$Y$48,U$43,$C$55:$D71)</f>
        <v>3.130532097159072</v>
      </c>
      <c r="V71" s="160">
        <f>DSUM($B$43:$Y$48,V$43,$C$55:$D71)</f>
        <v>3.1540041854444545</v>
      </c>
      <c r="W71" s="160">
        <f>DSUM($B$43:$Y$48,W$43,$C$55:$D71)</f>
        <v>3.1773349069209633</v>
      </c>
      <c r="X71" s="160">
        <f>DSUM($B$43:$Y$48,X$43,$C$55:$D71)</f>
        <v>3.2005673645384278</v>
      </c>
      <c r="Y71" s="160">
        <f>DSUM($B$43:$Y$48,Y$43,$C$55:$D71)</f>
        <v>59.31596957353625</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row>
    <row r="72" spans="2:78">
      <c r="B72" s="25" t="s">
        <v>99</v>
      </c>
      <c r="C72" s="163" t="s">
        <v>327</v>
      </c>
      <c r="D72" s="163" t="s">
        <v>328</v>
      </c>
      <c r="E72" s="160">
        <f>DSUM($B$43:$Y$48,E$43,$C$55:$D72)</f>
        <v>1.2216590006065167</v>
      </c>
      <c r="F72" s="160">
        <f>DSUM($B$43:$Y$48,F$43,$C$55:$D72)</f>
        <v>1.8104730114027234</v>
      </c>
      <c r="G72" s="160">
        <f>DSUM($B$43:$Y$48,G$43,$C$55:$D72)</f>
        <v>2.2172984073904813</v>
      </c>
      <c r="H72" s="160">
        <f>DSUM($B$43:$Y$48,H$43,$C$55:$D72)</f>
        <v>2.4918672758431502</v>
      </c>
      <c r="I72" s="160">
        <f>DSUM($B$43:$Y$48,I$43,$C$55:$D72)</f>
        <v>2.6849821232345419</v>
      </c>
      <c r="J72" s="160">
        <f>DSUM($B$43:$Y$48,J$43,$C$55:$D72)</f>
        <v>2.7958876329396372</v>
      </c>
      <c r="K72" s="160">
        <f>DSUM($B$43:$Y$48,K$43,$C$55:$D72)</f>
        <v>2.8602083203750808</v>
      </c>
      <c r="L72" s="160">
        <f>DSUM($B$43:$Y$48,L$43,$C$55:$D72)</f>
        <v>2.9016095354111004</v>
      </c>
      <c r="M72" s="160">
        <f>DSUM($B$43:$Y$48,M$43,$C$55:$D72)</f>
        <v>2.9328973430028142</v>
      </c>
      <c r="N72" s="160">
        <f>DSUM($B$43:$Y$48,N$43,$C$55:$D72)</f>
        <v>2.9600536589592945</v>
      </c>
      <c r="O72" s="160">
        <f>DSUM($B$43:$Y$48,O$43,$C$55:$D72)</f>
        <v>2.9855653459587748</v>
      </c>
      <c r="P72" s="160">
        <f>DSUM($B$43:$Y$48,P$43,$C$55:$D72)</f>
        <v>3.0103981377943092</v>
      </c>
      <c r="Q72" s="160">
        <f>DSUM($B$43:$Y$48,Q$43,$C$55:$D72)</f>
        <v>3.0348801070333402</v>
      </c>
      <c r="R72" s="160">
        <f>DSUM($B$43:$Y$48,R$43,$C$55:$D72)</f>
        <v>3.059101688956213</v>
      </c>
      <c r="S72" s="160">
        <f>DSUM($B$43:$Y$48,S$43,$C$55:$D72)</f>
        <v>3.083100555747738</v>
      </c>
      <c r="T72" s="160">
        <f>DSUM($B$43:$Y$48,T$43,$C$55:$D72)</f>
        <v>3.1069034370058679</v>
      </c>
      <c r="U72" s="160">
        <f>DSUM($B$43:$Y$48,U$43,$C$55:$D72)</f>
        <v>3.130532097159072</v>
      </c>
      <c r="V72" s="160">
        <f>DSUM($B$43:$Y$48,V$43,$C$55:$D72)</f>
        <v>3.1540041854444545</v>
      </c>
      <c r="W72" s="160">
        <f>DSUM($B$43:$Y$48,W$43,$C$55:$D72)</f>
        <v>3.1773349069209633</v>
      </c>
      <c r="X72" s="160">
        <f>DSUM($B$43:$Y$48,X$43,$C$55:$D72)</f>
        <v>3.2005673645384278</v>
      </c>
      <c r="Y72" s="160">
        <f>DSUM($B$43:$Y$48,Y$43,$C$55:$D72)</f>
        <v>59.31596957353625</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2:78">
      <c r="B73" s="25" t="s">
        <v>100</v>
      </c>
      <c r="C73" s="163" t="s">
        <v>329</v>
      </c>
      <c r="D73" s="163" t="s">
        <v>330</v>
      </c>
      <c r="E73" s="160">
        <f>DSUM($B$43:$Y$48,E$43,$C$55:$D73)</f>
        <v>1.2216590006065167</v>
      </c>
      <c r="F73" s="160">
        <f>DSUM($B$43:$Y$48,F$43,$C$55:$D73)</f>
        <v>1.8104730114027234</v>
      </c>
      <c r="G73" s="160">
        <f>DSUM($B$43:$Y$48,G$43,$C$55:$D73)</f>
        <v>2.2172984073904813</v>
      </c>
      <c r="H73" s="160">
        <f>DSUM($B$43:$Y$48,H$43,$C$55:$D73)</f>
        <v>2.4918672758431502</v>
      </c>
      <c r="I73" s="160">
        <f>DSUM($B$43:$Y$48,I$43,$C$55:$D73)</f>
        <v>2.6849821232345419</v>
      </c>
      <c r="J73" s="160">
        <f>DSUM($B$43:$Y$48,J$43,$C$55:$D73)</f>
        <v>2.7958876329396372</v>
      </c>
      <c r="K73" s="160">
        <f>DSUM($B$43:$Y$48,K$43,$C$55:$D73)</f>
        <v>2.8602083203750808</v>
      </c>
      <c r="L73" s="160">
        <f>DSUM($B$43:$Y$48,L$43,$C$55:$D73)</f>
        <v>2.9016095354111004</v>
      </c>
      <c r="M73" s="160">
        <f>DSUM($B$43:$Y$48,M$43,$C$55:$D73)</f>
        <v>2.9328973430028142</v>
      </c>
      <c r="N73" s="160">
        <f>DSUM($B$43:$Y$48,N$43,$C$55:$D73)</f>
        <v>2.9600536589592945</v>
      </c>
      <c r="O73" s="160">
        <f>DSUM($B$43:$Y$48,O$43,$C$55:$D73)</f>
        <v>2.9855653459587748</v>
      </c>
      <c r="P73" s="160">
        <f>DSUM($B$43:$Y$48,P$43,$C$55:$D73)</f>
        <v>3.0103981377943092</v>
      </c>
      <c r="Q73" s="160">
        <f>DSUM($B$43:$Y$48,Q$43,$C$55:$D73)</f>
        <v>3.0348801070333402</v>
      </c>
      <c r="R73" s="160">
        <f>DSUM($B$43:$Y$48,R$43,$C$55:$D73)</f>
        <v>3.059101688956213</v>
      </c>
      <c r="S73" s="160">
        <f>DSUM($B$43:$Y$48,S$43,$C$55:$D73)</f>
        <v>3.083100555747738</v>
      </c>
      <c r="T73" s="160">
        <f>DSUM($B$43:$Y$48,T$43,$C$55:$D73)</f>
        <v>3.1069034370058679</v>
      </c>
      <c r="U73" s="160">
        <f>DSUM($B$43:$Y$48,U$43,$C$55:$D73)</f>
        <v>3.130532097159072</v>
      </c>
      <c r="V73" s="160">
        <f>DSUM($B$43:$Y$48,V$43,$C$55:$D73)</f>
        <v>3.1540041854444545</v>
      </c>
      <c r="W73" s="160">
        <f>DSUM($B$43:$Y$48,W$43,$C$55:$D73)</f>
        <v>3.1773349069209633</v>
      </c>
      <c r="X73" s="160">
        <f>DSUM($B$43:$Y$48,X$43,$C$55:$D73)</f>
        <v>3.2005673645384278</v>
      </c>
      <c r="Y73" s="160">
        <f>DSUM($B$43:$Y$48,Y$43,$C$55:$D73)</f>
        <v>59.31596957353625</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2:78">
      <c r="B74" s="25" t="s">
        <v>101</v>
      </c>
      <c r="C74" s="163" t="s">
        <v>331</v>
      </c>
      <c r="D74" s="163" t="s">
        <v>332</v>
      </c>
      <c r="E74" s="160">
        <f>DSUM($B$43:$Y$48,E$43,$C$55:$D74)</f>
        <v>1.2216590006065167</v>
      </c>
      <c r="F74" s="160">
        <f>DSUM($B$43:$Y$48,F$43,$C$55:$D74)</f>
        <v>1.8104730114027234</v>
      </c>
      <c r="G74" s="160">
        <f>DSUM($B$43:$Y$48,G$43,$C$55:$D74)</f>
        <v>2.2172984073904813</v>
      </c>
      <c r="H74" s="160">
        <f>DSUM($B$43:$Y$48,H$43,$C$55:$D74)</f>
        <v>2.4918672758431502</v>
      </c>
      <c r="I74" s="160">
        <f>DSUM($B$43:$Y$48,I$43,$C$55:$D74)</f>
        <v>2.6849821232345419</v>
      </c>
      <c r="J74" s="160">
        <f>DSUM($B$43:$Y$48,J$43,$C$55:$D74)</f>
        <v>2.7958876329396372</v>
      </c>
      <c r="K74" s="160">
        <f>DSUM($B$43:$Y$48,K$43,$C$55:$D74)</f>
        <v>2.8602083203750808</v>
      </c>
      <c r="L74" s="160">
        <f>DSUM($B$43:$Y$48,L$43,$C$55:$D74)</f>
        <v>2.9016095354111004</v>
      </c>
      <c r="M74" s="160">
        <f>DSUM($B$43:$Y$48,M$43,$C$55:$D74)</f>
        <v>2.9328973430028142</v>
      </c>
      <c r="N74" s="160">
        <f>DSUM($B$43:$Y$48,N$43,$C$55:$D74)</f>
        <v>2.9600536589592945</v>
      </c>
      <c r="O74" s="160">
        <f>DSUM($B$43:$Y$48,O$43,$C$55:$D74)</f>
        <v>2.9855653459587748</v>
      </c>
      <c r="P74" s="160">
        <f>DSUM($B$43:$Y$48,P$43,$C$55:$D74)</f>
        <v>3.0103981377943092</v>
      </c>
      <c r="Q74" s="160">
        <f>DSUM($B$43:$Y$48,Q$43,$C$55:$D74)</f>
        <v>3.0348801070333402</v>
      </c>
      <c r="R74" s="160">
        <f>DSUM($B$43:$Y$48,R$43,$C$55:$D74)</f>
        <v>3.059101688956213</v>
      </c>
      <c r="S74" s="160">
        <f>DSUM($B$43:$Y$48,S$43,$C$55:$D74)</f>
        <v>3.083100555747738</v>
      </c>
      <c r="T74" s="160">
        <f>DSUM($B$43:$Y$48,T$43,$C$55:$D74)</f>
        <v>3.1069034370058679</v>
      </c>
      <c r="U74" s="160">
        <f>DSUM($B$43:$Y$48,U$43,$C$55:$D74)</f>
        <v>3.130532097159072</v>
      </c>
      <c r="V74" s="160">
        <f>DSUM($B$43:$Y$48,V$43,$C$55:$D74)</f>
        <v>3.1540041854444545</v>
      </c>
      <c r="W74" s="160">
        <f>DSUM($B$43:$Y$48,W$43,$C$55:$D74)</f>
        <v>3.1773349069209633</v>
      </c>
      <c r="X74" s="160">
        <f>DSUM($B$43:$Y$48,X$43,$C$55:$D74)</f>
        <v>3.2005673645384278</v>
      </c>
      <c r="Y74" s="160">
        <f>DSUM($B$43:$Y$48,Y$43,$C$55:$D74)</f>
        <v>59.31596957353625</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2:78">
      <c r="B75" s="25" t="s">
        <v>102</v>
      </c>
      <c r="C75" s="163" t="s">
        <v>333</v>
      </c>
      <c r="D75" s="163" t="s">
        <v>334</v>
      </c>
      <c r="E75" s="160">
        <f>DSUM($B$43:$Y$48,E$43,$C$55:$D75)</f>
        <v>1.2216590006065167</v>
      </c>
      <c r="F75" s="160">
        <f>DSUM($B$43:$Y$48,F$43,$C$55:$D75)</f>
        <v>1.8104730114027234</v>
      </c>
      <c r="G75" s="160">
        <f>DSUM($B$43:$Y$48,G$43,$C$55:$D75)</f>
        <v>2.2172984073904813</v>
      </c>
      <c r="H75" s="160">
        <f>DSUM($B$43:$Y$48,H$43,$C$55:$D75)</f>
        <v>2.4918672758431502</v>
      </c>
      <c r="I75" s="160">
        <f>DSUM($B$43:$Y$48,I$43,$C$55:$D75)</f>
        <v>2.6849821232345419</v>
      </c>
      <c r="J75" s="160">
        <f>DSUM($B$43:$Y$48,J$43,$C$55:$D75)</f>
        <v>2.7958876329396372</v>
      </c>
      <c r="K75" s="160">
        <f>DSUM($B$43:$Y$48,K$43,$C$55:$D75)</f>
        <v>2.8602083203750808</v>
      </c>
      <c r="L75" s="160">
        <f>DSUM($B$43:$Y$48,L$43,$C$55:$D75)</f>
        <v>2.9016095354111004</v>
      </c>
      <c r="M75" s="160">
        <f>DSUM($B$43:$Y$48,M$43,$C$55:$D75)</f>
        <v>2.9328973430028142</v>
      </c>
      <c r="N75" s="160">
        <f>DSUM($B$43:$Y$48,N$43,$C$55:$D75)</f>
        <v>2.9600536589592945</v>
      </c>
      <c r="O75" s="160">
        <f>DSUM($B$43:$Y$48,O$43,$C$55:$D75)</f>
        <v>2.9855653459587748</v>
      </c>
      <c r="P75" s="160">
        <f>DSUM($B$43:$Y$48,P$43,$C$55:$D75)</f>
        <v>3.0103981377943092</v>
      </c>
      <c r="Q75" s="160">
        <f>DSUM($B$43:$Y$48,Q$43,$C$55:$D75)</f>
        <v>3.0348801070333402</v>
      </c>
      <c r="R75" s="160">
        <f>DSUM($B$43:$Y$48,R$43,$C$55:$D75)</f>
        <v>3.059101688956213</v>
      </c>
      <c r="S75" s="160">
        <f>DSUM($B$43:$Y$48,S$43,$C$55:$D75)</f>
        <v>3.083100555747738</v>
      </c>
      <c r="T75" s="160">
        <f>DSUM($B$43:$Y$48,T$43,$C$55:$D75)</f>
        <v>3.1069034370058679</v>
      </c>
      <c r="U75" s="160">
        <f>DSUM($B$43:$Y$48,U$43,$C$55:$D75)</f>
        <v>3.130532097159072</v>
      </c>
      <c r="V75" s="160">
        <f>DSUM($B$43:$Y$48,V$43,$C$55:$D75)</f>
        <v>3.1540041854444545</v>
      </c>
      <c r="W75" s="160">
        <f>DSUM($B$43:$Y$48,W$43,$C$55:$D75)</f>
        <v>3.1773349069209633</v>
      </c>
      <c r="X75" s="160">
        <f>DSUM($B$43:$Y$48,X$43,$C$55:$D75)</f>
        <v>3.2005673645384278</v>
      </c>
      <c r="Y75" s="160">
        <f>DSUM($B$43:$Y$48,Y$43,$C$55:$D75)</f>
        <v>59.31596957353625</v>
      </c>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2:78">
      <c r="B76" s="25" t="s">
        <v>103</v>
      </c>
      <c r="C76" s="163" t="s">
        <v>335</v>
      </c>
      <c r="D76" s="163" t="s">
        <v>336</v>
      </c>
      <c r="E76" s="160">
        <f>DSUM($B$43:$Y$48,E$43,$C$55:$D76)</f>
        <v>1.2216590006065167</v>
      </c>
      <c r="F76" s="160">
        <f>DSUM($B$43:$Y$48,F$43,$C$55:$D76)</f>
        <v>1.8104730114027234</v>
      </c>
      <c r="G76" s="160">
        <f>DSUM($B$43:$Y$48,G$43,$C$55:$D76)</f>
        <v>2.2172984073904813</v>
      </c>
      <c r="H76" s="160">
        <f>DSUM($B$43:$Y$48,H$43,$C$55:$D76)</f>
        <v>2.4918672758431502</v>
      </c>
      <c r="I76" s="160">
        <f>DSUM($B$43:$Y$48,I$43,$C$55:$D76)</f>
        <v>2.6849821232345419</v>
      </c>
      <c r="J76" s="160">
        <f>DSUM($B$43:$Y$48,J$43,$C$55:$D76)</f>
        <v>2.7958876329396372</v>
      </c>
      <c r="K76" s="160">
        <f>DSUM($B$43:$Y$48,K$43,$C$55:$D76)</f>
        <v>2.8602083203750808</v>
      </c>
      <c r="L76" s="160">
        <f>DSUM($B$43:$Y$48,L$43,$C$55:$D76)</f>
        <v>2.9016095354111004</v>
      </c>
      <c r="M76" s="160">
        <f>DSUM($B$43:$Y$48,M$43,$C$55:$D76)</f>
        <v>2.9328973430028142</v>
      </c>
      <c r="N76" s="160">
        <f>DSUM($B$43:$Y$48,N$43,$C$55:$D76)</f>
        <v>2.9600536589592945</v>
      </c>
      <c r="O76" s="160">
        <f>DSUM($B$43:$Y$48,O$43,$C$55:$D76)</f>
        <v>2.9855653459587748</v>
      </c>
      <c r="P76" s="160">
        <f>DSUM($B$43:$Y$48,P$43,$C$55:$D76)</f>
        <v>3.0103981377943092</v>
      </c>
      <c r="Q76" s="160">
        <f>DSUM($B$43:$Y$48,Q$43,$C$55:$D76)</f>
        <v>3.0348801070333402</v>
      </c>
      <c r="R76" s="160">
        <f>DSUM($B$43:$Y$48,R$43,$C$55:$D76)</f>
        <v>3.059101688956213</v>
      </c>
      <c r="S76" s="160">
        <f>DSUM($B$43:$Y$48,S$43,$C$55:$D76)</f>
        <v>3.083100555747738</v>
      </c>
      <c r="T76" s="160">
        <f>DSUM($B$43:$Y$48,T$43,$C$55:$D76)</f>
        <v>3.1069034370058679</v>
      </c>
      <c r="U76" s="160">
        <f>DSUM($B$43:$Y$48,U$43,$C$55:$D76)</f>
        <v>3.130532097159072</v>
      </c>
      <c r="V76" s="160">
        <f>DSUM($B$43:$Y$48,V$43,$C$55:$D76)</f>
        <v>3.1540041854444545</v>
      </c>
      <c r="W76" s="160">
        <f>DSUM($B$43:$Y$48,W$43,$C$55:$D76)</f>
        <v>3.1773349069209633</v>
      </c>
      <c r="X76" s="160">
        <f>DSUM($B$43:$Y$48,X$43,$C$55:$D76)</f>
        <v>3.2005673645384278</v>
      </c>
      <c r="Y76" s="160">
        <f>DSUM($B$43:$Y$48,Y$43,$C$55:$D76)</f>
        <v>59.31596957353625</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2:78">
      <c r="B77" s="25" t="s">
        <v>372</v>
      </c>
      <c r="C77" s="163" t="s">
        <v>337</v>
      </c>
      <c r="D77" s="163" t="s">
        <v>373</v>
      </c>
      <c r="E77" s="160">
        <f>DSUM($B$43:$Y$48,E$43,$C$55:$D77)</f>
        <v>1.2216590006065167</v>
      </c>
      <c r="F77" s="160">
        <f>DSUM($B$43:$Y$48,F$43,$C$55:$D77)</f>
        <v>1.8104730114027234</v>
      </c>
      <c r="G77" s="160">
        <f>DSUM($B$43:$Y$48,G$43,$C$55:$D77)</f>
        <v>2.2172984073904813</v>
      </c>
      <c r="H77" s="160">
        <f>DSUM($B$43:$Y$48,H$43,$C$55:$D77)</f>
        <v>2.4918672758431502</v>
      </c>
      <c r="I77" s="160">
        <f>DSUM($B$43:$Y$48,I$43,$C$55:$D77)</f>
        <v>2.6849821232345419</v>
      </c>
      <c r="J77" s="160">
        <f>DSUM($B$43:$Y$48,J$43,$C$55:$D77)</f>
        <v>2.7958876329396372</v>
      </c>
      <c r="K77" s="160">
        <f>DSUM($B$43:$Y$48,K$43,$C$55:$D77)</f>
        <v>2.8602083203750808</v>
      </c>
      <c r="L77" s="160">
        <f>DSUM($B$43:$Y$48,L$43,$C$55:$D77)</f>
        <v>2.9016095354111004</v>
      </c>
      <c r="M77" s="160">
        <f>DSUM($B$43:$Y$48,M$43,$C$55:$D77)</f>
        <v>2.9328973430028142</v>
      </c>
      <c r="N77" s="160">
        <f>DSUM($B$43:$Y$48,N$43,$C$55:$D77)</f>
        <v>2.9600536589592945</v>
      </c>
      <c r="O77" s="160">
        <f>DSUM($B$43:$Y$48,O$43,$C$55:$D77)</f>
        <v>2.9855653459587748</v>
      </c>
      <c r="P77" s="160">
        <f>DSUM($B$43:$Y$48,P$43,$C$55:$D77)</f>
        <v>3.0103981377943092</v>
      </c>
      <c r="Q77" s="160">
        <f>DSUM($B$43:$Y$48,Q$43,$C$55:$D77)</f>
        <v>3.0348801070333402</v>
      </c>
      <c r="R77" s="160">
        <f>DSUM($B$43:$Y$48,R$43,$C$55:$D77)</f>
        <v>3.059101688956213</v>
      </c>
      <c r="S77" s="160">
        <f>DSUM($B$43:$Y$48,S$43,$C$55:$D77)</f>
        <v>3.083100555747738</v>
      </c>
      <c r="T77" s="160">
        <f>DSUM($B$43:$Y$48,T$43,$C$55:$D77)</f>
        <v>3.1069034370058679</v>
      </c>
      <c r="U77" s="160">
        <f>DSUM($B$43:$Y$48,U$43,$C$55:$D77)</f>
        <v>3.130532097159072</v>
      </c>
      <c r="V77" s="160">
        <f>DSUM($B$43:$Y$48,V$43,$C$55:$D77)</f>
        <v>3.1540041854444545</v>
      </c>
      <c r="W77" s="160">
        <f>DSUM($B$43:$Y$48,W$43,$C$55:$D77)</f>
        <v>3.1773349069209633</v>
      </c>
      <c r="X77" s="160">
        <f>DSUM($B$43:$Y$48,X$43,$C$55:$D77)</f>
        <v>3.2005673645384278</v>
      </c>
      <c r="Y77" s="160">
        <f>DSUM($B$43:$Y$48,Y$43,$C$55:$D77)</f>
        <v>59.31596957353625</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2:78">
      <c r="B78" s="25" t="s">
        <v>374</v>
      </c>
      <c r="C78" s="163" t="s">
        <v>375</v>
      </c>
      <c r="D78" s="163" t="s">
        <v>376</v>
      </c>
      <c r="E78" s="160">
        <f>DSUM($B$43:$Y$48,E$43,$C$55:$D78)</f>
        <v>1.2216590006065167</v>
      </c>
      <c r="F78" s="160">
        <f>DSUM($B$43:$Y$48,F$43,$C$55:$D78)</f>
        <v>1.8104730114027234</v>
      </c>
      <c r="G78" s="160">
        <f>DSUM($B$43:$Y$48,G$43,$C$55:$D78)</f>
        <v>2.2172984073904813</v>
      </c>
      <c r="H78" s="160">
        <f>DSUM($B$43:$Y$48,H$43,$C$55:$D78)</f>
        <v>2.4918672758431502</v>
      </c>
      <c r="I78" s="160">
        <f>DSUM($B$43:$Y$48,I$43,$C$55:$D78)</f>
        <v>2.6849821232345419</v>
      </c>
      <c r="J78" s="160">
        <f>DSUM($B$43:$Y$48,J$43,$C$55:$D78)</f>
        <v>2.7958876329396372</v>
      </c>
      <c r="K78" s="160">
        <f>DSUM($B$43:$Y$48,K$43,$C$55:$D78)</f>
        <v>2.8602083203750808</v>
      </c>
      <c r="L78" s="160">
        <f>DSUM($B$43:$Y$48,L$43,$C$55:$D78)</f>
        <v>2.9016095354111004</v>
      </c>
      <c r="M78" s="160">
        <f>DSUM($B$43:$Y$48,M$43,$C$55:$D78)</f>
        <v>2.9328973430028142</v>
      </c>
      <c r="N78" s="160">
        <f>DSUM($B$43:$Y$48,N$43,$C$55:$D78)</f>
        <v>2.9600536589592945</v>
      </c>
      <c r="O78" s="160">
        <f>DSUM($B$43:$Y$48,O$43,$C$55:$D78)</f>
        <v>2.9855653459587748</v>
      </c>
      <c r="P78" s="160">
        <f>DSUM($B$43:$Y$48,P$43,$C$55:$D78)</f>
        <v>3.0103981377943092</v>
      </c>
      <c r="Q78" s="160">
        <f>DSUM($B$43:$Y$48,Q$43,$C$55:$D78)</f>
        <v>3.0348801070333402</v>
      </c>
      <c r="R78" s="160">
        <f>DSUM($B$43:$Y$48,R$43,$C$55:$D78)</f>
        <v>3.059101688956213</v>
      </c>
      <c r="S78" s="160">
        <f>DSUM($B$43:$Y$48,S$43,$C$55:$D78)</f>
        <v>3.083100555747738</v>
      </c>
      <c r="T78" s="160">
        <f>DSUM($B$43:$Y$48,T$43,$C$55:$D78)</f>
        <v>3.1069034370058679</v>
      </c>
      <c r="U78" s="160">
        <f>DSUM($B$43:$Y$48,U$43,$C$55:$D78)</f>
        <v>3.130532097159072</v>
      </c>
      <c r="V78" s="160">
        <f>DSUM($B$43:$Y$48,V$43,$C$55:$D78)</f>
        <v>3.1540041854444545</v>
      </c>
      <c r="W78" s="160">
        <f>DSUM($B$43:$Y$48,W$43,$C$55:$D78)</f>
        <v>3.1773349069209633</v>
      </c>
      <c r="X78" s="160">
        <f>DSUM($B$43:$Y$48,X$43,$C$55:$D78)</f>
        <v>3.2005673645384278</v>
      </c>
      <c r="Y78" s="160">
        <f>DSUM($B$43:$Y$48,Y$43,$C$55:$D78)</f>
        <v>59.31596957353625</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2:78">
      <c r="B79" s="25" t="s">
        <v>377</v>
      </c>
      <c r="C79" s="163" t="s">
        <v>378</v>
      </c>
      <c r="D79" s="163" t="s">
        <v>379</v>
      </c>
      <c r="E79" s="160">
        <f>DSUM($B$43:$Y$48,E$43,$C$55:$D79)</f>
        <v>1.2216590006065167</v>
      </c>
      <c r="F79" s="160">
        <f>DSUM($B$43:$Y$48,F$43,$C$55:$D79)</f>
        <v>1.8104730114027234</v>
      </c>
      <c r="G79" s="160">
        <f>DSUM($B$43:$Y$48,G$43,$C$55:$D79)</f>
        <v>2.2172984073904813</v>
      </c>
      <c r="H79" s="160">
        <f>DSUM($B$43:$Y$48,H$43,$C$55:$D79)</f>
        <v>2.4918672758431502</v>
      </c>
      <c r="I79" s="160">
        <f>DSUM($B$43:$Y$48,I$43,$C$55:$D79)</f>
        <v>2.6849821232345419</v>
      </c>
      <c r="J79" s="160">
        <f>DSUM($B$43:$Y$48,J$43,$C$55:$D79)</f>
        <v>2.7958876329396372</v>
      </c>
      <c r="K79" s="160">
        <f>DSUM($B$43:$Y$48,K$43,$C$55:$D79)</f>
        <v>2.8602083203750808</v>
      </c>
      <c r="L79" s="160">
        <f>DSUM($B$43:$Y$48,L$43,$C$55:$D79)</f>
        <v>2.9016095354111004</v>
      </c>
      <c r="M79" s="160">
        <f>DSUM($B$43:$Y$48,M$43,$C$55:$D79)</f>
        <v>2.9328973430028142</v>
      </c>
      <c r="N79" s="160">
        <f>DSUM($B$43:$Y$48,N$43,$C$55:$D79)</f>
        <v>2.9600536589592945</v>
      </c>
      <c r="O79" s="160">
        <f>DSUM($B$43:$Y$48,O$43,$C$55:$D79)</f>
        <v>2.9855653459587748</v>
      </c>
      <c r="P79" s="160">
        <f>DSUM($B$43:$Y$48,P$43,$C$55:$D79)</f>
        <v>3.0103981377943092</v>
      </c>
      <c r="Q79" s="160">
        <f>DSUM($B$43:$Y$48,Q$43,$C$55:$D79)</f>
        <v>3.0348801070333402</v>
      </c>
      <c r="R79" s="160">
        <f>DSUM($B$43:$Y$48,R$43,$C$55:$D79)</f>
        <v>3.059101688956213</v>
      </c>
      <c r="S79" s="160">
        <f>DSUM($B$43:$Y$48,S$43,$C$55:$D79)</f>
        <v>3.083100555747738</v>
      </c>
      <c r="T79" s="160">
        <f>DSUM($B$43:$Y$48,T$43,$C$55:$D79)</f>
        <v>3.1069034370058679</v>
      </c>
      <c r="U79" s="160">
        <f>DSUM($B$43:$Y$48,U$43,$C$55:$D79)</f>
        <v>3.130532097159072</v>
      </c>
      <c r="V79" s="160">
        <f>DSUM($B$43:$Y$48,V$43,$C$55:$D79)</f>
        <v>3.1540041854444545</v>
      </c>
      <c r="W79" s="160">
        <f>DSUM($B$43:$Y$48,W$43,$C$55:$D79)</f>
        <v>3.1773349069209633</v>
      </c>
      <c r="X79" s="160">
        <f>DSUM($B$43:$Y$48,X$43,$C$55:$D79)</f>
        <v>3.2005673645384278</v>
      </c>
      <c r="Y79" s="160">
        <f>DSUM($B$43:$Y$48,Y$43,$C$55:$D79)</f>
        <v>59.31596957353625</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2:78">
      <c r="B80" s="25" t="s">
        <v>380</v>
      </c>
      <c r="C80" s="163" t="s">
        <v>381</v>
      </c>
      <c r="D80" s="163" t="s">
        <v>382</v>
      </c>
      <c r="E80" s="160">
        <f>DSUM($B$43:$Y$48,E$43,$C$55:$D80)</f>
        <v>1.2216590006065167</v>
      </c>
      <c r="F80" s="160">
        <f>DSUM($B$43:$Y$48,F$43,$C$55:$D80)</f>
        <v>1.8104730114027234</v>
      </c>
      <c r="G80" s="160">
        <f>DSUM($B$43:$Y$48,G$43,$C$55:$D80)</f>
        <v>2.2172984073904813</v>
      </c>
      <c r="H80" s="160">
        <f>DSUM($B$43:$Y$48,H$43,$C$55:$D80)</f>
        <v>2.4918672758431502</v>
      </c>
      <c r="I80" s="160">
        <f>DSUM($B$43:$Y$48,I$43,$C$55:$D80)</f>
        <v>2.6849821232345419</v>
      </c>
      <c r="J80" s="160">
        <f>DSUM($B$43:$Y$48,J$43,$C$55:$D80)</f>
        <v>2.7958876329396372</v>
      </c>
      <c r="K80" s="160">
        <f>DSUM($B$43:$Y$48,K$43,$C$55:$D80)</f>
        <v>2.8602083203750808</v>
      </c>
      <c r="L80" s="160">
        <f>DSUM($B$43:$Y$48,L$43,$C$55:$D80)</f>
        <v>2.9016095354111004</v>
      </c>
      <c r="M80" s="160">
        <f>DSUM($B$43:$Y$48,M$43,$C$55:$D80)</f>
        <v>2.9328973430028142</v>
      </c>
      <c r="N80" s="160">
        <f>DSUM($B$43:$Y$48,N$43,$C$55:$D80)</f>
        <v>2.9600536589592945</v>
      </c>
      <c r="O80" s="160">
        <f>DSUM($B$43:$Y$48,O$43,$C$55:$D80)</f>
        <v>2.9855653459587748</v>
      </c>
      <c r="P80" s="160">
        <f>DSUM($B$43:$Y$48,P$43,$C$55:$D80)</f>
        <v>3.0103981377943092</v>
      </c>
      <c r="Q80" s="160">
        <f>DSUM($B$43:$Y$48,Q$43,$C$55:$D80)</f>
        <v>3.0348801070333402</v>
      </c>
      <c r="R80" s="160">
        <f>DSUM($B$43:$Y$48,R$43,$C$55:$D80)</f>
        <v>3.059101688956213</v>
      </c>
      <c r="S80" s="160">
        <f>DSUM($B$43:$Y$48,S$43,$C$55:$D80)</f>
        <v>3.083100555747738</v>
      </c>
      <c r="T80" s="160">
        <f>DSUM($B$43:$Y$48,T$43,$C$55:$D80)</f>
        <v>3.1069034370058679</v>
      </c>
      <c r="U80" s="160">
        <f>DSUM($B$43:$Y$48,U$43,$C$55:$D80)</f>
        <v>3.130532097159072</v>
      </c>
      <c r="V80" s="160">
        <f>DSUM($B$43:$Y$48,V$43,$C$55:$D80)</f>
        <v>3.1540041854444545</v>
      </c>
      <c r="W80" s="160">
        <f>DSUM($B$43:$Y$48,W$43,$C$55:$D80)</f>
        <v>3.1773349069209633</v>
      </c>
      <c r="X80" s="160">
        <f>DSUM($B$43:$Y$48,X$43,$C$55:$D80)</f>
        <v>3.2005673645384278</v>
      </c>
      <c r="Y80" s="160">
        <f>DSUM($B$43:$Y$48,Y$43,$C$55:$D80)</f>
        <v>59.31596957353625</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c r="B81" s="25" t="s">
        <v>383</v>
      </c>
      <c r="C81" s="163" t="s">
        <v>384</v>
      </c>
      <c r="D81" s="163" t="s">
        <v>385</v>
      </c>
      <c r="E81" s="160">
        <f>DSUM($B$43:$Y$48,E$43,$C$55:$D81)</f>
        <v>1.2216590006065167</v>
      </c>
      <c r="F81" s="160">
        <f>DSUM($B$43:$Y$48,F$43,$C$55:$D81)</f>
        <v>1.8104730114027234</v>
      </c>
      <c r="G81" s="160">
        <f>DSUM($B$43:$Y$48,G$43,$C$55:$D81)</f>
        <v>2.2172984073904813</v>
      </c>
      <c r="H81" s="160">
        <f>DSUM($B$43:$Y$48,H$43,$C$55:$D81)</f>
        <v>2.4918672758431502</v>
      </c>
      <c r="I81" s="160">
        <f>DSUM($B$43:$Y$48,I$43,$C$55:$D81)</f>
        <v>2.6849821232345419</v>
      </c>
      <c r="J81" s="160">
        <f>DSUM($B$43:$Y$48,J$43,$C$55:$D81)</f>
        <v>2.7958876329396372</v>
      </c>
      <c r="K81" s="160">
        <f>DSUM($B$43:$Y$48,K$43,$C$55:$D81)</f>
        <v>2.8602083203750808</v>
      </c>
      <c r="L81" s="160">
        <f>DSUM($B$43:$Y$48,L$43,$C$55:$D81)</f>
        <v>2.9016095354111004</v>
      </c>
      <c r="M81" s="160">
        <f>DSUM($B$43:$Y$48,M$43,$C$55:$D81)</f>
        <v>2.9328973430028142</v>
      </c>
      <c r="N81" s="160">
        <f>DSUM($B$43:$Y$48,N$43,$C$55:$D81)</f>
        <v>2.9600536589592945</v>
      </c>
      <c r="O81" s="160">
        <f>DSUM($B$43:$Y$48,O$43,$C$55:$D81)</f>
        <v>2.9855653459587748</v>
      </c>
      <c r="P81" s="160">
        <f>DSUM($B$43:$Y$48,P$43,$C$55:$D81)</f>
        <v>3.0103981377943092</v>
      </c>
      <c r="Q81" s="160">
        <f>DSUM($B$43:$Y$48,Q$43,$C$55:$D81)</f>
        <v>3.0348801070333402</v>
      </c>
      <c r="R81" s="160">
        <f>DSUM($B$43:$Y$48,R$43,$C$55:$D81)</f>
        <v>3.059101688956213</v>
      </c>
      <c r="S81" s="160">
        <f>DSUM($B$43:$Y$48,S$43,$C$55:$D81)</f>
        <v>3.083100555747738</v>
      </c>
      <c r="T81" s="160">
        <f>DSUM($B$43:$Y$48,T$43,$C$55:$D81)</f>
        <v>3.1069034370058679</v>
      </c>
      <c r="U81" s="160">
        <f>DSUM($B$43:$Y$48,U$43,$C$55:$D81)</f>
        <v>3.130532097159072</v>
      </c>
      <c r="V81" s="160">
        <f>DSUM($B$43:$Y$48,V$43,$C$55:$D81)</f>
        <v>3.1540041854444545</v>
      </c>
      <c r="W81" s="160">
        <f>DSUM($B$43:$Y$48,W$43,$C$55:$D81)</f>
        <v>3.1773349069209633</v>
      </c>
      <c r="X81" s="160">
        <f>DSUM($B$43:$Y$48,X$43,$C$55:$D81)</f>
        <v>3.2005673645384278</v>
      </c>
      <c r="Y81" s="160">
        <f>DSUM($B$43:$Y$48,Y$43,$C$55:$D81)</f>
        <v>59.31596957353625</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1:78">
      <c r="B82" s="25" t="s">
        <v>386</v>
      </c>
      <c r="C82" s="163" t="s">
        <v>387</v>
      </c>
      <c r="D82" s="163" t="s">
        <v>388</v>
      </c>
      <c r="E82" s="160">
        <f>DSUM($B$43:$Y$48,E$43,$C$55:$D82)</f>
        <v>1.2216590006065167</v>
      </c>
      <c r="F82" s="160">
        <f>DSUM($B$43:$Y$48,F$43,$C$55:$D82)</f>
        <v>1.8104730114027234</v>
      </c>
      <c r="G82" s="160">
        <f>DSUM($B$43:$Y$48,G$43,$C$55:$D82)</f>
        <v>2.2172984073904813</v>
      </c>
      <c r="H82" s="160">
        <f>DSUM($B$43:$Y$48,H$43,$C$55:$D82)</f>
        <v>2.4918672758431502</v>
      </c>
      <c r="I82" s="160">
        <f>DSUM($B$43:$Y$48,I$43,$C$55:$D82)</f>
        <v>2.6849821232345419</v>
      </c>
      <c r="J82" s="160">
        <f>DSUM($B$43:$Y$48,J$43,$C$55:$D82)</f>
        <v>2.7958876329396372</v>
      </c>
      <c r="K82" s="160">
        <f>DSUM($B$43:$Y$48,K$43,$C$55:$D82)</f>
        <v>2.8602083203750808</v>
      </c>
      <c r="L82" s="160">
        <f>DSUM($B$43:$Y$48,L$43,$C$55:$D82)</f>
        <v>2.9016095354111004</v>
      </c>
      <c r="M82" s="160">
        <f>DSUM($B$43:$Y$48,M$43,$C$55:$D82)</f>
        <v>2.9328973430028142</v>
      </c>
      <c r="N82" s="160">
        <f>DSUM($B$43:$Y$48,N$43,$C$55:$D82)</f>
        <v>2.9600536589592945</v>
      </c>
      <c r="O82" s="160">
        <f>DSUM($B$43:$Y$48,O$43,$C$55:$D82)</f>
        <v>2.9855653459587748</v>
      </c>
      <c r="P82" s="160">
        <f>DSUM($B$43:$Y$48,P$43,$C$55:$D82)</f>
        <v>3.0103981377943092</v>
      </c>
      <c r="Q82" s="160">
        <f>DSUM($B$43:$Y$48,Q$43,$C$55:$D82)</f>
        <v>3.0348801070333402</v>
      </c>
      <c r="R82" s="160">
        <f>DSUM($B$43:$Y$48,R$43,$C$55:$D82)</f>
        <v>3.059101688956213</v>
      </c>
      <c r="S82" s="160">
        <f>DSUM($B$43:$Y$48,S$43,$C$55:$D82)</f>
        <v>3.083100555747738</v>
      </c>
      <c r="T82" s="160">
        <f>DSUM($B$43:$Y$48,T$43,$C$55:$D82)</f>
        <v>3.1069034370058679</v>
      </c>
      <c r="U82" s="160">
        <f>DSUM($B$43:$Y$48,U$43,$C$55:$D82)</f>
        <v>3.130532097159072</v>
      </c>
      <c r="V82" s="160">
        <f>DSUM($B$43:$Y$48,V$43,$C$55:$D82)</f>
        <v>3.1540041854444545</v>
      </c>
      <c r="W82" s="160">
        <f>DSUM($B$43:$Y$48,W$43,$C$55:$D82)</f>
        <v>3.1773349069209633</v>
      </c>
      <c r="X82" s="160">
        <f>DSUM($B$43:$Y$48,X$43,$C$55:$D82)</f>
        <v>3.2005673645384278</v>
      </c>
      <c r="Y82" s="160">
        <f>DSUM($B$43:$Y$48,Y$43,$C$55:$D82)</f>
        <v>59.31596957353625</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1:78">
      <c r="B83" s="25" t="s">
        <v>389</v>
      </c>
      <c r="C83" s="163" t="s">
        <v>390</v>
      </c>
      <c r="D83" s="163" t="s">
        <v>391</v>
      </c>
      <c r="E83" s="160">
        <f>DSUM($B$43:$Y$48,E$43,$C$55:$D83)</f>
        <v>1.2216590006065167</v>
      </c>
      <c r="F83" s="160">
        <f>DSUM($B$43:$Y$48,F$43,$C$55:$D83)</f>
        <v>1.8104730114027234</v>
      </c>
      <c r="G83" s="160">
        <f>DSUM($B$43:$Y$48,G$43,$C$55:$D83)</f>
        <v>2.2172984073904813</v>
      </c>
      <c r="H83" s="160">
        <f>DSUM($B$43:$Y$48,H$43,$C$55:$D83)</f>
        <v>2.4918672758431502</v>
      </c>
      <c r="I83" s="160">
        <f>DSUM($B$43:$Y$48,I$43,$C$55:$D83)</f>
        <v>2.6849821232345419</v>
      </c>
      <c r="J83" s="160">
        <f>DSUM($B$43:$Y$48,J$43,$C$55:$D83)</f>
        <v>2.7958876329396372</v>
      </c>
      <c r="K83" s="160">
        <f>DSUM($B$43:$Y$48,K$43,$C$55:$D83)</f>
        <v>2.8602083203750808</v>
      </c>
      <c r="L83" s="160">
        <f>DSUM($B$43:$Y$48,L$43,$C$55:$D83)</f>
        <v>2.9016095354111004</v>
      </c>
      <c r="M83" s="160">
        <f>DSUM($B$43:$Y$48,M$43,$C$55:$D83)</f>
        <v>2.9328973430028142</v>
      </c>
      <c r="N83" s="160">
        <f>DSUM($B$43:$Y$48,N$43,$C$55:$D83)</f>
        <v>2.9600536589592945</v>
      </c>
      <c r="O83" s="160">
        <f>DSUM($B$43:$Y$48,O$43,$C$55:$D83)</f>
        <v>2.9855653459587748</v>
      </c>
      <c r="P83" s="160">
        <f>DSUM($B$43:$Y$48,P$43,$C$55:$D83)</f>
        <v>3.0103981377943092</v>
      </c>
      <c r="Q83" s="160">
        <f>DSUM($B$43:$Y$48,Q$43,$C$55:$D83)</f>
        <v>3.0348801070333402</v>
      </c>
      <c r="R83" s="160">
        <f>DSUM($B$43:$Y$48,R$43,$C$55:$D83)</f>
        <v>3.059101688956213</v>
      </c>
      <c r="S83" s="160">
        <f>DSUM($B$43:$Y$48,S$43,$C$55:$D83)</f>
        <v>3.083100555747738</v>
      </c>
      <c r="T83" s="160">
        <f>DSUM($B$43:$Y$48,T$43,$C$55:$D83)</f>
        <v>3.1069034370058679</v>
      </c>
      <c r="U83" s="160">
        <f>DSUM($B$43:$Y$48,U$43,$C$55:$D83)</f>
        <v>3.130532097159072</v>
      </c>
      <c r="V83" s="160">
        <f>DSUM($B$43:$Y$48,V$43,$C$55:$D83)</f>
        <v>3.1540041854444545</v>
      </c>
      <c r="W83" s="160">
        <f>DSUM($B$43:$Y$48,W$43,$C$55:$D83)</f>
        <v>3.1773349069209633</v>
      </c>
      <c r="X83" s="160">
        <f>DSUM($B$43:$Y$48,X$43,$C$55:$D83)</f>
        <v>3.2005673645384278</v>
      </c>
      <c r="Y83" s="160">
        <f>DSUM($B$43:$Y$48,Y$43,$C$55:$D83)</f>
        <v>59.31596957353625</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1:78">
      <c r="B84" s="25" t="s">
        <v>392</v>
      </c>
      <c r="C84" s="163" t="s">
        <v>393</v>
      </c>
      <c r="D84" s="163" t="s">
        <v>394</v>
      </c>
      <c r="E84" s="160">
        <f>DSUM($B$43:$Y$48,E$43,$C$55:$D84)</f>
        <v>1.2216590006065167</v>
      </c>
      <c r="F84" s="160">
        <f>DSUM($B$43:$Y$48,F$43,$C$55:$D84)</f>
        <v>1.8104730114027234</v>
      </c>
      <c r="G84" s="160">
        <f>DSUM($B$43:$Y$48,G$43,$C$55:$D84)</f>
        <v>2.2172984073904813</v>
      </c>
      <c r="H84" s="160">
        <f>DSUM($B$43:$Y$48,H$43,$C$55:$D84)</f>
        <v>2.4918672758431502</v>
      </c>
      <c r="I84" s="160">
        <f>DSUM($B$43:$Y$48,I$43,$C$55:$D84)</f>
        <v>2.6849821232345419</v>
      </c>
      <c r="J84" s="160">
        <f>DSUM($B$43:$Y$48,J$43,$C$55:$D84)</f>
        <v>2.7958876329396372</v>
      </c>
      <c r="K84" s="160">
        <f>DSUM($B$43:$Y$48,K$43,$C$55:$D84)</f>
        <v>2.8602083203750808</v>
      </c>
      <c r="L84" s="160">
        <f>DSUM($B$43:$Y$48,L$43,$C$55:$D84)</f>
        <v>2.9016095354111004</v>
      </c>
      <c r="M84" s="160">
        <f>DSUM($B$43:$Y$48,M$43,$C$55:$D84)</f>
        <v>2.9328973430028142</v>
      </c>
      <c r="N84" s="160">
        <f>DSUM($B$43:$Y$48,N$43,$C$55:$D84)</f>
        <v>2.9600536589592945</v>
      </c>
      <c r="O84" s="160">
        <f>DSUM($B$43:$Y$48,O$43,$C$55:$D84)</f>
        <v>2.9855653459587748</v>
      </c>
      <c r="P84" s="160">
        <f>DSUM($B$43:$Y$48,P$43,$C$55:$D84)</f>
        <v>3.0103981377943092</v>
      </c>
      <c r="Q84" s="160">
        <f>DSUM($B$43:$Y$48,Q$43,$C$55:$D84)</f>
        <v>3.0348801070333402</v>
      </c>
      <c r="R84" s="160">
        <f>DSUM($B$43:$Y$48,R$43,$C$55:$D84)</f>
        <v>3.059101688956213</v>
      </c>
      <c r="S84" s="160">
        <f>DSUM($B$43:$Y$48,S$43,$C$55:$D84)</f>
        <v>3.083100555747738</v>
      </c>
      <c r="T84" s="160">
        <f>DSUM($B$43:$Y$48,T$43,$C$55:$D84)</f>
        <v>3.1069034370058679</v>
      </c>
      <c r="U84" s="160">
        <f>DSUM($B$43:$Y$48,U$43,$C$55:$D84)</f>
        <v>3.130532097159072</v>
      </c>
      <c r="V84" s="160">
        <f>DSUM($B$43:$Y$48,V$43,$C$55:$D84)</f>
        <v>3.1540041854444545</v>
      </c>
      <c r="W84" s="160">
        <f>DSUM($B$43:$Y$48,W$43,$C$55:$D84)</f>
        <v>3.1773349069209633</v>
      </c>
      <c r="X84" s="160">
        <f>DSUM($B$43:$Y$48,X$43,$C$55:$D84)</f>
        <v>3.2005673645384278</v>
      </c>
      <c r="Y84" s="160">
        <f>DSUM($B$43:$Y$48,Y$43,$C$55:$D84)</f>
        <v>59.31596957353625</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row>
    <row r="85" spans="1:78">
      <c r="B85" s="25" t="s">
        <v>395</v>
      </c>
      <c r="C85" s="163" t="s">
        <v>396</v>
      </c>
      <c r="D85" s="163" t="s">
        <v>397</v>
      </c>
      <c r="E85" s="160">
        <f>DSUM($B$43:$Y$48,E$43,$C$55:$D85)</f>
        <v>1.2216590006065167</v>
      </c>
      <c r="F85" s="160">
        <f>DSUM($B$43:$Y$48,F$43,$C$55:$D85)</f>
        <v>1.8104730114027234</v>
      </c>
      <c r="G85" s="160">
        <f>DSUM($B$43:$Y$48,G$43,$C$55:$D85)</f>
        <v>2.2172984073904813</v>
      </c>
      <c r="H85" s="160">
        <f>DSUM($B$43:$Y$48,H$43,$C$55:$D85)</f>
        <v>2.4918672758431502</v>
      </c>
      <c r="I85" s="160">
        <f>DSUM($B$43:$Y$48,I$43,$C$55:$D85)</f>
        <v>2.6849821232345419</v>
      </c>
      <c r="J85" s="160">
        <f>DSUM($B$43:$Y$48,J$43,$C$55:$D85)</f>
        <v>2.7958876329396372</v>
      </c>
      <c r="K85" s="160">
        <f>DSUM($B$43:$Y$48,K$43,$C$55:$D85)</f>
        <v>2.8602083203750808</v>
      </c>
      <c r="L85" s="160">
        <f>DSUM($B$43:$Y$48,L$43,$C$55:$D85)</f>
        <v>2.9016095354111004</v>
      </c>
      <c r="M85" s="160">
        <f>DSUM($B$43:$Y$48,M$43,$C$55:$D85)</f>
        <v>2.9328973430028142</v>
      </c>
      <c r="N85" s="160">
        <f>DSUM($B$43:$Y$48,N$43,$C$55:$D85)</f>
        <v>2.9600536589592945</v>
      </c>
      <c r="O85" s="160">
        <f>DSUM($B$43:$Y$48,O$43,$C$55:$D85)</f>
        <v>2.9855653459587748</v>
      </c>
      <c r="P85" s="160">
        <f>DSUM($B$43:$Y$48,P$43,$C$55:$D85)</f>
        <v>3.0103981377943092</v>
      </c>
      <c r="Q85" s="160">
        <f>DSUM($B$43:$Y$48,Q$43,$C$55:$D85)</f>
        <v>3.0348801070333402</v>
      </c>
      <c r="R85" s="160">
        <f>DSUM($B$43:$Y$48,R$43,$C$55:$D85)</f>
        <v>3.059101688956213</v>
      </c>
      <c r="S85" s="160">
        <f>DSUM($B$43:$Y$48,S$43,$C$55:$D85)</f>
        <v>3.083100555747738</v>
      </c>
      <c r="T85" s="160">
        <f>DSUM($B$43:$Y$48,T$43,$C$55:$D85)</f>
        <v>3.1069034370058679</v>
      </c>
      <c r="U85" s="160">
        <f>DSUM($B$43:$Y$48,U$43,$C$55:$D85)</f>
        <v>3.130532097159072</v>
      </c>
      <c r="V85" s="160">
        <f>DSUM($B$43:$Y$48,V$43,$C$55:$D85)</f>
        <v>3.1540041854444545</v>
      </c>
      <c r="W85" s="160">
        <f>DSUM($B$43:$Y$48,W$43,$C$55:$D85)</f>
        <v>3.1773349069209633</v>
      </c>
      <c r="X85" s="160">
        <f>DSUM($B$43:$Y$48,X$43,$C$55:$D85)</f>
        <v>3.2005673645384278</v>
      </c>
      <c r="Y85" s="160">
        <f>DSUM($B$43:$Y$48,Y$43,$C$55:$D85)</f>
        <v>59.31596957353625</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row>
    <row r="86" spans="1:78">
      <c r="B86" s="25" t="s">
        <v>398</v>
      </c>
      <c r="C86" s="163" t="s">
        <v>399</v>
      </c>
      <c r="D86" s="163" t="s">
        <v>400</v>
      </c>
      <c r="E86" s="160">
        <f>DSUM($B$43:$Y$48,E$43,$C$55:$D86)</f>
        <v>1.2216590006065167</v>
      </c>
      <c r="F86" s="160">
        <f>DSUM($B$43:$Y$48,F$43,$C$55:$D86)</f>
        <v>1.8104730114027234</v>
      </c>
      <c r="G86" s="160">
        <f>DSUM($B$43:$Y$48,G$43,$C$55:$D86)</f>
        <v>2.2172984073904813</v>
      </c>
      <c r="H86" s="160">
        <f>DSUM($B$43:$Y$48,H$43,$C$55:$D86)</f>
        <v>2.4918672758431502</v>
      </c>
      <c r="I86" s="160">
        <f>DSUM($B$43:$Y$48,I$43,$C$55:$D86)</f>
        <v>2.6849821232345419</v>
      </c>
      <c r="J86" s="160">
        <f>DSUM($B$43:$Y$48,J$43,$C$55:$D86)</f>
        <v>2.7958876329396372</v>
      </c>
      <c r="K86" s="160">
        <f>DSUM($B$43:$Y$48,K$43,$C$55:$D86)</f>
        <v>2.8602083203750808</v>
      </c>
      <c r="L86" s="160">
        <f>DSUM($B$43:$Y$48,L$43,$C$55:$D86)</f>
        <v>2.9016095354111004</v>
      </c>
      <c r="M86" s="160">
        <f>DSUM($B$43:$Y$48,M$43,$C$55:$D86)</f>
        <v>2.9328973430028142</v>
      </c>
      <c r="N86" s="160">
        <f>DSUM($B$43:$Y$48,N$43,$C$55:$D86)</f>
        <v>2.9600536589592945</v>
      </c>
      <c r="O86" s="160">
        <f>DSUM($B$43:$Y$48,O$43,$C$55:$D86)</f>
        <v>2.9855653459587748</v>
      </c>
      <c r="P86" s="160">
        <f>DSUM($B$43:$Y$48,P$43,$C$55:$D86)</f>
        <v>3.0103981377943092</v>
      </c>
      <c r="Q86" s="160">
        <f>DSUM($B$43:$Y$48,Q$43,$C$55:$D86)</f>
        <v>3.0348801070333402</v>
      </c>
      <c r="R86" s="160">
        <f>DSUM($B$43:$Y$48,R$43,$C$55:$D86)</f>
        <v>3.059101688956213</v>
      </c>
      <c r="S86" s="160">
        <f>DSUM($B$43:$Y$48,S$43,$C$55:$D86)</f>
        <v>3.083100555747738</v>
      </c>
      <c r="T86" s="160">
        <f>DSUM($B$43:$Y$48,T$43,$C$55:$D86)</f>
        <v>3.1069034370058679</v>
      </c>
      <c r="U86" s="160">
        <f>DSUM($B$43:$Y$48,U$43,$C$55:$D86)</f>
        <v>3.130532097159072</v>
      </c>
      <c r="V86" s="160">
        <f>DSUM($B$43:$Y$48,V$43,$C$55:$D86)</f>
        <v>3.1540041854444545</v>
      </c>
      <c r="W86" s="160">
        <f>DSUM($B$43:$Y$48,W$43,$C$55:$D86)</f>
        <v>3.1773349069209633</v>
      </c>
      <c r="X86" s="160">
        <f>DSUM($B$43:$Y$48,X$43,$C$55:$D86)</f>
        <v>3.2005673645384278</v>
      </c>
      <c r="Y86" s="160">
        <f>DSUM($B$43:$Y$48,Y$43,$C$55:$D86)</f>
        <v>59.31596957353625</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row>
    <row r="87" spans="1:78">
      <c r="B87" s="25" t="s">
        <v>401</v>
      </c>
      <c r="C87" s="163" t="s">
        <v>402</v>
      </c>
      <c r="D87" s="163" t="s">
        <v>403</v>
      </c>
      <c r="E87" s="160">
        <f>DSUM($B$43:$Y$48,E$43,$C$55:$D87)</f>
        <v>1.2216590006065167</v>
      </c>
      <c r="F87" s="160">
        <f>DSUM($B$43:$Y$48,F$43,$C$55:$D87)</f>
        <v>1.8104730114027234</v>
      </c>
      <c r="G87" s="160">
        <f>DSUM($B$43:$Y$48,G$43,$C$55:$D87)</f>
        <v>2.2172984073904813</v>
      </c>
      <c r="H87" s="160">
        <f>DSUM($B$43:$Y$48,H$43,$C$55:$D87)</f>
        <v>2.4918672758431502</v>
      </c>
      <c r="I87" s="160">
        <f>DSUM($B$43:$Y$48,I$43,$C$55:$D87)</f>
        <v>2.6849821232345419</v>
      </c>
      <c r="J87" s="160">
        <f>DSUM($B$43:$Y$48,J$43,$C$55:$D87)</f>
        <v>2.7958876329396372</v>
      </c>
      <c r="K87" s="160">
        <f>DSUM($B$43:$Y$48,K$43,$C$55:$D87)</f>
        <v>2.8602083203750808</v>
      </c>
      <c r="L87" s="160">
        <f>DSUM($B$43:$Y$48,L$43,$C$55:$D87)</f>
        <v>2.9016095354111004</v>
      </c>
      <c r="M87" s="160">
        <f>DSUM($B$43:$Y$48,M$43,$C$55:$D87)</f>
        <v>2.9328973430028142</v>
      </c>
      <c r="N87" s="160">
        <f>DSUM($B$43:$Y$48,N$43,$C$55:$D87)</f>
        <v>2.9600536589592945</v>
      </c>
      <c r="O87" s="160">
        <f>DSUM($B$43:$Y$48,O$43,$C$55:$D87)</f>
        <v>2.9855653459587748</v>
      </c>
      <c r="P87" s="160">
        <f>DSUM($B$43:$Y$48,P$43,$C$55:$D87)</f>
        <v>3.0103981377943092</v>
      </c>
      <c r="Q87" s="160">
        <f>DSUM($B$43:$Y$48,Q$43,$C$55:$D87)</f>
        <v>3.0348801070333402</v>
      </c>
      <c r="R87" s="160">
        <f>DSUM($B$43:$Y$48,R$43,$C$55:$D87)</f>
        <v>3.059101688956213</v>
      </c>
      <c r="S87" s="160">
        <f>DSUM($B$43:$Y$48,S$43,$C$55:$D87)</f>
        <v>3.083100555747738</v>
      </c>
      <c r="T87" s="160">
        <f>DSUM($B$43:$Y$48,T$43,$C$55:$D87)</f>
        <v>3.1069034370058679</v>
      </c>
      <c r="U87" s="160">
        <f>DSUM($B$43:$Y$48,U$43,$C$55:$D87)</f>
        <v>3.130532097159072</v>
      </c>
      <c r="V87" s="160">
        <f>DSUM($B$43:$Y$48,V$43,$C$55:$D87)</f>
        <v>3.1540041854444545</v>
      </c>
      <c r="W87" s="160">
        <f>DSUM($B$43:$Y$48,W$43,$C$55:$D87)</f>
        <v>3.1773349069209633</v>
      </c>
      <c r="X87" s="160">
        <f>DSUM($B$43:$Y$48,X$43,$C$55:$D87)</f>
        <v>3.2005673645384278</v>
      </c>
      <c r="Y87" s="160">
        <f>DSUM($B$43:$Y$48,Y$43,$C$55:$D87)</f>
        <v>59.31596957353625</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row>
    <row r="88" spans="1:7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row>
    <row r="89" spans="1:78">
      <c r="E89" s="45">
        <f>E87</f>
        <v>1.2216590006065167</v>
      </c>
      <c r="F89" s="45">
        <f>F87+E89</f>
        <v>3.0321320120092401</v>
      </c>
      <c r="G89" s="45">
        <f t="shared" ref="G89:X89" si="14">G87+F89</f>
        <v>5.2494304193997214</v>
      </c>
      <c r="H89" s="45">
        <f t="shared" si="14"/>
        <v>7.7412976952428716</v>
      </c>
      <c r="I89" s="45">
        <f t="shared" si="14"/>
        <v>10.426279818477413</v>
      </c>
      <c r="J89" s="45">
        <f t="shared" si="14"/>
        <v>13.22216745141705</v>
      </c>
      <c r="K89" s="45">
        <f t="shared" si="14"/>
        <v>16.08237577179213</v>
      </c>
      <c r="L89" s="45">
        <f t="shared" si="14"/>
        <v>18.983985307203231</v>
      </c>
      <c r="M89" s="45">
        <f t="shared" si="14"/>
        <v>21.916882650206045</v>
      </c>
      <c r="N89" s="45">
        <f t="shared" si="14"/>
        <v>24.876936309165337</v>
      </c>
      <c r="O89" s="45">
        <f t="shared" si="14"/>
        <v>27.862501655124113</v>
      </c>
      <c r="P89" s="45">
        <f t="shared" si="14"/>
        <v>30.872899792918421</v>
      </c>
      <c r="Q89" s="45">
        <f t="shared" si="14"/>
        <v>33.907779899951763</v>
      </c>
      <c r="R89" s="45">
        <f t="shared" si="14"/>
        <v>36.966881588907974</v>
      </c>
      <c r="S89" s="45">
        <f t="shared" si="14"/>
        <v>40.049982144655715</v>
      </c>
      <c r="T89" s="45">
        <f t="shared" si="14"/>
        <v>43.156885581661584</v>
      </c>
      <c r="U89" s="45">
        <f t="shared" si="14"/>
        <v>46.287417678820653</v>
      </c>
      <c r="V89" s="45">
        <f t="shared" si="14"/>
        <v>49.441421864265109</v>
      </c>
      <c r="W89" s="45">
        <f t="shared" si="14"/>
        <v>52.618756771186071</v>
      </c>
      <c r="X89" s="45">
        <f t="shared" si="14"/>
        <v>55.8193241357245</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row>
    <row r="90" spans="1:78" ht="15">
      <c r="A90" s="116" t="s">
        <v>338</v>
      </c>
      <c r="B90" s="125"/>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row>
    <row r="91" spans="1:78" ht="15">
      <c r="D91" s="117" t="str">
        <f>C8</f>
        <v>Commercial Computer Desktop-NR</v>
      </c>
      <c r="E91" s="118">
        <f>E54</f>
        <v>2016</v>
      </c>
      <c r="F91" s="118">
        <f t="shared" ref="F91:X92" si="15">F54</f>
        <v>2017</v>
      </c>
      <c r="G91" s="118">
        <f t="shared" si="15"/>
        <v>2018</v>
      </c>
      <c r="H91" s="118">
        <f t="shared" si="15"/>
        <v>2019</v>
      </c>
      <c r="I91" s="118">
        <f t="shared" si="15"/>
        <v>2020</v>
      </c>
      <c r="J91" s="118">
        <f t="shared" si="15"/>
        <v>2021</v>
      </c>
      <c r="K91" s="118">
        <f t="shared" si="15"/>
        <v>2022</v>
      </c>
      <c r="L91" s="118">
        <f t="shared" si="15"/>
        <v>2023</v>
      </c>
      <c r="M91" s="118">
        <f t="shared" si="15"/>
        <v>2024</v>
      </c>
      <c r="N91" s="118">
        <f t="shared" si="15"/>
        <v>2025</v>
      </c>
      <c r="O91" s="118">
        <f t="shared" si="15"/>
        <v>2026</v>
      </c>
      <c r="P91" s="118">
        <f t="shared" si="15"/>
        <v>2027</v>
      </c>
      <c r="Q91" s="118">
        <f t="shared" si="15"/>
        <v>2028</v>
      </c>
      <c r="R91" s="118">
        <f t="shared" si="15"/>
        <v>2029</v>
      </c>
      <c r="S91" s="118">
        <f t="shared" si="15"/>
        <v>2030</v>
      </c>
      <c r="T91" s="118">
        <f t="shared" si="15"/>
        <v>2031</v>
      </c>
      <c r="U91" s="118">
        <f t="shared" si="15"/>
        <v>2032</v>
      </c>
      <c r="V91" s="118">
        <f t="shared" si="15"/>
        <v>2033</v>
      </c>
      <c r="W91" s="118">
        <f t="shared" si="15"/>
        <v>2034</v>
      </c>
      <c r="X91" s="118">
        <f t="shared" si="15"/>
        <v>2035</v>
      </c>
      <c r="Y91" s="171" t="s">
        <v>412</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row>
    <row r="92" spans="1:78" ht="15">
      <c r="E92" s="119" t="str">
        <f>E55</f>
        <v>aMW_2016</v>
      </c>
      <c r="F92" s="119" t="str">
        <f t="shared" si="15"/>
        <v>aMW_2017</v>
      </c>
      <c r="G92" s="119" t="str">
        <f t="shared" si="15"/>
        <v>aMW_2018</v>
      </c>
      <c r="H92" s="119" t="str">
        <f t="shared" si="15"/>
        <v>aMW_2019</v>
      </c>
      <c r="I92" s="119" t="str">
        <f t="shared" si="15"/>
        <v>aMW_2020</v>
      </c>
      <c r="J92" s="119" t="str">
        <f t="shared" si="15"/>
        <v>aMW_2021</v>
      </c>
      <c r="K92" s="119" t="str">
        <f t="shared" si="15"/>
        <v>aMW_2022</v>
      </c>
      <c r="L92" s="119" t="str">
        <f t="shared" si="15"/>
        <v>aMW_2023</v>
      </c>
      <c r="M92" s="119" t="str">
        <f t="shared" si="15"/>
        <v>aMW_2024</v>
      </c>
      <c r="N92" s="119" t="str">
        <f t="shared" si="15"/>
        <v>aMW_2025</v>
      </c>
      <c r="O92" s="119" t="str">
        <f t="shared" si="15"/>
        <v>aMW_2026</v>
      </c>
      <c r="P92" s="119" t="str">
        <f t="shared" si="15"/>
        <v>aMW_2027</v>
      </c>
      <c r="Q92" s="119" t="str">
        <f t="shared" si="15"/>
        <v>aMW_2028</v>
      </c>
      <c r="R92" s="119" t="str">
        <f t="shared" si="15"/>
        <v>aMW_2029</v>
      </c>
      <c r="S92" s="119" t="str">
        <f t="shared" si="15"/>
        <v>aMW_2030</v>
      </c>
      <c r="T92" s="119" t="str">
        <f t="shared" si="15"/>
        <v>aMW_2031</v>
      </c>
      <c r="U92" s="119" t="str">
        <f t="shared" si="15"/>
        <v>aMW_2032</v>
      </c>
      <c r="V92" s="119" t="str">
        <f t="shared" si="15"/>
        <v>aMW_2033</v>
      </c>
      <c r="W92" s="119" t="str">
        <f t="shared" si="15"/>
        <v>aMW_2034</v>
      </c>
      <c r="X92" s="119" t="str">
        <f t="shared" si="15"/>
        <v>aMW_2035</v>
      </c>
      <c r="Y92" s="172" t="s">
        <v>412</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row>
    <row r="93" spans="1:78">
      <c r="C93" s="25" t="s">
        <v>83</v>
      </c>
      <c r="E93" s="175">
        <f t="shared" ref="E93:Y93" si="16">E56</f>
        <v>1.2216590006065167</v>
      </c>
      <c r="F93" s="175">
        <f t="shared" si="16"/>
        <v>1.8104730114027234</v>
      </c>
      <c r="G93" s="175">
        <f t="shared" si="16"/>
        <v>2.2172984073904813</v>
      </c>
      <c r="H93" s="175">
        <f t="shared" si="16"/>
        <v>2.4918672758431502</v>
      </c>
      <c r="I93" s="175">
        <f t="shared" si="16"/>
        <v>2.6849821232345419</v>
      </c>
      <c r="J93" s="175">
        <f t="shared" si="16"/>
        <v>2.7958876329396372</v>
      </c>
      <c r="K93" s="175">
        <f t="shared" si="16"/>
        <v>2.8602083203750808</v>
      </c>
      <c r="L93" s="175">
        <f t="shared" si="16"/>
        <v>2.9016095354111004</v>
      </c>
      <c r="M93" s="175">
        <f t="shared" si="16"/>
        <v>2.9328973430028142</v>
      </c>
      <c r="N93" s="175">
        <f t="shared" si="16"/>
        <v>2.9600536589592945</v>
      </c>
      <c r="O93" s="175">
        <f t="shared" si="16"/>
        <v>2.9855653459587748</v>
      </c>
      <c r="P93" s="175">
        <f t="shared" si="16"/>
        <v>3.0103981377943092</v>
      </c>
      <c r="Q93" s="175">
        <f t="shared" si="16"/>
        <v>3.0348801070333402</v>
      </c>
      <c r="R93" s="175">
        <f t="shared" si="16"/>
        <v>3.059101688956213</v>
      </c>
      <c r="S93" s="175">
        <f t="shared" si="16"/>
        <v>3.083100555747738</v>
      </c>
      <c r="T93" s="175">
        <f t="shared" si="16"/>
        <v>3.1069034370058679</v>
      </c>
      <c r="U93" s="175">
        <f t="shared" si="16"/>
        <v>3.130532097159072</v>
      </c>
      <c r="V93" s="175">
        <f t="shared" si="16"/>
        <v>3.1540041854444545</v>
      </c>
      <c r="W93" s="175">
        <f t="shared" si="16"/>
        <v>3.1773349069209633</v>
      </c>
      <c r="X93" s="175">
        <f t="shared" si="16"/>
        <v>3.2005673645384278</v>
      </c>
      <c r="Y93" s="175">
        <f t="shared" si="16"/>
        <v>59.31596957353625</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row>
    <row r="94" spans="1:78">
      <c r="C94" s="25" t="s">
        <v>84</v>
      </c>
      <c r="E94" s="175">
        <f t="shared" ref="E94:Y106" si="17">E57-E56</f>
        <v>0</v>
      </c>
      <c r="F94" s="175">
        <f t="shared" si="17"/>
        <v>0</v>
      </c>
      <c r="G94" s="175">
        <f t="shared" si="17"/>
        <v>0</v>
      </c>
      <c r="H94" s="175">
        <f t="shared" si="17"/>
        <v>0</v>
      </c>
      <c r="I94" s="175">
        <f t="shared" si="17"/>
        <v>0</v>
      </c>
      <c r="J94" s="175">
        <f t="shared" si="17"/>
        <v>0</v>
      </c>
      <c r="K94" s="175">
        <f t="shared" si="17"/>
        <v>0</v>
      </c>
      <c r="L94" s="175">
        <f t="shared" si="17"/>
        <v>0</v>
      </c>
      <c r="M94" s="175">
        <f t="shared" si="17"/>
        <v>0</v>
      </c>
      <c r="N94" s="175">
        <f t="shared" si="17"/>
        <v>0</v>
      </c>
      <c r="O94" s="175">
        <f t="shared" si="17"/>
        <v>0</v>
      </c>
      <c r="P94" s="175">
        <f t="shared" si="17"/>
        <v>0</v>
      </c>
      <c r="Q94" s="175">
        <f t="shared" si="17"/>
        <v>0</v>
      </c>
      <c r="R94" s="175">
        <f t="shared" si="17"/>
        <v>0</v>
      </c>
      <c r="S94" s="175">
        <f t="shared" si="17"/>
        <v>0</v>
      </c>
      <c r="T94" s="175">
        <f t="shared" si="17"/>
        <v>0</v>
      </c>
      <c r="U94" s="175">
        <f t="shared" si="17"/>
        <v>0</v>
      </c>
      <c r="V94" s="175">
        <f t="shared" si="17"/>
        <v>0</v>
      </c>
      <c r="W94" s="175">
        <f t="shared" si="17"/>
        <v>0</v>
      </c>
      <c r="X94" s="175">
        <f t="shared" si="17"/>
        <v>0</v>
      </c>
      <c r="Y94" s="175">
        <f t="shared" si="17"/>
        <v>0</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row>
    <row r="95" spans="1:78">
      <c r="C95" s="25" t="s">
        <v>85</v>
      </c>
      <c r="E95" s="175">
        <f t="shared" si="17"/>
        <v>0</v>
      </c>
      <c r="F95" s="175">
        <f t="shared" si="17"/>
        <v>0</v>
      </c>
      <c r="G95" s="175">
        <f t="shared" si="17"/>
        <v>0</v>
      </c>
      <c r="H95" s="175">
        <f t="shared" si="17"/>
        <v>0</v>
      </c>
      <c r="I95" s="175">
        <f t="shared" si="17"/>
        <v>0</v>
      </c>
      <c r="J95" s="175">
        <f t="shared" si="17"/>
        <v>0</v>
      </c>
      <c r="K95" s="175">
        <f t="shared" si="17"/>
        <v>0</v>
      </c>
      <c r="L95" s="175">
        <f t="shared" si="17"/>
        <v>0</v>
      </c>
      <c r="M95" s="175">
        <f t="shared" si="17"/>
        <v>0</v>
      </c>
      <c r="N95" s="175">
        <f t="shared" si="17"/>
        <v>0</v>
      </c>
      <c r="O95" s="175">
        <f t="shared" si="17"/>
        <v>0</v>
      </c>
      <c r="P95" s="175">
        <f t="shared" si="17"/>
        <v>0</v>
      </c>
      <c r="Q95" s="175">
        <f t="shared" si="17"/>
        <v>0</v>
      </c>
      <c r="R95" s="175">
        <f t="shared" si="17"/>
        <v>0</v>
      </c>
      <c r="S95" s="175">
        <f t="shared" si="17"/>
        <v>0</v>
      </c>
      <c r="T95" s="175">
        <f t="shared" si="17"/>
        <v>0</v>
      </c>
      <c r="U95" s="175">
        <f t="shared" si="17"/>
        <v>0</v>
      </c>
      <c r="V95" s="175">
        <f t="shared" si="17"/>
        <v>0</v>
      </c>
      <c r="W95" s="175">
        <f t="shared" si="17"/>
        <v>0</v>
      </c>
      <c r="X95" s="175">
        <f t="shared" si="17"/>
        <v>0</v>
      </c>
      <c r="Y95" s="175">
        <f t="shared" si="17"/>
        <v>0</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row>
    <row r="96" spans="1:78">
      <c r="C96" s="25" t="s">
        <v>86</v>
      </c>
      <c r="E96" s="175">
        <f t="shared" si="17"/>
        <v>0</v>
      </c>
      <c r="F96" s="175">
        <f t="shared" si="17"/>
        <v>0</v>
      </c>
      <c r="G96" s="175">
        <f t="shared" si="17"/>
        <v>0</v>
      </c>
      <c r="H96" s="175">
        <f t="shared" si="17"/>
        <v>0</v>
      </c>
      <c r="I96" s="175">
        <f t="shared" si="17"/>
        <v>0</v>
      </c>
      <c r="J96" s="175">
        <f t="shared" si="17"/>
        <v>0</v>
      </c>
      <c r="K96" s="175">
        <f t="shared" si="17"/>
        <v>0</v>
      </c>
      <c r="L96" s="175">
        <f t="shared" si="17"/>
        <v>0</v>
      </c>
      <c r="M96" s="175">
        <f t="shared" si="17"/>
        <v>0</v>
      </c>
      <c r="N96" s="175">
        <f t="shared" si="17"/>
        <v>0</v>
      </c>
      <c r="O96" s="175">
        <f t="shared" si="17"/>
        <v>0</v>
      </c>
      <c r="P96" s="175">
        <f t="shared" si="17"/>
        <v>0</v>
      </c>
      <c r="Q96" s="175">
        <f t="shared" si="17"/>
        <v>0</v>
      </c>
      <c r="R96" s="175">
        <f t="shared" si="17"/>
        <v>0</v>
      </c>
      <c r="S96" s="175">
        <f t="shared" si="17"/>
        <v>0</v>
      </c>
      <c r="T96" s="175">
        <f t="shared" si="17"/>
        <v>0</v>
      </c>
      <c r="U96" s="175">
        <f t="shared" si="17"/>
        <v>0</v>
      </c>
      <c r="V96" s="175">
        <f t="shared" si="17"/>
        <v>0</v>
      </c>
      <c r="W96" s="175">
        <f t="shared" si="17"/>
        <v>0</v>
      </c>
      <c r="X96" s="175">
        <f t="shared" si="17"/>
        <v>0</v>
      </c>
      <c r="Y96" s="175">
        <f t="shared" si="17"/>
        <v>0</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row>
    <row r="97" spans="3:78">
      <c r="C97" s="25" t="s">
        <v>87</v>
      </c>
      <c r="E97" s="175">
        <f t="shared" si="17"/>
        <v>0</v>
      </c>
      <c r="F97" s="175">
        <f t="shared" si="17"/>
        <v>0</v>
      </c>
      <c r="G97" s="175">
        <f t="shared" si="17"/>
        <v>0</v>
      </c>
      <c r="H97" s="175">
        <f t="shared" si="17"/>
        <v>0</v>
      </c>
      <c r="I97" s="175">
        <f t="shared" si="17"/>
        <v>0</v>
      </c>
      <c r="J97" s="175">
        <f t="shared" si="17"/>
        <v>0</v>
      </c>
      <c r="K97" s="175">
        <f t="shared" si="17"/>
        <v>0</v>
      </c>
      <c r="L97" s="175">
        <f t="shared" si="17"/>
        <v>0</v>
      </c>
      <c r="M97" s="175">
        <f t="shared" si="17"/>
        <v>0</v>
      </c>
      <c r="N97" s="175">
        <f t="shared" si="17"/>
        <v>0</v>
      </c>
      <c r="O97" s="175">
        <f t="shared" si="17"/>
        <v>0</v>
      </c>
      <c r="P97" s="175">
        <f t="shared" si="17"/>
        <v>0</v>
      </c>
      <c r="Q97" s="175">
        <f t="shared" si="17"/>
        <v>0</v>
      </c>
      <c r="R97" s="175">
        <f t="shared" si="17"/>
        <v>0</v>
      </c>
      <c r="S97" s="175">
        <f t="shared" si="17"/>
        <v>0</v>
      </c>
      <c r="T97" s="175">
        <f t="shared" si="17"/>
        <v>0</v>
      </c>
      <c r="U97" s="175">
        <f t="shared" si="17"/>
        <v>0</v>
      </c>
      <c r="V97" s="175">
        <f t="shared" si="17"/>
        <v>0</v>
      </c>
      <c r="W97" s="175">
        <f t="shared" si="17"/>
        <v>0</v>
      </c>
      <c r="X97" s="175">
        <f t="shared" si="17"/>
        <v>0</v>
      </c>
      <c r="Y97" s="175">
        <f t="shared" si="17"/>
        <v>0</v>
      </c>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row>
    <row r="98" spans="3:78">
      <c r="C98" s="25" t="s">
        <v>88</v>
      </c>
      <c r="E98" s="175">
        <f t="shared" si="17"/>
        <v>0</v>
      </c>
      <c r="F98" s="175">
        <f t="shared" si="17"/>
        <v>0</v>
      </c>
      <c r="G98" s="175">
        <f t="shared" si="17"/>
        <v>0</v>
      </c>
      <c r="H98" s="175">
        <f t="shared" si="17"/>
        <v>0</v>
      </c>
      <c r="I98" s="175">
        <f t="shared" si="17"/>
        <v>0</v>
      </c>
      <c r="J98" s="175">
        <f t="shared" si="17"/>
        <v>0</v>
      </c>
      <c r="K98" s="175">
        <f t="shared" si="17"/>
        <v>0</v>
      </c>
      <c r="L98" s="175">
        <f t="shared" si="17"/>
        <v>0</v>
      </c>
      <c r="M98" s="175">
        <f t="shared" si="17"/>
        <v>0</v>
      </c>
      <c r="N98" s="175">
        <f t="shared" si="17"/>
        <v>0</v>
      </c>
      <c r="O98" s="175">
        <f t="shared" si="17"/>
        <v>0</v>
      </c>
      <c r="P98" s="175">
        <f t="shared" si="17"/>
        <v>0</v>
      </c>
      <c r="Q98" s="175">
        <f t="shared" si="17"/>
        <v>0</v>
      </c>
      <c r="R98" s="175">
        <f t="shared" si="17"/>
        <v>0</v>
      </c>
      <c r="S98" s="175">
        <f t="shared" si="17"/>
        <v>0</v>
      </c>
      <c r="T98" s="175">
        <f t="shared" si="17"/>
        <v>0</v>
      </c>
      <c r="U98" s="175">
        <f t="shared" si="17"/>
        <v>0</v>
      </c>
      <c r="V98" s="175">
        <f t="shared" si="17"/>
        <v>0</v>
      </c>
      <c r="W98" s="175">
        <f t="shared" si="17"/>
        <v>0</v>
      </c>
      <c r="X98" s="175">
        <f t="shared" si="17"/>
        <v>0</v>
      </c>
      <c r="Y98" s="175">
        <f t="shared" si="17"/>
        <v>0</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row>
    <row r="99" spans="3:78">
      <c r="C99" s="25" t="s">
        <v>89</v>
      </c>
      <c r="E99" s="175">
        <f t="shared" si="17"/>
        <v>0</v>
      </c>
      <c r="F99" s="175">
        <f t="shared" si="17"/>
        <v>0</v>
      </c>
      <c r="G99" s="175">
        <f t="shared" si="17"/>
        <v>0</v>
      </c>
      <c r="H99" s="175">
        <f t="shared" si="17"/>
        <v>0</v>
      </c>
      <c r="I99" s="175">
        <f t="shared" si="17"/>
        <v>0</v>
      </c>
      <c r="J99" s="175">
        <f t="shared" si="17"/>
        <v>0</v>
      </c>
      <c r="K99" s="175">
        <f t="shared" si="17"/>
        <v>0</v>
      </c>
      <c r="L99" s="175">
        <f t="shared" si="17"/>
        <v>0</v>
      </c>
      <c r="M99" s="175">
        <f t="shared" si="17"/>
        <v>0</v>
      </c>
      <c r="N99" s="175">
        <f t="shared" si="17"/>
        <v>0</v>
      </c>
      <c r="O99" s="175">
        <f t="shared" si="17"/>
        <v>0</v>
      </c>
      <c r="P99" s="175">
        <f t="shared" si="17"/>
        <v>0</v>
      </c>
      <c r="Q99" s="175">
        <f t="shared" si="17"/>
        <v>0</v>
      </c>
      <c r="R99" s="175">
        <f t="shared" si="17"/>
        <v>0</v>
      </c>
      <c r="S99" s="175">
        <f t="shared" si="17"/>
        <v>0</v>
      </c>
      <c r="T99" s="175">
        <f t="shared" si="17"/>
        <v>0</v>
      </c>
      <c r="U99" s="175">
        <f t="shared" si="17"/>
        <v>0</v>
      </c>
      <c r="V99" s="175">
        <f t="shared" si="17"/>
        <v>0</v>
      </c>
      <c r="W99" s="175">
        <f t="shared" si="17"/>
        <v>0</v>
      </c>
      <c r="X99" s="175">
        <f t="shared" si="17"/>
        <v>0</v>
      </c>
      <c r="Y99" s="175">
        <f t="shared" si="17"/>
        <v>0</v>
      </c>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row>
    <row r="100" spans="3:78">
      <c r="C100" s="25" t="s">
        <v>90</v>
      </c>
      <c r="E100" s="175">
        <f t="shared" si="17"/>
        <v>0</v>
      </c>
      <c r="F100" s="175">
        <f t="shared" si="17"/>
        <v>0</v>
      </c>
      <c r="G100" s="175">
        <f t="shared" si="17"/>
        <v>0</v>
      </c>
      <c r="H100" s="175">
        <f t="shared" si="17"/>
        <v>0</v>
      </c>
      <c r="I100" s="175">
        <f t="shared" si="17"/>
        <v>0</v>
      </c>
      <c r="J100" s="175">
        <f t="shared" si="17"/>
        <v>0</v>
      </c>
      <c r="K100" s="175">
        <f t="shared" si="17"/>
        <v>0</v>
      </c>
      <c r="L100" s="175">
        <f t="shared" si="17"/>
        <v>0</v>
      </c>
      <c r="M100" s="175">
        <f t="shared" si="17"/>
        <v>0</v>
      </c>
      <c r="N100" s="175">
        <f t="shared" si="17"/>
        <v>0</v>
      </c>
      <c r="O100" s="175">
        <f t="shared" si="17"/>
        <v>0</v>
      </c>
      <c r="P100" s="175">
        <f t="shared" si="17"/>
        <v>0</v>
      </c>
      <c r="Q100" s="175">
        <f t="shared" si="17"/>
        <v>0</v>
      </c>
      <c r="R100" s="175">
        <f t="shared" si="17"/>
        <v>0</v>
      </c>
      <c r="S100" s="175">
        <f t="shared" si="17"/>
        <v>0</v>
      </c>
      <c r="T100" s="175">
        <f t="shared" si="17"/>
        <v>0</v>
      </c>
      <c r="U100" s="175">
        <f t="shared" si="17"/>
        <v>0</v>
      </c>
      <c r="V100" s="175">
        <f t="shared" si="17"/>
        <v>0</v>
      </c>
      <c r="W100" s="175">
        <f t="shared" si="17"/>
        <v>0</v>
      </c>
      <c r="X100" s="175">
        <f t="shared" si="17"/>
        <v>0</v>
      </c>
      <c r="Y100" s="175">
        <f t="shared" si="17"/>
        <v>0</v>
      </c>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row>
    <row r="101" spans="3:78">
      <c r="C101" s="25" t="s">
        <v>91</v>
      </c>
      <c r="E101" s="175">
        <f t="shared" si="17"/>
        <v>0</v>
      </c>
      <c r="F101" s="175">
        <f t="shared" si="17"/>
        <v>0</v>
      </c>
      <c r="G101" s="175">
        <f t="shared" si="17"/>
        <v>0</v>
      </c>
      <c r="H101" s="175">
        <f t="shared" si="17"/>
        <v>0</v>
      </c>
      <c r="I101" s="175">
        <f t="shared" si="17"/>
        <v>0</v>
      </c>
      <c r="J101" s="175">
        <f t="shared" si="17"/>
        <v>0</v>
      </c>
      <c r="K101" s="175">
        <f t="shared" si="17"/>
        <v>0</v>
      </c>
      <c r="L101" s="175">
        <f t="shared" si="17"/>
        <v>0</v>
      </c>
      <c r="M101" s="175">
        <f t="shared" si="17"/>
        <v>0</v>
      </c>
      <c r="N101" s="175">
        <f t="shared" si="17"/>
        <v>0</v>
      </c>
      <c r="O101" s="175">
        <f t="shared" si="17"/>
        <v>0</v>
      </c>
      <c r="P101" s="175">
        <f t="shared" si="17"/>
        <v>0</v>
      </c>
      <c r="Q101" s="175">
        <f t="shared" si="17"/>
        <v>0</v>
      </c>
      <c r="R101" s="175">
        <f t="shared" si="17"/>
        <v>0</v>
      </c>
      <c r="S101" s="175">
        <f t="shared" si="17"/>
        <v>0</v>
      </c>
      <c r="T101" s="175">
        <f t="shared" si="17"/>
        <v>0</v>
      </c>
      <c r="U101" s="175">
        <f t="shared" si="17"/>
        <v>0</v>
      </c>
      <c r="V101" s="175">
        <f t="shared" si="17"/>
        <v>0</v>
      </c>
      <c r="W101" s="175">
        <f t="shared" si="17"/>
        <v>0</v>
      </c>
      <c r="X101" s="175">
        <f t="shared" si="17"/>
        <v>0</v>
      </c>
      <c r="Y101" s="175">
        <f t="shared" si="17"/>
        <v>0</v>
      </c>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row>
    <row r="102" spans="3:78">
      <c r="C102" s="25" t="s">
        <v>92</v>
      </c>
      <c r="E102" s="175">
        <f t="shared" si="17"/>
        <v>0</v>
      </c>
      <c r="F102" s="175">
        <f t="shared" si="17"/>
        <v>0</v>
      </c>
      <c r="G102" s="175">
        <f t="shared" si="17"/>
        <v>0</v>
      </c>
      <c r="H102" s="175">
        <f t="shared" si="17"/>
        <v>0</v>
      </c>
      <c r="I102" s="175">
        <f t="shared" si="17"/>
        <v>0</v>
      </c>
      <c r="J102" s="175">
        <f t="shared" si="17"/>
        <v>0</v>
      </c>
      <c r="K102" s="175">
        <f t="shared" si="17"/>
        <v>0</v>
      </c>
      <c r="L102" s="175">
        <f t="shared" si="17"/>
        <v>0</v>
      </c>
      <c r="M102" s="175">
        <f t="shared" si="17"/>
        <v>0</v>
      </c>
      <c r="N102" s="175">
        <f t="shared" si="17"/>
        <v>0</v>
      </c>
      <c r="O102" s="175">
        <f t="shared" si="17"/>
        <v>0</v>
      </c>
      <c r="P102" s="175">
        <f t="shared" si="17"/>
        <v>0</v>
      </c>
      <c r="Q102" s="175">
        <f t="shared" si="17"/>
        <v>0</v>
      </c>
      <c r="R102" s="175">
        <f t="shared" si="17"/>
        <v>0</v>
      </c>
      <c r="S102" s="175">
        <f t="shared" si="17"/>
        <v>0</v>
      </c>
      <c r="T102" s="175">
        <f t="shared" si="17"/>
        <v>0</v>
      </c>
      <c r="U102" s="175">
        <f t="shared" si="17"/>
        <v>0</v>
      </c>
      <c r="V102" s="175">
        <f t="shared" si="17"/>
        <v>0</v>
      </c>
      <c r="W102" s="175">
        <f t="shared" si="17"/>
        <v>0</v>
      </c>
      <c r="X102" s="175">
        <f t="shared" si="17"/>
        <v>0</v>
      </c>
      <c r="Y102" s="175">
        <f t="shared" si="17"/>
        <v>0</v>
      </c>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row>
    <row r="103" spans="3:78">
      <c r="C103" s="25" t="s">
        <v>93</v>
      </c>
      <c r="E103" s="175">
        <f t="shared" si="17"/>
        <v>0</v>
      </c>
      <c r="F103" s="175">
        <f t="shared" si="17"/>
        <v>0</v>
      </c>
      <c r="G103" s="175">
        <f t="shared" si="17"/>
        <v>0</v>
      </c>
      <c r="H103" s="175">
        <f t="shared" si="17"/>
        <v>0</v>
      </c>
      <c r="I103" s="175">
        <f t="shared" si="17"/>
        <v>0</v>
      </c>
      <c r="J103" s="175">
        <f t="shared" si="17"/>
        <v>0</v>
      </c>
      <c r="K103" s="175">
        <f t="shared" si="17"/>
        <v>0</v>
      </c>
      <c r="L103" s="175">
        <f t="shared" si="17"/>
        <v>0</v>
      </c>
      <c r="M103" s="175">
        <f t="shared" si="17"/>
        <v>0</v>
      </c>
      <c r="N103" s="175">
        <f t="shared" si="17"/>
        <v>0</v>
      </c>
      <c r="O103" s="175">
        <f t="shared" si="17"/>
        <v>0</v>
      </c>
      <c r="P103" s="175">
        <f t="shared" si="17"/>
        <v>0</v>
      </c>
      <c r="Q103" s="175">
        <f t="shared" si="17"/>
        <v>0</v>
      </c>
      <c r="R103" s="175">
        <f t="shared" si="17"/>
        <v>0</v>
      </c>
      <c r="S103" s="175">
        <f t="shared" si="17"/>
        <v>0</v>
      </c>
      <c r="T103" s="175">
        <f t="shared" si="17"/>
        <v>0</v>
      </c>
      <c r="U103" s="175">
        <f t="shared" si="17"/>
        <v>0</v>
      </c>
      <c r="V103" s="175">
        <f t="shared" si="17"/>
        <v>0</v>
      </c>
      <c r="W103" s="175">
        <f t="shared" si="17"/>
        <v>0</v>
      </c>
      <c r="X103" s="175">
        <f t="shared" si="17"/>
        <v>0</v>
      </c>
      <c r="Y103" s="175">
        <f t="shared" si="17"/>
        <v>0</v>
      </c>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row>
    <row r="104" spans="3:78">
      <c r="C104" s="25" t="s">
        <v>94</v>
      </c>
      <c r="E104" s="175">
        <f t="shared" si="17"/>
        <v>0</v>
      </c>
      <c r="F104" s="175">
        <f t="shared" si="17"/>
        <v>0</v>
      </c>
      <c r="G104" s="175">
        <f t="shared" si="17"/>
        <v>0</v>
      </c>
      <c r="H104" s="175">
        <f t="shared" si="17"/>
        <v>0</v>
      </c>
      <c r="I104" s="175">
        <f t="shared" si="17"/>
        <v>0</v>
      </c>
      <c r="J104" s="175">
        <f t="shared" si="17"/>
        <v>0</v>
      </c>
      <c r="K104" s="175">
        <f t="shared" si="17"/>
        <v>0</v>
      </c>
      <c r="L104" s="175">
        <f t="shared" si="17"/>
        <v>0</v>
      </c>
      <c r="M104" s="175">
        <f t="shared" si="17"/>
        <v>0</v>
      </c>
      <c r="N104" s="175">
        <f t="shared" si="17"/>
        <v>0</v>
      </c>
      <c r="O104" s="175">
        <f t="shared" si="17"/>
        <v>0</v>
      </c>
      <c r="P104" s="175">
        <f t="shared" si="17"/>
        <v>0</v>
      </c>
      <c r="Q104" s="175">
        <f t="shared" si="17"/>
        <v>0</v>
      </c>
      <c r="R104" s="175">
        <f t="shared" si="17"/>
        <v>0</v>
      </c>
      <c r="S104" s="175">
        <f t="shared" si="17"/>
        <v>0</v>
      </c>
      <c r="T104" s="175">
        <f t="shared" si="17"/>
        <v>0</v>
      </c>
      <c r="U104" s="175">
        <f t="shared" si="17"/>
        <v>0</v>
      </c>
      <c r="V104" s="175">
        <f t="shared" si="17"/>
        <v>0</v>
      </c>
      <c r="W104" s="175">
        <f t="shared" si="17"/>
        <v>0</v>
      </c>
      <c r="X104" s="175">
        <f t="shared" si="17"/>
        <v>0</v>
      </c>
      <c r="Y104" s="175">
        <f t="shared" si="17"/>
        <v>0</v>
      </c>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row>
    <row r="105" spans="3:78">
      <c r="C105" s="25" t="s">
        <v>95</v>
      </c>
      <c r="E105" s="175">
        <f t="shared" si="17"/>
        <v>0</v>
      </c>
      <c r="F105" s="175">
        <f t="shared" si="17"/>
        <v>0</v>
      </c>
      <c r="G105" s="175">
        <f t="shared" si="17"/>
        <v>0</v>
      </c>
      <c r="H105" s="175">
        <f t="shared" si="17"/>
        <v>0</v>
      </c>
      <c r="I105" s="175">
        <f t="shared" si="17"/>
        <v>0</v>
      </c>
      <c r="J105" s="175">
        <f t="shared" si="17"/>
        <v>0</v>
      </c>
      <c r="K105" s="175">
        <f t="shared" si="17"/>
        <v>0</v>
      </c>
      <c r="L105" s="175">
        <f t="shared" si="17"/>
        <v>0</v>
      </c>
      <c r="M105" s="175">
        <f t="shared" si="17"/>
        <v>0</v>
      </c>
      <c r="N105" s="175">
        <f t="shared" si="17"/>
        <v>0</v>
      </c>
      <c r="O105" s="175">
        <f t="shared" si="17"/>
        <v>0</v>
      </c>
      <c r="P105" s="175">
        <f t="shared" si="17"/>
        <v>0</v>
      </c>
      <c r="Q105" s="175">
        <f t="shared" si="17"/>
        <v>0</v>
      </c>
      <c r="R105" s="175">
        <f t="shared" si="17"/>
        <v>0</v>
      </c>
      <c r="S105" s="175">
        <f t="shared" si="17"/>
        <v>0</v>
      </c>
      <c r="T105" s="175">
        <f t="shared" si="17"/>
        <v>0</v>
      </c>
      <c r="U105" s="175">
        <f t="shared" si="17"/>
        <v>0</v>
      </c>
      <c r="V105" s="175">
        <f t="shared" si="17"/>
        <v>0</v>
      </c>
      <c r="W105" s="175">
        <f t="shared" si="17"/>
        <v>0</v>
      </c>
      <c r="X105" s="175">
        <f t="shared" si="17"/>
        <v>0</v>
      </c>
      <c r="Y105" s="175">
        <f t="shared" si="17"/>
        <v>0</v>
      </c>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row>
    <row r="106" spans="3:78">
      <c r="C106" s="25" t="s">
        <v>96</v>
      </c>
      <c r="E106" s="175">
        <f t="shared" si="17"/>
        <v>0</v>
      </c>
      <c r="F106" s="175">
        <f t="shared" si="17"/>
        <v>0</v>
      </c>
      <c r="G106" s="175">
        <f t="shared" si="17"/>
        <v>0</v>
      </c>
      <c r="H106" s="175">
        <f t="shared" ref="H106:Y106" si="18">H69-H68</f>
        <v>0</v>
      </c>
      <c r="I106" s="175">
        <f t="shared" si="18"/>
        <v>0</v>
      </c>
      <c r="J106" s="175">
        <f t="shared" si="18"/>
        <v>0</v>
      </c>
      <c r="K106" s="175">
        <f t="shared" si="18"/>
        <v>0</v>
      </c>
      <c r="L106" s="175">
        <f t="shared" si="18"/>
        <v>0</v>
      </c>
      <c r="M106" s="175">
        <f t="shared" si="18"/>
        <v>0</v>
      </c>
      <c r="N106" s="175">
        <f t="shared" si="18"/>
        <v>0</v>
      </c>
      <c r="O106" s="175">
        <f t="shared" si="18"/>
        <v>0</v>
      </c>
      <c r="P106" s="175">
        <f t="shared" si="18"/>
        <v>0</v>
      </c>
      <c r="Q106" s="175">
        <f t="shared" si="18"/>
        <v>0</v>
      </c>
      <c r="R106" s="175">
        <f t="shared" si="18"/>
        <v>0</v>
      </c>
      <c r="S106" s="175">
        <f t="shared" si="18"/>
        <v>0</v>
      </c>
      <c r="T106" s="175">
        <f t="shared" si="18"/>
        <v>0</v>
      </c>
      <c r="U106" s="175">
        <f t="shared" si="18"/>
        <v>0</v>
      </c>
      <c r="V106" s="175">
        <f t="shared" si="18"/>
        <v>0</v>
      </c>
      <c r="W106" s="175">
        <f t="shared" si="18"/>
        <v>0</v>
      </c>
      <c r="X106" s="175">
        <f t="shared" si="18"/>
        <v>0</v>
      </c>
      <c r="Y106" s="175">
        <f t="shared" si="18"/>
        <v>0</v>
      </c>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row>
    <row r="107" spans="3:78">
      <c r="C107" s="25" t="s">
        <v>97</v>
      </c>
      <c r="E107" s="175">
        <f t="shared" ref="E107:Y119" si="19">E70-E69</f>
        <v>0</v>
      </c>
      <c r="F107" s="175">
        <f t="shared" si="19"/>
        <v>0</v>
      </c>
      <c r="G107" s="175">
        <f t="shared" si="19"/>
        <v>0</v>
      </c>
      <c r="H107" s="175">
        <f t="shared" si="19"/>
        <v>0</v>
      </c>
      <c r="I107" s="175">
        <f t="shared" si="19"/>
        <v>0</v>
      </c>
      <c r="J107" s="175">
        <f t="shared" si="19"/>
        <v>0</v>
      </c>
      <c r="K107" s="175">
        <f t="shared" si="19"/>
        <v>0</v>
      </c>
      <c r="L107" s="175">
        <f t="shared" si="19"/>
        <v>0</v>
      </c>
      <c r="M107" s="175">
        <f t="shared" si="19"/>
        <v>0</v>
      </c>
      <c r="N107" s="175">
        <f t="shared" si="19"/>
        <v>0</v>
      </c>
      <c r="O107" s="175">
        <f t="shared" si="19"/>
        <v>0</v>
      </c>
      <c r="P107" s="175">
        <f t="shared" si="19"/>
        <v>0</v>
      </c>
      <c r="Q107" s="175">
        <f t="shared" si="19"/>
        <v>0</v>
      </c>
      <c r="R107" s="175">
        <f t="shared" si="19"/>
        <v>0</v>
      </c>
      <c r="S107" s="175">
        <f t="shared" si="19"/>
        <v>0</v>
      </c>
      <c r="T107" s="175">
        <f t="shared" si="19"/>
        <v>0</v>
      </c>
      <c r="U107" s="175">
        <f t="shared" si="19"/>
        <v>0</v>
      </c>
      <c r="V107" s="175">
        <f t="shared" si="19"/>
        <v>0</v>
      </c>
      <c r="W107" s="175">
        <f t="shared" si="19"/>
        <v>0</v>
      </c>
      <c r="X107" s="175">
        <f t="shared" si="19"/>
        <v>0</v>
      </c>
      <c r="Y107" s="175">
        <f t="shared" si="19"/>
        <v>0</v>
      </c>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row>
    <row r="108" spans="3:78">
      <c r="C108" s="25" t="s">
        <v>98</v>
      </c>
      <c r="E108" s="175">
        <f t="shared" si="19"/>
        <v>0</v>
      </c>
      <c r="F108" s="175">
        <f t="shared" si="19"/>
        <v>0</v>
      </c>
      <c r="G108" s="175">
        <f t="shared" si="19"/>
        <v>0</v>
      </c>
      <c r="H108" s="175">
        <f t="shared" si="19"/>
        <v>0</v>
      </c>
      <c r="I108" s="175">
        <f t="shared" si="19"/>
        <v>0</v>
      </c>
      <c r="J108" s="175">
        <f t="shared" si="19"/>
        <v>0</v>
      </c>
      <c r="K108" s="175">
        <f t="shared" si="19"/>
        <v>0</v>
      </c>
      <c r="L108" s="175">
        <f t="shared" si="19"/>
        <v>0</v>
      </c>
      <c r="M108" s="175">
        <f t="shared" si="19"/>
        <v>0</v>
      </c>
      <c r="N108" s="175">
        <f t="shared" si="19"/>
        <v>0</v>
      </c>
      <c r="O108" s="175">
        <f t="shared" si="19"/>
        <v>0</v>
      </c>
      <c r="P108" s="175">
        <f t="shared" si="19"/>
        <v>0</v>
      </c>
      <c r="Q108" s="175">
        <f t="shared" si="19"/>
        <v>0</v>
      </c>
      <c r="R108" s="175">
        <f t="shared" si="19"/>
        <v>0</v>
      </c>
      <c r="S108" s="175">
        <f t="shared" si="19"/>
        <v>0</v>
      </c>
      <c r="T108" s="175">
        <f t="shared" si="19"/>
        <v>0</v>
      </c>
      <c r="U108" s="175">
        <f t="shared" si="19"/>
        <v>0</v>
      </c>
      <c r="V108" s="175">
        <f t="shared" si="19"/>
        <v>0</v>
      </c>
      <c r="W108" s="175">
        <f t="shared" si="19"/>
        <v>0</v>
      </c>
      <c r="X108" s="175">
        <f t="shared" si="19"/>
        <v>0</v>
      </c>
      <c r="Y108" s="175">
        <f t="shared" si="19"/>
        <v>0</v>
      </c>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row>
    <row r="109" spans="3:78">
      <c r="C109" s="25" t="s">
        <v>99</v>
      </c>
      <c r="E109" s="175">
        <f t="shared" si="19"/>
        <v>0</v>
      </c>
      <c r="F109" s="175">
        <f t="shared" si="19"/>
        <v>0</v>
      </c>
      <c r="G109" s="175">
        <f t="shared" si="19"/>
        <v>0</v>
      </c>
      <c r="H109" s="175">
        <f t="shared" si="19"/>
        <v>0</v>
      </c>
      <c r="I109" s="175">
        <f t="shared" si="19"/>
        <v>0</v>
      </c>
      <c r="J109" s="175">
        <f t="shared" si="19"/>
        <v>0</v>
      </c>
      <c r="K109" s="175">
        <f t="shared" si="19"/>
        <v>0</v>
      </c>
      <c r="L109" s="175">
        <f t="shared" si="19"/>
        <v>0</v>
      </c>
      <c r="M109" s="175">
        <f t="shared" si="19"/>
        <v>0</v>
      </c>
      <c r="N109" s="175">
        <f t="shared" si="19"/>
        <v>0</v>
      </c>
      <c r="O109" s="175">
        <f t="shared" si="19"/>
        <v>0</v>
      </c>
      <c r="P109" s="175">
        <f t="shared" si="19"/>
        <v>0</v>
      </c>
      <c r="Q109" s="175">
        <f t="shared" si="19"/>
        <v>0</v>
      </c>
      <c r="R109" s="175">
        <f t="shared" si="19"/>
        <v>0</v>
      </c>
      <c r="S109" s="175">
        <f t="shared" si="19"/>
        <v>0</v>
      </c>
      <c r="T109" s="175">
        <f t="shared" si="19"/>
        <v>0</v>
      </c>
      <c r="U109" s="175">
        <f t="shared" si="19"/>
        <v>0</v>
      </c>
      <c r="V109" s="175">
        <f t="shared" si="19"/>
        <v>0</v>
      </c>
      <c r="W109" s="175">
        <f t="shared" si="19"/>
        <v>0</v>
      </c>
      <c r="X109" s="175">
        <f t="shared" si="19"/>
        <v>0</v>
      </c>
      <c r="Y109" s="175">
        <f t="shared" si="19"/>
        <v>0</v>
      </c>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row>
    <row r="110" spans="3:78">
      <c r="C110" s="25" t="s">
        <v>100</v>
      </c>
      <c r="E110" s="175">
        <f t="shared" si="19"/>
        <v>0</v>
      </c>
      <c r="F110" s="175">
        <f t="shared" si="19"/>
        <v>0</v>
      </c>
      <c r="G110" s="175">
        <f t="shared" si="19"/>
        <v>0</v>
      </c>
      <c r="H110" s="175">
        <f t="shared" si="19"/>
        <v>0</v>
      </c>
      <c r="I110" s="175">
        <f t="shared" si="19"/>
        <v>0</v>
      </c>
      <c r="J110" s="175">
        <f t="shared" si="19"/>
        <v>0</v>
      </c>
      <c r="K110" s="175">
        <f t="shared" si="19"/>
        <v>0</v>
      </c>
      <c r="L110" s="175">
        <f t="shared" si="19"/>
        <v>0</v>
      </c>
      <c r="M110" s="175">
        <f t="shared" si="19"/>
        <v>0</v>
      </c>
      <c r="N110" s="175">
        <f t="shared" si="19"/>
        <v>0</v>
      </c>
      <c r="O110" s="175">
        <f t="shared" si="19"/>
        <v>0</v>
      </c>
      <c r="P110" s="175">
        <f t="shared" si="19"/>
        <v>0</v>
      </c>
      <c r="Q110" s="175">
        <f t="shared" si="19"/>
        <v>0</v>
      </c>
      <c r="R110" s="175">
        <f t="shared" si="19"/>
        <v>0</v>
      </c>
      <c r="S110" s="175">
        <f t="shared" si="19"/>
        <v>0</v>
      </c>
      <c r="T110" s="175">
        <f t="shared" si="19"/>
        <v>0</v>
      </c>
      <c r="U110" s="175">
        <f t="shared" si="19"/>
        <v>0</v>
      </c>
      <c r="V110" s="175">
        <f t="shared" si="19"/>
        <v>0</v>
      </c>
      <c r="W110" s="175">
        <f t="shared" si="19"/>
        <v>0</v>
      </c>
      <c r="X110" s="175">
        <f t="shared" si="19"/>
        <v>0</v>
      </c>
      <c r="Y110" s="175">
        <f t="shared" si="19"/>
        <v>0</v>
      </c>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row>
    <row r="111" spans="3:78">
      <c r="C111" s="25" t="s">
        <v>101</v>
      </c>
      <c r="E111" s="175">
        <f t="shared" si="19"/>
        <v>0</v>
      </c>
      <c r="F111" s="175">
        <f t="shared" si="19"/>
        <v>0</v>
      </c>
      <c r="G111" s="175">
        <f t="shared" si="19"/>
        <v>0</v>
      </c>
      <c r="H111" s="175">
        <f t="shared" si="19"/>
        <v>0</v>
      </c>
      <c r="I111" s="175">
        <f t="shared" si="19"/>
        <v>0</v>
      </c>
      <c r="J111" s="175">
        <f t="shared" si="19"/>
        <v>0</v>
      </c>
      <c r="K111" s="175">
        <f t="shared" si="19"/>
        <v>0</v>
      </c>
      <c r="L111" s="175">
        <f t="shared" si="19"/>
        <v>0</v>
      </c>
      <c r="M111" s="175">
        <f t="shared" si="19"/>
        <v>0</v>
      </c>
      <c r="N111" s="175">
        <f t="shared" si="19"/>
        <v>0</v>
      </c>
      <c r="O111" s="175">
        <f t="shared" si="19"/>
        <v>0</v>
      </c>
      <c r="P111" s="175">
        <f t="shared" si="19"/>
        <v>0</v>
      </c>
      <c r="Q111" s="175">
        <f t="shared" si="19"/>
        <v>0</v>
      </c>
      <c r="R111" s="175">
        <f t="shared" si="19"/>
        <v>0</v>
      </c>
      <c r="S111" s="175">
        <f t="shared" si="19"/>
        <v>0</v>
      </c>
      <c r="T111" s="175">
        <f t="shared" si="19"/>
        <v>0</v>
      </c>
      <c r="U111" s="175">
        <f t="shared" si="19"/>
        <v>0</v>
      </c>
      <c r="V111" s="175">
        <f t="shared" si="19"/>
        <v>0</v>
      </c>
      <c r="W111" s="175">
        <f t="shared" si="19"/>
        <v>0</v>
      </c>
      <c r="X111" s="175">
        <f t="shared" si="19"/>
        <v>0</v>
      </c>
      <c r="Y111" s="175">
        <f t="shared" si="19"/>
        <v>0</v>
      </c>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3:78">
      <c r="C112" s="25" t="s">
        <v>102</v>
      </c>
      <c r="E112" s="175">
        <f t="shared" si="19"/>
        <v>0</v>
      </c>
      <c r="F112" s="175">
        <f t="shared" si="19"/>
        <v>0</v>
      </c>
      <c r="G112" s="175">
        <f t="shared" si="19"/>
        <v>0</v>
      </c>
      <c r="H112" s="175">
        <f t="shared" si="19"/>
        <v>0</v>
      </c>
      <c r="I112" s="175">
        <f t="shared" si="19"/>
        <v>0</v>
      </c>
      <c r="J112" s="175">
        <f t="shared" si="19"/>
        <v>0</v>
      </c>
      <c r="K112" s="175">
        <f t="shared" si="19"/>
        <v>0</v>
      </c>
      <c r="L112" s="175">
        <f t="shared" si="19"/>
        <v>0</v>
      </c>
      <c r="M112" s="175">
        <f t="shared" si="19"/>
        <v>0</v>
      </c>
      <c r="N112" s="175">
        <f t="shared" si="19"/>
        <v>0</v>
      </c>
      <c r="O112" s="175">
        <f t="shared" si="19"/>
        <v>0</v>
      </c>
      <c r="P112" s="175">
        <f t="shared" si="19"/>
        <v>0</v>
      </c>
      <c r="Q112" s="175">
        <f t="shared" si="19"/>
        <v>0</v>
      </c>
      <c r="R112" s="175">
        <f t="shared" si="19"/>
        <v>0</v>
      </c>
      <c r="S112" s="175">
        <f t="shared" si="19"/>
        <v>0</v>
      </c>
      <c r="T112" s="175">
        <f t="shared" si="19"/>
        <v>0</v>
      </c>
      <c r="U112" s="175">
        <f t="shared" si="19"/>
        <v>0</v>
      </c>
      <c r="V112" s="175">
        <f t="shared" si="19"/>
        <v>0</v>
      </c>
      <c r="W112" s="175">
        <f t="shared" si="19"/>
        <v>0</v>
      </c>
      <c r="X112" s="175">
        <f t="shared" si="19"/>
        <v>0</v>
      </c>
      <c r="Y112" s="175">
        <f t="shared" si="19"/>
        <v>0</v>
      </c>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3:78">
      <c r="C113" s="25" t="s">
        <v>103</v>
      </c>
      <c r="E113" s="175">
        <f t="shared" si="19"/>
        <v>0</v>
      </c>
      <c r="F113" s="175">
        <f t="shared" si="19"/>
        <v>0</v>
      </c>
      <c r="G113" s="175">
        <f t="shared" si="19"/>
        <v>0</v>
      </c>
      <c r="H113" s="175">
        <f t="shared" si="19"/>
        <v>0</v>
      </c>
      <c r="I113" s="175">
        <f t="shared" si="19"/>
        <v>0</v>
      </c>
      <c r="J113" s="175">
        <f t="shared" si="19"/>
        <v>0</v>
      </c>
      <c r="K113" s="175">
        <f t="shared" si="19"/>
        <v>0</v>
      </c>
      <c r="L113" s="175">
        <f t="shared" si="19"/>
        <v>0</v>
      </c>
      <c r="M113" s="175">
        <f t="shared" si="19"/>
        <v>0</v>
      </c>
      <c r="N113" s="175">
        <f t="shared" si="19"/>
        <v>0</v>
      </c>
      <c r="O113" s="175">
        <f t="shared" si="19"/>
        <v>0</v>
      </c>
      <c r="P113" s="175">
        <f t="shared" si="19"/>
        <v>0</v>
      </c>
      <c r="Q113" s="175">
        <f t="shared" si="19"/>
        <v>0</v>
      </c>
      <c r="R113" s="175">
        <f t="shared" si="19"/>
        <v>0</v>
      </c>
      <c r="S113" s="175">
        <f t="shared" si="19"/>
        <v>0</v>
      </c>
      <c r="T113" s="175">
        <f t="shared" si="19"/>
        <v>0</v>
      </c>
      <c r="U113" s="175">
        <f t="shared" si="19"/>
        <v>0</v>
      </c>
      <c r="V113" s="175">
        <f t="shared" si="19"/>
        <v>0</v>
      </c>
      <c r="W113" s="175">
        <f t="shared" si="19"/>
        <v>0</v>
      </c>
      <c r="X113" s="175">
        <f t="shared" si="19"/>
        <v>0</v>
      </c>
      <c r="Y113" s="175">
        <f t="shared" si="19"/>
        <v>0</v>
      </c>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3:78">
      <c r="C114" s="25" t="s">
        <v>372</v>
      </c>
      <c r="E114" s="175">
        <f t="shared" si="19"/>
        <v>0</v>
      </c>
      <c r="F114" s="175">
        <f t="shared" si="19"/>
        <v>0</v>
      </c>
      <c r="G114" s="175">
        <f t="shared" si="19"/>
        <v>0</v>
      </c>
      <c r="H114" s="175">
        <f t="shared" si="19"/>
        <v>0</v>
      </c>
      <c r="I114" s="175">
        <f t="shared" si="19"/>
        <v>0</v>
      </c>
      <c r="J114" s="175">
        <f t="shared" si="19"/>
        <v>0</v>
      </c>
      <c r="K114" s="175">
        <f t="shared" si="19"/>
        <v>0</v>
      </c>
      <c r="L114" s="175">
        <f t="shared" si="19"/>
        <v>0</v>
      </c>
      <c r="M114" s="175">
        <f t="shared" si="19"/>
        <v>0</v>
      </c>
      <c r="N114" s="175">
        <f t="shared" si="19"/>
        <v>0</v>
      </c>
      <c r="O114" s="175">
        <f t="shared" si="19"/>
        <v>0</v>
      </c>
      <c r="P114" s="175">
        <f t="shared" si="19"/>
        <v>0</v>
      </c>
      <c r="Q114" s="175">
        <f t="shared" si="19"/>
        <v>0</v>
      </c>
      <c r="R114" s="175">
        <f t="shared" si="19"/>
        <v>0</v>
      </c>
      <c r="S114" s="175">
        <f t="shared" si="19"/>
        <v>0</v>
      </c>
      <c r="T114" s="175">
        <f t="shared" si="19"/>
        <v>0</v>
      </c>
      <c r="U114" s="175">
        <f t="shared" si="19"/>
        <v>0</v>
      </c>
      <c r="V114" s="175">
        <f t="shared" si="19"/>
        <v>0</v>
      </c>
      <c r="W114" s="175">
        <f t="shared" si="19"/>
        <v>0</v>
      </c>
      <c r="X114" s="175">
        <f t="shared" si="19"/>
        <v>0</v>
      </c>
      <c r="Y114" s="175">
        <f t="shared" si="19"/>
        <v>0</v>
      </c>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3:78">
      <c r="C115" s="25" t="s">
        <v>374</v>
      </c>
      <c r="E115" s="175">
        <f t="shared" si="19"/>
        <v>0</v>
      </c>
      <c r="F115" s="175">
        <f t="shared" si="19"/>
        <v>0</v>
      </c>
      <c r="G115" s="175">
        <f t="shared" si="19"/>
        <v>0</v>
      </c>
      <c r="H115" s="175">
        <f t="shared" si="19"/>
        <v>0</v>
      </c>
      <c r="I115" s="175">
        <f t="shared" si="19"/>
        <v>0</v>
      </c>
      <c r="J115" s="175">
        <f t="shared" si="19"/>
        <v>0</v>
      </c>
      <c r="K115" s="175">
        <f t="shared" si="19"/>
        <v>0</v>
      </c>
      <c r="L115" s="175">
        <f t="shared" si="19"/>
        <v>0</v>
      </c>
      <c r="M115" s="175">
        <f t="shared" si="19"/>
        <v>0</v>
      </c>
      <c r="N115" s="175">
        <f t="shared" si="19"/>
        <v>0</v>
      </c>
      <c r="O115" s="175">
        <f t="shared" si="19"/>
        <v>0</v>
      </c>
      <c r="P115" s="175">
        <f t="shared" si="19"/>
        <v>0</v>
      </c>
      <c r="Q115" s="175">
        <f t="shared" si="19"/>
        <v>0</v>
      </c>
      <c r="R115" s="175">
        <f t="shared" si="19"/>
        <v>0</v>
      </c>
      <c r="S115" s="175">
        <f t="shared" si="19"/>
        <v>0</v>
      </c>
      <c r="T115" s="175">
        <f t="shared" si="19"/>
        <v>0</v>
      </c>
      <c r="U115" s="175">
        <f t="shared" si="19"/>
        <v>0</v>
      </c>
      <c r="V115" s="175">
        <f t="shared" si="19"/>
        <v>0</v>
      </c>
      <c r="W115" s="175">
        <f t="shared" si="19"/>
        <v>0</v>
      </c>
      <c r="X115" s="175">
        <f t="shared" si="19"/>
        <v>0</v>
      </c>
      <c r="Y115" s="175">
        <f t="shared" si="19"/>
        <v>0</v>
      </c>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3:78">
      <c r="C116" s="25" t="s">
        <v>377</v>
      </c>
      <c r="E116" s="175">
        <f t="shared" si="19"/>
        <v>0</v>
      </c>
      <c r="F116" s="175">
        <f t="shared" si="19"/>
        <v>0</v>
      </c>
      <c r="G116" s="175">
        <f t="shared" si="19"/>
        <v>0</v>
      </c>
      <c r="H116" s="175">
        <f t="shared" si="19"/>
        <v>0</v>
      </c>
      <c r="I116" s="175">
        <f t="shared" si="19"/>
        <v>0</v>
      </c>
      <c r="J116" s="175">
        <f t="shared" si="19"/>
        <v>0</v>
      </c>
      <c r="K116" s="175">
        <f t="shared" si="19"/>
        <v>0</v>
      </c>
      <c r="L116" s="175">
        <f t="shared" si="19"/>
        <v>0</v>
      </c>
      <c r="M116" s="175">
        <f t="shared" si="19"/>
        <v>0</v>
      </c>
      <c r="N116" s="175">
        <f t="shared" si="19"/>
        <v>0</v>
      </c>
      <c r="O116" s="175">
        <f t="shared" si="19"/>
        <v>0</v>
      </c>
      <c r="P116" s="175">
        <f t="shared" si="19"/>
        <v>0</v>
      </c>
      <c r="Q116" s="175">
        <f t="shared" si="19"/>
        <v>0</v>
      </c>
      <c r="R116" s="175">
        <f t="shared" si="19"/>
        <v>0</v>
      </c>
      <c r="S116" s="175">
        <f t="shared" si="19"/>
        <v>0</v>
      </c>
      <c r="T116" s="175">
        <f t="shared" si="19"/>
        <v>0</v>
      </c>
      <c r="U116" s="175">
        <f t="shared" si="19"/>
        <v>0</v>
      </c>
      <c r="V116" s="175">
        <f t="shared" si="19"/>
        <v>0</v>
      </c>
      <c r="W116" s="175">
        <f t="shared" si="19"/>
        <v>0</v>
      </c>
      <c r="X116" s="175">
        <f t="shared" si="19"/>
        <v>0</v>
      </c>
      <c r="Y116" s="175">
        <f t="shared" si="19"/>
        <v>0</v>
      </c>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row>
    <row r="117" spans="3:78">
      <c r="C117" s="25" t="s">
        <v>380</v>
      </c>
      <c r="E117" s="175">
        <f t="shared" si="19"/>
        <v>0</v>
      </c>
      <c r="F117" s="175">
        <f t="shared" si="19"/>
        <v>0</v>
      </c>
      <c r="G117" s="175">
        <f t="shared" si="19"/>
        <v>0</v>
      </c>
      <c r="H117" s="175">
        <f t="shared" si="19"/>
        <v>0</v>
      </c>
      <c r="I117" s="175">
        <f t="shared" si="19"/>
        <v>0</v>
      </c>
      <c r="J117" s="175">
        <f t="shared" si="19"/>
        <v>0</v>
      </c>
      <c r="K117" s="175">
        <f t="shared" si="19"/>
        <v>0</v>
      </c>
      <c r="L117" s="175">
        <f t="shared" si="19"/>
        <v>0</v>
      </c>
      <c r="M117" s="175">
        <f t="shared" si="19"/>
        <v>0</v>
      </c>
      <c r="N117" s="175">
        <f t="shared" si="19"/>
        <v>0</v>
      </c>
      <c r="O117" s="175">
        <f t="shared" si="19"/>
        <v>0</v>
      </c>
      <c r="P117" s="175">
        <f t="shared" si="19"/>
        <v>0</v>
      </c>
      <c r="Q117" s="175">
        <f t="shared" si="19"/>
        <v>0</v>
      </c>
      <c r="R117" s="175">
        <f t="shared" si="19"/>
        <v>0</v>
      </c>
      <c r="S117" s="175">
        <f t="shared" si="19"/>
        <v>0</v>
      </c>
      <c r="T117" s="175">
        <f t="shared" si="19"/>
        <v>0</v>
      </c>
      <c r="U117" s="175">
        <f t="shared" si="19"/>
        <v>0</v>
      </c>
      <c r="V117" s="175">
        <f t="shared" si="19"/>
        <v>0</v>
      </c>
      <c r="W117" s="175">
        <f t="shared" si="19"/>
        <v>0</v>
      </c>
      <c r="X117" s="175">
        <f t="shared" si="19"/>
        <v>0</v>
      </c>
      <c r="Y117" s="175">
        <f t="shared" si="19"/>
        <v>0</v>
      </c>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row>
    <row r="118" spans="3:78">
      <c r="C118" s="25" t="s">
        <v>383</v>
      </c>
      <c r="E118" s="175">
        <f t="shared" si="19"/>
        <v>0</v>
      </c>
      <c r="F118" s="175">
        <f t="shared" si="19"/>
        <v>0</v>
      </c>
      <c r="G118" s="175">
        <f t="shared" si="19"/>
        <v>0</v>
      </c>
      <c r="H118" s="175">
        <f t="shared" si="19"/>
        <v>0</v>
      </c>
      <c r="I118" s="175">
        <f t="shared" si="19"/>
        <v>0</v>
      </c>
      <c r="J118" s="175">
        <f t="shared" si="19"/>
        <v>0</v>
      </c>
      <c r="K118" s="175">
        <f t="shared" si="19"/>
        <v>0</v>
      </c>
      <c r="L118" s="175">
        <f t="shared" si="19"/>
        <v>0</v>
      </c>
      <c r="M118" s="175">
        <f t="shared" si="19"/>
        <v>0</v>
      </c>
      <c r="N118" s="175">
        <f t="shared" si="19"/>
        <v>0</v>
      </c>
      <c r="O118" s="175">
        <f t="shared" si="19"/>
        <v>0</v>
      </c>
      <c r="P118" s="175">
        <f t="shared" si="19"/>
        <v>0</v>
      </c>
      <c r="Q118" s="175">
        <f t="shared" si="19"/>
        <v>0</v>
      </c>
      <c r="R118" s="175">
        <f t="shared" si="19"/>
        <v>0</v>
      </c>
      <c r="S118" s="175">
        <f t="shared" si="19"/>
        <v>0</v>
      </c>
      <c r="T118" s="175">
        <f t="shared" si="19"/>
        <v>0</v>
      </c>
      <c r="U118" s="175">
        <f t="shared" si="19"/>
        <v>0</v>
      </c>
      <c r="V118" s="175">
        <f t="shared" si="19"/>
        <v>0</v>
      </c>
      <c r="W118" s="175">
        <f t="shared" si="19"/>
        <v>0</v>
      </c>
      <c r="X118" s="175">
        <f t="shared" si="19"/>
        <v>0</v>
      </c>
      <c r="Y118" s="175">
        <f t="shared" si="19"/>
        <v>0</v>
      </c>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row>
    <row r="119" spans="3:78">
      <c r="C119" s="25" t="s">
        <v>386</v>
      </c>
      <c r="E119" s="175">
        <f t="shared" si="19"/>
        <v>0</v>
      </c>
      <c r="F119" s="175">
        <f t="shared" si="19"/>
        <v>0</v>
      </c>
      <c r="G119" s="175">
        <f t="shared" si="19"/>
        <v>0</v>
      </c>
      <c r="H119" s="175">
        <f t="shared" ref="H119:Y119" si="20">H82-H81</f>
        <v>0</v>
      </c>
      <c r="I119" s="175">
        <f t="shared" si="20"/>
        <v>0</v>
      </c>
      <c r="J119" s="175">
        <f t="shared" si="20"/>
        <v>0</v>
      </c>
      <c r="K119" s="175">
        <f t="shared" si="20"/>
        <v>0</v>
      </c>
      <c r="L119" s="175">
        <f t="shared" si="20"/>
        <v>0</v>
      </c>
      <c r="M119" s="175">
        <f t="shared" si="20"/>
        <v>0</v>
      </c>
      <c r="N119" s="175">
        <f t="shared" si="20"/>
        <v>0</v>
      </c>
      <c r="O119" s="175">
        <f t="shared" si="20"/>
        <v>0</v>
      </c>
      <c r="P119" s="175">
        <f t="shared" si="20"/>
        <v>0</v>
      </c>
      <c r="Q119" s="175">
        <f t="shared" si="20"/>
        <v>0</v>
      </c>
      <c r="R119" s="175">
        <f t="shared" si="20"/>
        <v>0</v>
      </c>
      <c r="S119" s="175">
        <f t="shared" si="20"/>
        <v>0</v>
      </c>
      <c r="T119" s="175">
        <f t="shared" si="20"/>
        <v>0</v>
      </c>
      <c r="U119" s="175">
        <f t="shared" si="20"/>
        <v>0</v>
      </c>
      <c r="V119" s="175">
        <f t="shared" si="20"/>
        <v>0</v>
      </c>
      <c r="W119" s="175">
        <f t="shared" si="20"/>
        <v>0</v>
      </c>
      <c r="X119" s="175">
        <f t="shared" si="20"/>
        <v>0</v>
      </c>
      <c r="Y119" s="175">
        <f t="shared" si="20"/>
        <v>0</v>
      </c>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row>
    <row r="120" spans="3:78">
      <c r="C120" s="25" t="s">
        <v>389</v>
      </c>
      <c r="E120" s="175">
        <f t="shared" ref="E120:Y124" si="21">E83-E82</f>
        <v>0</v>
      </c>
      <c r="F120" s="175">
        <f t="shared" si="21"/>
        <v>0</v>
      </c>
      <c r="G120" s="175">
        <f t="shared" si="21"/>
        <v>0</v>
      </c>
      <c r="H120" s="175">
        <f t="shared" si="21"/>
        <v>0</v>
      </c>
      <c r="I120" s="175">
        <f t="shared" si="21"/>
        <v>0</v>
      </c>
      <c r="J120" s="175">
        <f t="shared" si="21"/>
        <v>0</v>
      </c>
      <c r="K120" s="175">
        <f t="shared" si="21"/>
        <v>0</v>
      </c>
      <c r="L120" s="175">
        <f t="shared" si="21"/>
        <v>0</v>
      </c>
      <c r="M120" s="175">
        <f t="shared" si="21"/>
        <v>0</v>
      </c>
      <c r="N120" s="175">
        <f t="shared" si="21"/>
        <v>0</v>
      </c>
      <c r="O120" s="175">
        <f t="shared" si="21"/>
        <v>0</v>
      </c>
      <c r="P120" s="175">
        <f t="shared" si="21"/>
        <v>0</v>
      </c>
      <c r="Q120" s="175">
        <f t="shared" si="21"/>
        <v>0</v>
      </c>
      <c r="R120" s="175">
        <f t="shared" si="21"/>
        <v>0</v>
      </c>
      <c r="S120" s="175">
        <f t="shared" si="21"/>
        <v>0</v>
      </c>
      <c r="T120" s="175">
        <f t="shared" si="21"/>
        <v>0</v>
      </c>
      <c r="U120" s="175">
        <f t="shared" si="21"/>
        <v>0</v>
      </c>
      <c r="V120" s="175">
        <f t="shared" si="21"/>
        <v>0</v>
      </c>
      <c r="W120" s="175">
        <f t="shared" si="21"/>
        <v>0</v>
      </c>
      <c r="X120" s="175">
        <f t="shared" si="21"/>
        <v>0</v>
      </c>
      <c r="Y120" s="175">
        <f t="shared" si="21"/>
        <v>0</v>
      </c>
    </row>
    <row r="121" spans="3:78">
      <c r="C121" s="25" t="s">
        <v>392</v>
      </c>
      <c r="E121" s="175">
        <f t="shared" si="21"/>
        <v>0</v>
      </c>
      <c r="F121" s="175">
        <f t="shared" si="21"/>
        <v>0</v>
      </c>
      <c r="G121" s="175">
        <f t="shared" si="21"/>
        <v>0</v>
      </c>
      <c r="H121" s="175">
        <f t="shared" si="21"/>
        <v>0</v>
      </c>
      <c r="I121" s="175">
        <f t="shared" si="21"/>
        <v>0</v>
      </c>
      <c r="J121" s="175">
        <f t="shared" si="21"/>
        <v>0</v>
      </c>
      <c r="K121" s="175">
        <f t="shared" si="21"/>
        <v>0</v>
      </c>
      <c r="L121" s="175">
        <f t="shared" si="21"/>
        <v>0</v>
      </c>
      <c r="M121" s="175">
        <f t="shared" si="21"/>
        <v>0</v>
      </c>
      <c r="N121" s="175">
        <f t="shared" si="21"/>
        <v>0</v>
      </c>
      <c r="O121" s="175">
        <f t="shared" si="21"/>
        <v>0</v>
      </c>
      <c r="P121" s="175">
        <f t="shared" si="21"/>
        <v>0</v>
      </c>
      <c r="Q121" s="175">
        <f t="shared" si="21"/>
        <v>0</v>
      </c>
      <c r="R121" s="175">
        <f t="shared" si="21"/>
        <v>0</v>
      </c>
      <c r="S121" s="175">
        <f t="shared" si="21"/>
        <v>0</v>
      </c>
      <c r="T121" s="175">
        <f t="shared" si="21"/>
        <v>0</v>
      </c>
      <c r="U121" s="175">
        <f t="shared" si="21"/>
        <v>0</v>
      </c>
      <c r="V121" s="175">
        <f t="shared" si="21"/>
        <v>0</v>
      </c>
      <c r="W121" s="175">
        <f t="shared" si="21"/>
        <v>0</v>
      </c>
      <c r="X121" s="175">
        <f t="shared" si="21"/>
        <v>0</v>
      </c>
      <c r="Y121" s="175">
        <f t="shared" si="21"/>
        <v>0</v>
      </c>
    </row>
    <row r="122" spans="3:78">
      <c r="C122" s="25" t="s">
        <v>395</v>
      </c>
      <c r="E122" s="175">
        <f t="shared" si="21"/>
        <v>0</v>
      </c>
      <c r="F122" s="175">
        <f t="shared" si="21"/>
        <v>0</v>
      </c>
      <c r="G122" s="175">
        <f t="shared" si="21"/>
        <v>0</v>
      </c>
      <c r="H122" s="175">
        <f t="shared" si="21"/>
        <v>0</v>
      </c>
      <c r="I122" s="175">
        <f t="shared" si="21"/>
        <v>0</v>
      </c>
      <c r="J122" s="175">
        <f t="shared" si="21"/>
        <v>0</v>
      </c>
      <c r="K122" s="175">
        <f t="shared" si="21"/>
        <v>0</v>
      </c>
      <c r="L122" s="175">
        <f t="shared" si="21"/>
        <v>0</v>
      </c>
      <c r="M122" s="175">
        <f t="shared" si="21"/>
        <v>0</v>
      </c>
      <c r="N122" s="175">
        <f t="shared" si="21"/>
        <v>0</v>
      </c>
      <c r="O122" s="175">
        <f t="shared" si="21"/>
        <v>0</v>
      </c>
      <c r="P122" s="175">
        <f t="shared" si="21"/>
        <v>0</v>
      </c>
      <c r="Q122" s="175">
        <f t="shared" si="21"/>
        <v>0</v>
      </c>
      <c r="R122" s="175">
        <f t="shared" si="21"/>
        <v>0</v>
      </c>
      <c r="S122" s="175">
        <f t="shared" si="21"/>
        <v>0</v>
      </c>
      <c r="T122" s="175">
        <f t="shared" si="21"/>
        <v>0</v>
      </c>
      <c r="U122" s="175">
        <f t="shared" si="21"/>
        <v>0</v>
      </c>
      <c r="V122" s="175">
        <f t="shared" si="21"/>
        <v>0</v>
      </c>
      <c r="W122" s="175">
        <f t="shared" si="21"/>
        <v>0</v>
      </c>
      <c r="X122" s="175">
        <f t="shared" si="21"/>
        <v>0</v>
      </c>
      <c r="Y122" s="175">
        <f t="shared" si="21"/>
        <v>0</v>
      </c>
    </row>
    <row r="123" spans="3:78">
      <c r="C123" s="25" t="s">
        <v>398</v>
      </c>
      <c r="E123" s="175">
        <f t="shared" si="21"/>
        <v>0</v>
      </c>
      <c r="F123" s="175">
        <f t="shared" si="21"/>
        <v>0</v>
      </c>
      <c r="G123" s="175">
        <f t="shared" si="21"/>
        <v>0</v>
      </c>
      <c r="H123" s="175">
        <f t="shared" si="21"/>
        <v>0</v>
      </c>
      <c r="I123" s="175">
        <f t="shared" si="21"/>
        <v>0</v>
      </c>
      <c r="J123" s="175">
        <f t="shared" si="21"/>
        <v>0</v>
      </c>
      <c r="K123" s="175">
        <f t="shared" si="21"/>
        <v>0</v>
      </c>
      <c r="L123" s="175">
        <f t="shared" si="21"/>
        <v>0</v>
      </c>
      <c r="M123" s="175">
        <f t="shared" si="21"/>
        <v>0</v>
      </c>
      <c r="N123" s="175">
        <f t="shared" si="21"/>
        <v>0</v>
      </c>
      <c r="O123" s="175">
        <f t="shared" si="21"/>
        <v>0</v>
      </c>
      <c r="P123" s="175">
        <f t="shared" si="21"/>
        <v>0</v>
      </c>
      <c r="Q123" s="175">
        <f t="shared" si="21"/>
        <v>0</v>
      </c>
      <c r="R123" s="175">
        <f t="shared" si="21"/>
        <v>0</v>
      </c>
      <c r="S123" s="175">
        <f t="shared" si="21"/>
        <v>0</v>
      </c>
      <c r="T123" s="175">
        <f t="shared" si="21"/>
        <v>0</v>
      </c>
      <c r="U123" s="175">
        <f t="shared" si="21"/>
        <v>0</v>
      </c>
      <c r="V123" s="175">
        <f t="shared" si="21"/>
        <v>0</v>
      </c>
      <c r="W123" s="175">
        <f t="shared" si="21"/>
        <v>0</v>
      </c>
      <c r="X123" s="175">
        <f t="shared" si="21"/>
        <v>0</v>
      </c>
      <c r="Y123" s="175">
        <f t="shared" si="21"/>
        <v>0</v>
      </c>
    </row>
    <row r="124" spans="3:78">
      <c r="C124" s="25" t="s">
        <v>401</v>
      </c>
      <c r="E124" s="175">
        <f t="shared" si="21"/>
        <v>0</v>
      </c>
      <c r="F124" s="175">
        <f t="shared" si="21"/>
        <v>0</v>
      </c>
      <c r="G124" s="175">
        <f t="shared" si="21"/>
        <v>0</v>
      </c>
      <c r="H124" s="175">
        <f t="shared" si="21"/>
        <v>0</v>
      </c>
      <c r="I124" s="175">
        <f t="shared" si="21"/>
        <v>0</v>
      </c>
      <c r="J124" s="175">
        <f t="shared" si="21"/>
        <v>0</v>
      </c>
      <c r="K124" s="175">
        <f t="shared" si="21"/>
        <v>0</v>
      </c>
      <c r="L124" s="175">
        <f t="shared" si="21"/>
        <v>0</v>
      </c>
      <c r="M124" s="175">
        <f t="shared" si="21"/>
        <v>0</v>
      </c>
      <c r="N124" s="175">
        <f t="shared" si="21"/>
        <v>0</v>
      </c>
      <c r="O124" s="175">
        <f t="shared" si="21"/>
        <v>0</v>
      </c>
      <c r="P124" s="175">
        <f t="shared" si="21"/>
        <v>0</v>
      </c>
      <c r="Q124" s="175">
        <f t="shared" si="21"/>
        <v>0</v>
      </c>
      <c r="R124" s="175">
        <f t="shared" si="21"/>
        <v>0</v>
      </c>
      <c r="S124" s="175">
        <f t="shared" si="21"/>
        <v>0</v>
      </c>
      <c r="T124" s="175">
        <f t="shared" si="21"/>
        <v>0</v>
      </c>
      <c r="U124" s="175">
        <f t="shared" si="21"/>
        <v>0</v>
      </c>
      <c r="V124" s="175">
        <f t="shared" si="21"/>
        <v>0</v>
      </c>
      <c r="W124" s="175">
        <f t="shared" si="21"/>
        <v>0</v>
      </c>
      <c r="X124" s="175">
        <f t="shared" si="21"/>
        <v>0</v>
      </c>
      <c r="Y124" s="175">
        <f t="shared" si="21"/>
        <v>0</v>
      </c>
    </row>
    <row r="125" spans="3:78">
      <c r="E125" s="65"/>
    </row>
    <row r="126" spans="3:78" ht="15">
      <c r="C126" s="122" t="s">
        <v>105</v>
      </c>
      <c r="D126" s="176">
        <f t="shared" ref="D126:X126" si="22">SUM(D93:D124)</f>
        <v>0</v>
      </c>
      <c r="E126" s="176">
        <f t="shared" si="22"/>
        <v>1.2216590006065167</v>
      </c>
      <c r="F126" s="176">
        <f t="shared" si="22"/>
        <v>1.8104730114027234</v>
      </c>
      <c r="G126" s="176">
        <f t="shared" si="22"/>
        <v>2.2172984073904813</v>
      </c>
      <c r="H126" s="176">
        <f t="shared" si="22"/>
        <v>2.4918672758431502</v>
      </c>
      <c r="I126" s="176">
        <f t="shared" si="22"/>
        <v>2.6849821232345419</v>
      </c>
      <c r="J126" s="176">
        <f t="shared" si="22"/>
        <v>2.7958876329396372</v>
      </c>
      <c r="K126" s="176">
        <f t="shared" si="22"/>
        <v>2.8602083203750808</v>
      </c>
      <c r="L126" s="176">
        <f t="shared" si="22"/>
        <v>2.9016095354111004</v>
      </c>
      <c r="M126" s="176">
        <f t="shared" si="22"/>
        <v>2.9328973430028142</v>
      </c>
      <c r="N126" s="176">
        <f t="shared" si="22"/>
        <v>2.9600536589592945</v>
      </c>
      <c r="O126" s="176">
        <f t="shared" si="22"/>
        <v>2.9855653459587748</v>
      </c>
      <c r="P126" s="176">
        <f t="shared" si="22"/>
        <v>3.0103981377943092</v>
      </c>
      <c r="Q126" s="176">
        <f t="shared" si="22"/>
        <v>3.0348801070333402</v>
      </c>
      <c r="R126" s="176">
        <f t="shared" si="22"/>
        <v>3.059101688956213</v>
      </c>
      <c r="S126" s="176">
        <f t="shared" si="22"/>
        <v>3.083100555747738</v>
      </c>
      <c r="T126" s="176">
        <f t="shared" si="22"/>
        <v>3.1069034370058679</v>
      </c>
      <c r="U126" s="176">
        <f t="shared" si="22"/>
        <v>3.130532097159072</v>
      </c>
      <c r="V126" s="176">
        <f t="shared" si="22"/>
        <v>3.1540041854444545</v>
      </c>
      <c r="W126" s="176">
        <f t="shared" si="22"/>
        <v>3.1773349069209633</v>
      </c>
      <c r="X126" s="176">
        <f t="shared" si="22"/>
        <v>3.2005673645384278</v>
      </c>
      <c r="Y126" s="176"/>
    </row>
    <row r="127" spans="3:78" ht="15">
      <c r="C127" s="122" t="s">
        <v>106</v>
      </c>
      <c r="D127" s="176">
        <f>D126</f>
        <v>0</v>
      </c>
      <c r="E127" s="176">
        <f t="shared" ref="E127:X127" si="23">D127+E126</f>
        <v>1.2216590006065167</v>
      </c>
      <c r="F127" s="176">
        <f t="shared" si="23"/>
        <v>3.0321320120092401</v>
      </c>
      <c r="G127" s="176">
        <f t="shared" si="23"/>
        <v>5.2494304193997214</v>
      </c>
      <c r="H127" s="176">
        <f t="shared" si="23"/>
        <v>7.7412976952428716</v>
      </c>
      <c r="I127" s="176">
        <f t="shared" si="23"/>
        <v>10.426279818477413</v>
      </c>
      <c r="J127" s="176">
        <f t="shared" si="23"/>
        <v>13.22216745141705</v>
      </c>
      <c r="K127" s="176">
        <f t="shared" si="23"/>
        <v>16.08237577179213</v>
      </c>
      <c r="L127" s="176">
        <f t="shared" si="23"/>
        <v>18.983985307203231</v>
      </c>
      <c r="M127" s="176">
        <f t="shared" si="23"/>
        <v>21.916882650206045</v>
      </c>
      <c r="N127" s="176">
        <f t="shared" si="23"/>
        <v>24.876936309165337</v>
      </c>
      <c r="O127" s="176">
        <f t="shared" si="23"/>
        <v>27.862501655124113</v>
      </c>
      <c r="P127" s="176">
        <f t="shared" si="23"/>
        <v>30.872899792918421</v>
      </c>
      <c r="Q127" s="176">
        <f t="shared" si="23"/>
        <v>33.907779899951763</v>
      </c>
      <c r="R127" s="176">
        <f t="shared" si="23"/>
        <v>36.966881588907974</v>
      </c>
      <c r="S127" s="176">
        <f t="shared" si="23"/>
        <v>40.049982144655715</v>
      </c>
      <c r="T127" s="176">
        <f t="shared" si="23"/>
        <v>43.156885581661584</v>
      </c>
      <c r="U127" s="176">
        <f t="shared" si="23"/>
        <v>46.287417678820653</v>
      </c>
      <c r="V127" s="176">
        <f t="shared" si="23"/>
        <v>49.441421864265109</v>
      </c>
      <c r="W127" s="176">
        <f t="shared" si="23"/>
        <v>52.618756771186071</v>
      </c>
      <c r="X127" s="176">
        <f t="shared" si="23"/>
        <v>55.8193241357245</v>
      </c>
      <c r="Y127" s="176">
        <f>SUM(Y93:Y124)</f>
        <v>59.31596957353625</v>
      </c>
    </row>
  </sheetData>
  <mergeCells count="1">
    <mergeCell ref="B1:S6"/>
  </mergeCells>
  <dataValidations count="1">
    <dataValidation type="list" allowBlank="1" showInputMessage="1" showErrorMessage="1" sqref="D8">
      <formula1>"ID, MT, OR, WA, Region"</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sheetPr codeName="Sheet11"/>
  <dimension ref="A1:CB127"/>
  <sheetViews>
    <sheetView tabSelected="1" workbookViewId="0">
      <selection activeCell="B38" sqref="B38"/>
    </sheetView>
  </sheetViews>
  <sheetFormatPr defaultRowHeight="12.75"/>
  <cols>
    <col min="1" max="1" width="45.5703125" style="25" customWidth="1"/>
    <col min="2" max="2" width="25.7109375" style="25" customWidth="1"/>
    <col min="3" max="3" width="26" style="25" customWidth="1"/>
    <col min="4" max="4" width="29.5703125" style="25" customWidth="1"/>
    <col min="5" max="5" width="11" style="25" customWidth="1"/>
    <col min="6" max="6" width="10.7109375" style="25" customWidth="1"/>
    <col min="7" max="12" width="9.42578125" style="25" bestFit="1" customWidth="1"/>
    <col min="13" max="13" width="9.7109375" style="25" bestFit="1" customWidth="1"/>
    <col min="14" max="24" width="10.28515625" style="25" bestFit="1" customWidth="1"/>
    <col min="25" max="25" width="14.42578125" style="25" customWidth="1"/>
    <col min="26" max="26" width="9.140625" style="25"/>
    <col min="27" max="27" width="10.42578125" style="25" customWidth="1"/>
    <col min="28" max="28" width="14" style="25" bestFit="1" customWidth="1"/>
    <col min="29" max="255" width="9.140625" style="25"/>
    <col min="256" max="256" width="35" style="25" customWidth="1"/>
    <col min="257" max="257" width="16" style="25" customWidth="1"/>
    <col min="258" max="258" width="29.140625" style="25" customWidth="1"/>
    <col min="259" max="259" width="12.85546875" style="25" bestFit="1" customWidth="1"/>
    <col min="260" max="260" width="9.42578125" style="25" customWidth="1"/>
    <col min="261" max="511" width="9.140625" style="25"/>
    <col min="512" max="512" width="35" style="25" customWidth="1"/>
    <col min="513" max="513" width="16" style="25" customWidth="1"/>
    <col min="514" max="514" width="29.140625" style="25" customWidth="1"/>
    <col min="515" max="515" width="12.85546875" style="25" bestFit="1" customWidth="1"/>
    <col min="516" max="516" width="9.42578125" style="25" customWidth="1"/>
    <col min="517" max="767" width="9.140625" style="25"/>
    <col min="768" max="768" width="35" style="25" customWidth="1"/>
    <col min="769" max="769" width="16" style="25" customWidth="1"/>
    <col min="770" max="770" width="29.140625" style="25" customWidth="1"/>
    <col min="771" max="771" width="12.85546875" style="25" bestFit="1" customWidth="1"/>
    <col min="772" max="772" width="9.42578125" style="25" customWidth="1"/>
    <col min="773" max="1023" width="9.140625" style="25"/>
    <col min="1024" max="1024" width="35" style="25" customWidth="1"/>
    <col min="1025" max="1025" width="16" style="25" customWidth="1"/>
    <col min="1026" max="1026" width="29.140625" style="25" customWidth="1"/>
    <col min="1027" max="1027" width="12.85546875" style="25" bestFit="1" customWidth="1"/>
    <col min="1028" max="1028" width="9.42578125" style="25" customWidth="1"/>
    <col min="1029" max="1279" width="9.140625" style="25"/>
    <col min="1280" max="1280" width="35" style="25" customWidth="1"/>
    <col min="1281" max="1281" width="16" style="25" customWidth="1"/>
    <col min="1282" max="1282" width="29.140625" style="25" customWidth="1"/>
    <col min="1283" max="1283" width="12.85546875" style="25" bestFit="1" customWidth="1"/>
    <col min="1284" max="1284" width="9.42578125" style="25" customWidth="1"/>
    <col min="1285" max="1535" width="9.140625" style="25"/>
    <col min="1536" max="1536" width="35" style="25" customWidth="1"/>
    <col min="1537" max="1537" width="16" style="25" customWidth="1"/>
    <col min="1538" max="1538" width="29.140625" style="25" customWidth="1"/>
    <col min="1539" max="1539" width="12.85546875" style="25" bestFit="1" customWidth="1"/>
    <col min="1540" max="1540" width="9.42578125" style="25" customWidth="1"/>
    <col min="1541" max="1791" width="9.140625" style="25"/>
    <col min="1792" max="1792" width="35" style="25" customWidth="1"/>
    <col min="1793" max="1793" width="16" style="25" customWidth="1"/>
    <col min="1794" max="1794" width="29.140625" style="25" customWidth="1"/>
    <col min="1795" max="1795" width="12.85546875" style="25" bestFit="1" customWidth="1"/>
    <col min="1796" max="1796" width="9.42578125" style="25" customWidth="1"/>
    <col min="1797" max="2047" width="9.140625" style="25"/>
    <col min="2048" max="2048" width="35" style="25" customWidth="1"/>
    <col min="2049" max="2049" width="16" style="25" customWidth="1"/>
    <col min="2050" max="2050" width="29.140625" style="25" customWidth="1"/>
    <col min="2051" max="2051" width="12.85546875" style="25" bestFit="1" customWidth="1"/>
    <col min="2052" max="2052" width="9.42578125" style="25" customWidth="1"/>
    <col min="2053" max="2303" width="9.140625" style="25"/>
    <col min="2304" max="2304" width="35" style="25" customWidth="1"/>
    <col min="2305" max="2305" width="16" style="25" customWidth="1"/>
    <col min="2306" max="2306" width="29.140625" style="25" customWidth="1"/>
    <col min="2307" max="2307" width="12.85546875" style="25" bestFit="1" customWidth="1"/>
    <col min="2308" max="2308" width="9.42578125" style="25" customWidth="1"/>
    <col min="2309" max="2559" width="9.140625" style="25"/>
    <col min="2560" max="2560" width="35" style="25" customWidth="1"/>
    <col min="2561" max="2561" width="16" style="25" customWidth="1"/>
    <col min="2562" max="2562" width="29.140625" style="25" customWidth="1"/>
    <col min="2563" max="2563" width="12.85546875" style="25" bestFit="1" customWidth="1"/>
    <col min="2564" max="2564" width="9.42578125" style="25" customWidth="1"/>
    <col min="2565" max="2815" width="9.140625" style="25"/>
    <col min="2816" max="2816" width="35" style="25" customWidth="1"/>
    <col min="2817" max="2817" width="16" style="25" customWidth="1"/>
    <col min="2818" max="2818" width="29.140625" style="25" customWidth="1"/>
    <col min="2819" max="2819" width="12.85546875" style="25" bestFit="1" customWidth="1"/>
    <col min="2820" max="2820" width="9.42578125" style="25" customWidth="1"/>
    <col min="2821" max="3071" width="9.140625" style="25"/>
    <col min="3072" max="3072" width="35" style="25" customWidth="1"/>
    <col min="3073" max="3073" width="16" style="25" customWidth="1"/>
    <col min="3074" max="3074" width="29.140625" style="25" customWidth="1"/>
    <col min="3075" max="3075" width="12.85546875" style="25" bestFit="1" customWidth="1"/>
    <col min="3076" max="3076" width="9.42578125" style="25" customWidth="1"/>
    <col min="3077" max="3327" width="9.140625" style="25"/>
    <col min="3328" max="3328" width="35" style="25" customWidth="1"/>
    <col min="3329" max="3329" width="16" style="25" customWidth="1"/>
    <col min="3330" max="3330" width="29.140625" style="25" customWidth="1"/>
    <col min="3331" max="3331" width="12.85546875" style="25" bestFit="1" customWidth="1"/>
    <col min="3332" max="3332" width="9.42578125" style="25" customWidth="1"/>
    <col min="3333" max="3583" width="9.140625" style="25"/>
    <col min="3584" max="3584" width="35" style="25" customWidth="1"/>
    <col min="3585" max="3585" width="16" style="25" customWidth="1"/>
    <col min="3586" max="3586" width="29.140625" style="25" customWidth="1"/>
    <col min="3587" max="3587" width="12.85546875" style="25" bestFit="1" customWidth="1"/>
    <col min="3588" max="3588" width="9.42578125" style="25" customWidth="1"/>
    <col min="3589" max="3839" width="9.140625" style="25"/>
    <col min="3840" max="3840" width="35" style="25" customWidth="1"/>
    <col min="3841" max="3841" width="16" style="25" customWidth="1"/>
    <col min="3842" max="3842" width="29.140625" style="25" customWidth="1"/>
    <col min="3843" max="3843" width="12.85546875" style="25" bestFit="1" customWidth="1"/>
    <col min="3844" max="3844" width="9.42578125" style="25" customWidth="1"/>
    <col min="3845" max="4095" width="9.140625" style="25"/>
    <col min="4096" max="4096" width="35" style="25" customWidth="1"/>
    <col min="4097" max="4097" width="16" style="25" customWidth="1"/>
    <col min="4098" max="4098" width="29.140625" style="25" customWidth="1"/>
    <col min="4099" max="4099" width="12.85546875" style="25" bestFit="1" customWidth="1"/>
    <col min="4100" max="4100" width="9.42578125" style="25" customWidth="1"/>
    <col min="4101" max="4351" width="9.140625" style="25"/>
    <col min="4352" max="4352" width="35" style="25" customWidth="1"/>
    <col min="4353" max="4353" width="16" style="25" customWidth="1"/>
    <col min="4354" max="4354" width="29.140625" style="25" customWidth="1"/>
    <col min="4355" max="4355" width="12.85546875" style="25" bestFit="1" customWidth="1"/>
    <col min="4356" max="4356" width="9.42578125" style="25" customWidth="1"/>
    <col min="4357" max="4607" width="9.140625" style="25"/>
    <col min="4608" max="4608" width="35" style="25" customWidth="1"/>
    <col min="4609" max="4609" width="16" style="25" customWidth="1"/>
    <col min="4610" max="4610" width="29.140625" style="25" customWidth="1"/>
    <col min="4611" max="4611" width="12.85546875" style="25" bestFit="1" customWidth="1"/>
    <col min="4612" max="4612" width="9.42578125" style="25" customWidth="1"/>
    <col min="4613" max="4863" width="9.140625" style="25"/>
    <col min="4864" max="4864" width="35" style="25" customWidth="1"/>
    <col min="4865" max="4865" width="16" style="25" customWidth="1"/>
    <col min="4866" max="4866" width="29.140625" style="25" customWidth="1"/>
    <col min="4867" max="4867" width="12.85546875" style="25" bestFit="1" customWidth="1"/>
    <col min="4868" max="4868" width="9.42578125" style="25" customWidth="1"/>
    <col min="4869" max="5119" width="9.140625" style="25"/>
    <col min="5120" max="5120" width="35" style="25" customWidth="1"/>
    <col min="5121" max="5121" width="16" style="25" customWidth="1"/>
    <col min="5122" max="5122" width="29.140625" style="25" customWidth="1"/>
    <col min="5123" max="5123" width="12.85546875" style="25" bestFit="1" customWidth="1"/>
    <col min="5124" max="5124" width="9.42578125" style="25" customWidth="1"/>
    <col min="5125" max="5375" width="9.140625" style="25"/>
    <col min="5376" max="5376" width="35" style="25" customWidth="1"/>
    <col min="5377" max="5377" width="16" style="25" customWidth="1"/>
    <col min="5378" max="5378" width="29.140625" style="25" customWidth="1"/>
    <col min="5379" max="5379" width="12.85546875" style="25" bestFit="1" customWidth="1"/>
    <col min="5380" max="5380" width="9.42578125" style="25" customWidth="1"/>
    <col min="5381" max="5631" width="9.140625" style="25"/>
    <col min="5632" max="5632" width="35" style="25" customWidth="1"/>
    <col min="5633" max="5633" width="16" style="25" customWidth="1"/>
    <col min="5634" max="5634" width="29.140625" style="25" customWidth="1"/>
    <col min="5635" max="5635" width="12.85546875" style="25" bestFit="1" customWidth="1"/>
    <col min="5636" max="5636" width="9.42578125" style="25" customWidth="1"/>
    <col min="5637" max="5887" width="9.140625" style="25"/>
    <col min="5888" max="5888" width="35" style="25" customWidth="1"/>
    <col min="5889" max="5889" width="16" style="25" customWidth="1"/>
    <col min="5890" max="5890" width="29.140625" style="25" customWidth="1"/>
    <col min="5891" max="5891" width="12.85546875" style="25" bestFit="1" customWidth="1"/>
    <col min="5892" max="5892" width="9.42578125" style="25" customWidth="1"/>
    <col min="5893" max="6143" width="9.140625" style="25"/>
    <col min="6144" max="6144" width="35" style="25" customWidth="1"/>
    <col min="6145" max="6145" width="16" style="25" customWidth="1"/>
    <col min="6146" max="6146" width="29.140625" style="25" customWidth="1"/>
    <col min="6147" max="6147" width="12.85546875" style="25" bestFit="1" customWidth="1"/>
    <col min="6148" max="6148" width="9.42578125" style="25" customWidth="1"/>
    <col min="6149" max="6399" width="9.140625" style="25"/>
    <col min="6400" max="6400" width="35" style="25" customWidth="1"/>
    <col min="6401" max="6401" width="16" style="25" customWidth="1"/>
    <col min="6402" max="6402" width="29.140625" style="25" customWidth="1"/>
    <col min="6403" max="6403" width="12.85546875" style="25" bestFit="1" customWidth="1"/>
    <col min="6404" max="6404" width="9.42578125" style="25" customWidth="1"/>
    <col min="6405" max="6655" width="9.140625" style="25"/>
    <col min="6656" max="6656" width="35" style="25" customWidth="1"/>
    <col min="6657" max="6657" width="16" style="25" customWidth="1"/>
    <col min="6658" max="6658" width="29.140625" style="25" customWidth="1"/>
    <col min="6659" max="6659" width="12.85546875" style="25" bestFit="1" customWidth="1"/>
    <col min="6660" max="6660" width="9.42578125" style="25" customWidth="1"/>
    <col min="6661" max="6911" width="9.140625" style="25"/>
    <col min="6912" max="6912" width="35" style="25" customWidth="1"/>
    <col min="6913" max="6913" width="16" style="25" customWidth="1"/>
    <col min="6914" max="6914" width="29.140625" style="25" customWidth="1"/>
    <col min="6915" max="6915" width="12.85546875" style="25" bestFit="1" customWidth="1"/>
    <col min="6916" max="6916" width="9.42578125" style="25" customWidth="1"/>
    <col min="6917" max="7167" width="9.140625" style="25"/>
    <col min="7168" max="7168" width="35" style="25" customWidth="1"/>
    <col min="7169" max="7169" width="16" style="25" customWidth="1"/>
    <col min="7170" max="7170" width="29.140625" style="25" customWidth="1"/>
    <col min="7171" max="7171" width="12.85546875" style="25" bestFit="1" customWidth="1"/>
    <col min="7172" max="7172" width="9.42578125" style="25" customWidth="1"/>
    <col min="7173" max="7423" width="9.140625" style="25"/>
    <col min="7424" max="7424" width="35" style="25" customWidth="1"/>
    <col min="7425" max="7425" width="16" style="25" customWidth="1"/>
    <col min="7426" max="7426" width="29.140625" style="25" customWidth="1"/>
    <col min="7427" max="7427" width="12.85546875" style="25" bestFit="1" customWidth="1"/>
    <col min="7428" max="7428" width="9.42578125" style="25" customWidth="1"/>
    <col min="7429" max="7679" width="9.140625" style="25"/>
    <col min="7680" max="7680" width="35" style="25" customWidth="1"/>
    <col min="7681" max="7681" width="16" style="25" customWidth="1"/>
    <col min="7682" max="7682" width="29.140625" style="25" customWidth="1"/>
    <col min="7683" max="7683" width="12.85546875" style="25" bestFit="1" customWidth="1"/>
    <col min="7684" max="7684" width="9.42578125" style="25" customWidth="1"/>
    <col min="7685" max="7935" width="9.140625" style="25"/>
    <col min="7936" max="7936" width="35" style="25" customWidth="1"/>
    <col min="7937" max="7937" width="16" style="25" customWidth="1"/>
    <col min="7938" max="7938" width="29.140625" style="25" customWidth="1"/>
    <col min="7939" max="7939" width="12.85546875" style="25" bestFit="1" customWidth="1"/>
    <col min="7940" max="7940" width="9.42578125" style="25" customWidth="1"/>
    <col min="7941" max="8191" width="9.140625" style="25"/>
    <col min="8192" max="8192" width="35" style="25" customWidth="1"/>
    <col min="8193" max="8193" width="16" style="25" customWidth="1"/>
    <col min="8194" max="8194" width="29.140625" style="25" customWidth="1"/>
    <col min="8195" max="8195" width="12.85546875" style="25" bestFit="1" customWidth="1"/>
    <col min="8196" max="8196" width="9.42578125" style="25" customWidth="1"/>
    <col min="8197" max="8447" width="9.140625" style="25"/>
    <col min="8448" max="8448" width="35" style="25" customWidth="1"/>
    <col min="8449" max="8449" width="16" style="25" customWidth="1"/>
    <col min="8450" max="8450" width="29.140625" style="25" customWidth="1"/>
    <col min="8451" max="8451" width="12.85546875" style="25" bestFit="1" customWidth="1"/>
    <col min="8452" max="8452" width="9.42578125" style="25" customWidth="1"/>
    <col min="8453" max="8703" width="9.140625" style="25"/>
    <col min="8704" max="8704" width="35" style="25" customWidth="1"/>
    <col min="8705" max="8705" width="16" style="25" customWidth="1"/>
    <col min="8706" max="8706" width="29.140625" style="25" customWidth="1"/>
    <col min="8707" max="8707" width="12.85546875" style="25" bestFit="1" customWidth="1"/>
    <col min="8708" max="8708" width="9.42578125" style="25" customWidth="1"/>
    <col min="8709" max="8959" width="9.140625" style="25"/>
    <col min="8960" max="8960" width="35" style="25" customWidth="1"/>
    <col min="8961" max="8961" width="16" style="25" customWidth="1"/>
    <col min="8962" max="8962" width="29.140625" style="25" customWidth="1"/>
    <col min="8963" max="8963" width="12.85546875" style="25" bestFit="1" customWidth="1"/>
    <col min="8964" max="8964" width="9.42578125" style="25" customWidth="1"/>
    <col min="8965" max="9215" width="9.140625" style="25"/>
    <col min="9216" max="9216" width="35" style="25" customWidth="1"/>
    <col min="9217" max="9217" width="16" style="25" customWidth="1"/>
    <col min="9218" max="9218" width="29.140625" style="25" customWidth="1"/>
    <col min="9219" max="9219" width="12.85546875" style="25" bestFit="1" customWidth="1"/>
    <col min="9220" max="9220" width="9.42578125" style="25" customWidth="1"/>
    <col min="9221" max="9471" width="9.140625" style="25"/>
    <col min="9472" max="9472" width="35" style="25" customWidth="1"/>
    <col min="9473" max="9473" width="16" style="25" customWidth="1"/>
    <col min="9474" max="9474" width="29.140625" style="25" customWidth="1"/>
    <col min="9475" max="9475" width="12.85546875" style="25" bestFit="1" customWidth="1"/>
    <col min="9476" max="9476" width="9.42578125" style="25" customWidth="1"/>
    <col min="9477" max="9727" width="9.140625" style="25"/>
    <col min="9728" max="9728" width="35" style="25" customWidth="1"/>
    <col min="9729" max="9729" width="16" style="25" customWidth="1"/>
    <col min="9730" max="9730" width="29.140625" style="25" customWidth="1"/>
    <col min="9731" max="9731" width="12.85546875" style="25" bestFit="1" customWidth="1"/>
    <col min="9732" max="9732" width="9.42578125" style="25" customWidth="1"/>
    <col min="9733" max="9983" width="9.140625" style="25"/>
    <col min="9984" max="9984" width="35" style="25" customWidth="1"/>
    <col min="9985" max="9985" width="16" style="25" customWidth="1"/>
    <col min="9986" max="9986" width="29.140625" style="25" customWidth="1"/>
    <col min="9987" max="9987" width="12.85546875" style="25" bestFit="1" customWidth="1"/>
    <col min="9988" max="9988" width="9.42578125" style="25" customWidth="1"/>
    <col min="9989" max="10239" width="9.140625" style="25"/>
    <col min="10240" max="10240" width="35" style="25" customWidth="1"/>
    <col min="10241" max="10241" width="16" style="25" customWidth="1"/>
    <col min="10242" max="10242" width="29.140625" style="25" customWidth="1"/>
    <col min="10243" max="10243" width="12.85546875" style="25" bestFit="1" customWidth="1"/>
    <col min="10244" max="10244" width="9.42578125" style="25" customWidth="1"/>
    <col min="10245" max="10495" width="9.140625" style="25"/>
    <col min="10496" max="10496" width="35" style="25" customWidth="1"/>
    <col min="10497" max="10497" width="16" style="25" customWidth="1"/>
    <col min="10498" max="10498" width="29.140625" style="25" customWidth="1"/>
    <col min="10499" max="10499" width="12.85546875" style="25" bestFit="1" customWidth="1"/>
    <col min="10500" max="10500" width="9.42578125" style="25" customWidth="1"/>
    <col min="10501" max="10751" width="9.140625" style="25"/>
    <col min="10752" max="10752" width="35" style="25" customWidth="1"/>
    <col min="10753" max="10753" width="16" style="25" customWidth="1"/>
    <col min="10754" max="10754" width="29.140625" style="25" customWidth="1"/>
    <col min="10755" max="10755" width="12.85546875" style="25" bestFit="1" customWidth="1"/>
    <col min="10756" max="10756" width="9.42578125" style="25" customWidth="1"/>
    <col min="10757" max="11007" width="9.140625" style="25"/>
    <col min="11008" max="11008" width="35" style="25" customWidth="1"/>
    <col min="11009" max="11009" width="16" style="25" customWidth="1"/>
    <col min="11010" max="11010" width="29.140625" style="25" customWidth="1"/>
    <col min="11011" max="11011" width="12.85546875" style="25" bestFit="1" customWidth="1"/>
    <col min="11012" max="11012" width="9.42578125" style="25" customWidth="1"/>
    <col min="11013" max="11263" width="9.140625" style="25"/>
    <col min="11264" max="11264" width="35" style="25" customWidth="1"/>
    <col min="11265" max="11265" width="16" style="25" customWidth="1"/>
    <col min="11266" max="11266" width="29.140625" style="25" customWidth="1"/>
    <col min="11267" max="11267" width="12.85546875" style="25" bestFit="1" customWidth="1"/>
    <col min="11268" max="11268" width="9.42578125" style="25" customWidth="1"/>
    <col min="11269" max="11519" width="9.140625" style="25"/>
    <col min="11520" max="11520" width="35" style="25" customWidth="1"/>
    <col min="11521" max="11521" width="16" style="25" customWidth="1"/>
    <col min="11522" max="11522" width="29.140625" style="25" customWidth="1"/>
    <col min="11523" max="11523" width="12.85546875" style="25" bestFit="1" customWidth="1"/>
    <col min="11524" max="11524" width="9.42578125" style="25" customWidth="1"/>
    <col min="11525" max="11775" width="9.140625" style="25"/>
    <col min="11776" max="11776" width="35" style="25" customWidth="1"/>
    <col min="11777" max="11777" width="16" style="25" customWidth="1"/>
    <col min="11778" max="11778" width="29.140625" style="25" customWidth="1"/>
    <col min="11779" max="11779" width="12.85546875" style="25" bestFit="1" customWidth="1"/>
    <col min="11780" max="11780" width="9.42578125" style="25" customWidth="1"/>
    <col min="11781" max="12031" width="9.140625" style="25"/>
    <col min="12032" max="12032" width="35" style="25" customWidth="1"/>
    <col min="12033" max="12033" width="16" style="25" customWidth="1"/>
    <col min="12034" max="12034" width="29.140625" style="25" customWidth="1"/>
    <col min="12035" max="12035" width="12.85546875" style="25" bestFit="1" customWidth="1"/>
    <col min="12036" max="12036" width="9.42578125" style="25" customWidth="1"/>
    <col min="12037" max="12287" width="9.140625" style="25"/>
    <col min="12288" max="12288" width="35" style="25" customWidth="1"/>
    <col min="12289" max="12289" width="16" style="25" customWidth="1"/>
    <col min="12290" max="12290" width="29.140625" style="25" customWidth="1"/>
    <col min="12291" max="12291" width="12.85546875" style="25" bestFit="1" customWidth="1"/>
    <col min="12292" max="12292" width="9.42578125" style="25" customWidth="1"/>
    <col min="12293" max="12543" width="9.140625" style="25"/>
    <col min="12544" max="12544" width="35" style="25" customWidth="1"/>
    <col min="12545" max="12545" width="16" style="25" customWidth="1"/>
    <col min="12546" max="12546" width="29.140625" style="25" customWidth="1"/>
    <col min="12547" max="12547" width="12.85546875" style="25" bestFit="1" customWidth="1"/>
    <col min="12548" max="12548" width="9.42578125" style="25" customWidth="1"/>
    <col min="12549" max="12799" width="9.140625" style="25"/>
    <col min="12800" max="12800" width="35" style="25" customWidth="1"/>
    <col min="12801" max="12801" width="16" style="25" customWidth="1"/>
    <col min="12802" max="12802" width="29.140625" style="25" customWidth="1"/>
    <col min="12803" max="12803" width="12.85546875" style="25" bestFit="1" customWidth="1"/>
    <col min="12804" max="12804" width="9.42578125" style="25" customWidth="1"/>
    <col min="12805" max="13055" width="9.140625" style="25"/>
    <col min="13056" max="13056" width="35" style="25" customWidth="1"/>
    <col min="13057" max="13057" width="16" style="25" customWidth="1"/>
    <col min="13058" max="13058" width="29.140625" style="25" customWidth="1"/>
    <col min="13059" max="13059" width="12.85546875" style="25" bestFit="1" customWidth="1"/>
    <col min="13060" max="13060" width="9.42578125" style="25" customWidth="1"/>
    <col min="13061" max="13311" width="9.140625" style="25"/>
    <col min="13312" max="13312" width="35" style="25" customWidth="1"/>
    <col min="13313" max="13313" width="16" style="25" customWidth="1"/>
    <col min="13314" max="13314" width="29.140625" style="25" customWidth="1"/>
    <col min="13315" max="13315" width="12.85546875" style="25" bestFit="1" customWidth="1"/>
    <col min="13316" max="13316" width="9.42578125" style="25" customWidth="1"/>
    <col min="13317" max="13567" width="9.140625" style="25"/>
    <col min="13568" max="13568" width="35" style="25" customWidth="1"/>
    <col min="13569" max="13569" width="16" style="25" customWidth="1"/>
    <col min="13570" max="13570" width="29.140625" style="25" customWidth="1"/>
    <col min="13571" max="13571" width="12.85546875" style="25" bestFit="1" customWidth="1"/>
    <col min="13572" max="13572" width="9.42578125" style="25" customWidth="1"/>
    <col min="13573" max="13823" width="9.140625" style="25"/>
    <col min="13824" max="13824" width="35" style="25" customWidth="1"/>
    <col min="13825" max="13825" width="16" style="25" customWidth="1"/>
    <col min="13826" max="13826" width="29.140625" style="25" customWidth="1"/>
    <col min="13827" max="13827" width="12.85546875" style="25" bestFit="1" customWidth="1"/>
    <col min="13828" max="13828" width="9.42578125" style="25" customWidth="1"/>
    <col min="13829" max="14079" width="9.140625" style="25"/>
    <col min="14080" max="14080" width="35" style="25" customWidth="1"/>
    <col min="14081" max="14081" width="16" style="25" customWidth="1"/>
    <col min="14082" max="14082" width="29.140625" style="25" customWidth="1"/>
    <col min="14083" max="14083" width="12.85546875" style="25" bestFit="1" customWidth="1"/>
    <col min="14084" max="14084" width="9.42578125" style="25" customWidth="1"/>
    <col min="14085" max="14335" width="9.140625" style="25"/>
    <col min="14336" max="14336" width="35" style="25" customWidth="1"/>
    <col min="14337" max="14337" width="16" style="25" customWidth="1"/>
    <col min="14338" max="14338" width="29.140625" style="25" customWidth="1"/>
    <col min="14339" max="14339" width="12.85546875" style="25" bestFit="1" customWidth="1"/>
    <col min="14340" max="14340" width="9.42578125" style="25" customWidth="1"/>
    <col min="14341" max="14591" width="9.140625" style="25"/>
    <col min="14592" max="14592" width="35" style="25" customWidth="1"/>
    <col min="14593" max="14593" width="16" style="25" customWidth="1"/>
    <col min="14594" max="14594" width="29.140625" style="25" customWidth="1"/>
    <col min="14595" max="14595" width="12.85546875" style="25" bestFit="1" customWidth="1"/>
    <col min="14596" max="14596" width="9.42578125" style="25" customWidth="1"/>
    <col min="14597" max="14847" width="9.140625" style="25"/>
    <col min="14848" max="14848" width="35" style="25" customWidth="1"/>
    <col min="14849" max="14849" width="16" style="25" customWidth="1"/>
    <col min="14850" max="14850" width="29.140625" style="25" customWidth="1"/>
    <col min="14851" max="14851" width="12.85546875" style="25" bestFit="1" customWidth="1"/>
    <col min="14852" max="14852" width="9.42578125" style="25" customWidth="1"/>
    <col min="14853" max="15103" width="9.140625" style="25"/>
    <col min="15104" max="15104" width="35" style="25" customWidth="1"/>
    <col min="15105" max="15105" width="16" style="25" customWidth="1"/>
    <col min="15106" max="15106" width="29.140625" style="25" customWidth="1"/>
    <col min="15107" max="15107" width="12.85546875" style="25" bestFit="1" customWidth="1"/>
    <col min="15108" max="15108" width="9.42578125" style="25" customWidth="1"/>
    <col min="15109" max="15359" width="9.140625" style="25"/>
    <col min="15360" max="15360" width="35" style="25" customWidth="1"/>
    <col min="15361" max="15361" width="16" style="25" customWidth="1"/>
    <col min="15362" max="15362" width="29.140625" style="25" customWidth="1"/>
    <col min="15363" max="15363" width="12.85546875" style="25" bestFit="1" customWidth="1"/>
    <col min="15364" max="15364" width="9.42578125" style="25" customWidth="1"/>
    <col min="15365" max="15615" width="9.140625" style="25"/>
    <col min="15616" max="15616" width="35" style="25" customWidth="1"/>
    <col min="15617" max="15617" width="16" style="25" customWidth="1"/>
    <col min="15618" max="15618" width="29.140625" style="25" customWidth="1"/>
    <col min="15619" max="15619" width="12.85546875" style="25" bestFit="1" customWidth="1"/>
    <col min="15620" max="15620" width="9.42578125" style="25" customWidth="1"/>
    <col min="15621" max="15871" width="9.140625" style="25"/>
    <col min="15872" max="15872" width="35" style="25" customWidth="1"/>
    <col min="15873" max="15873" width="16" style="25" customWidth="1"/>
    <col min="15874" max="15874" width="29.140625" style="25" customWidth="1"/>
    <col min="15875" max="15875" width="12.85546875" style="25" bestFit="1" customWidth="1"/>
    <col min="15876" max="15876" width="9.42578125" style="25" customWidth="1"/>
    <col min="15877" max="16127" width="9.140625" style="25"/>
    <col min="16128" max="16128" width="35" style="25" customWidth="1"/>
    <col min="16129" max="16129" width="16" style="25" customWidth="1"/>
    <col min="16130" max="16130" width="29.140625" style="25" customWidth="1"/>
    <col min="16131" max="16131" width="12.85546875" style="25" bestFit="1" customWidth="1"/>
    <col min="16132" max="16132" width="9.42578125" style="25" customWidth="1"/>
    <col min="16133" max="16384" width="9.140625" style="25"/>
  </cols>
  <sheetData>
    <row r="1" spans="1:29" ht="12.75" customHeight="1">
      <c r="A1" s="129" t="s">
        <v>70</v>
      </c>
      <c r="B1" s="221" t="s">
        <v>365</v>
      </c>
      <c r="C1" s="222"/>
      <c r="D1" s="222"/>
      <c r="E1" s="222"/>
      <c r="F1" s="222"/>
      <c r="G1" s="222"/>
      <c r="H1" s="222"/>
      <c r="I1" s="222"/>
      <c r="J1" s="222"/>
      <c r="K1" s="222"/>
      <c r="L1" s="222"/>
      <c r="M1" s="222"/>
      <c r="N1" s="222"/>
      <c r="O1" s="222"/>
      <c r="P1" s="222"/>
      <c r="Q1" s="222"/>
      <c r="R1" s="222"/>
      <c r="S1" s="223"/>
      <c r="T1" s="60"/>
      <c r="U1" s="60"/>
      <c r="V1" s="60"/>
      <c r="W1" s="60"/>
    </row>
    <row r="2" spans="1:29" ht="12.75" customHeight="1">
      <c r="A2" s="130"/>
      <c r="B2" s="224"/>
      <c r="C2" s="225"/>
      <c r="D2" s="225"/>
      <c r="E2" s="225"/>
      <c r="F2" s="225"/>
      <c r="G2" s="225"/>
      <c r="H2" s="225"/>
      <c r="I2" s="225"/>
      <c r="J2" s="225"/>
      <c r="K2" s="225"/>
      <c r="L2" s="225"/>
      <c r="M2" s="225"/>
      <c r="N2" s="225"/>
      <c r="O2" s="225"/>
      <c r="P2" s="225"/>
      <c r="Q2" s="225"/>
      <c r="R2" s="225"/>
      <c r="S2" s="226"/>
      <c r="T2" s="61"/>
      <c r="U2" s="61"/>
      <c r="V2" s="61"/>
      <c r="W2" s="61"/>
    </row>
    <row r="3" spans="1:29">
      <c r="A3" s="131" t="s">
        <v>71</v>
      </c>
      <c r="B3" s="224"/>
      <c r="C3" s="225"/>
      <c r="D3" s="225"/>
      <c r="E3" s="225"/>
      <c r="F3" s="225"/>
      <c r="G3" s="225"/>
      <c r="H3" s="225"/>
      <c r="I3" s="225"/>
      <c r="J3" s="225"/>
      <c r="K3" s="225"/>
      <c r="L3" s="225"/>
      <c r="M3" s="225"/>
      <c r="N3" s="225"/>
      <c r="O3" s="225"/>
      <c r="P3" s="225"/>
      <c r="Q3" s="225"/>
      <c r="R3" s="225"/>
      <c r="S3" s="226"/>
      <c r="T3" s="61"/>
      <c r="U3" s="61"/>
      <c r="V3" s="61"/>
      <c r="W3" s="61"/>
    </row>
    <row r="4" spans="1:29">
      <c r="A4" s="132" t="s">
        <v>290</v>
      </c>
      <c r="B4" s="224"/>
      <c r="C4" s="225"/>
      <c r="D4" s="225"/>
      <c r="E4" s="225"/>
      <c r="F4" s="225"/>
      <c r="G4" s="225"/>
      <c r="H4" s="225"/>
      <c r="I4" s="225"/>
      <c r="J4" s="225"/>
      <c r="K4" s="225"/>
      <c r="L4" s="225"/>
      <c r="M4" s="225"/>
      <c r="N4" s="225"/>
      <c r="O4" s="225"/>
      <c r="P4" s="225"/>
      <c r="Q4" s="225"/>
      <c r="R4" s="225"/>
      <c r="S4" s="226"/>
      <c r="T4" s="61"/>
      <c r="U4" s="61"/>
      <c r="V4" s="61"/>
      <c r="W4" s="61"/>
    </row>
    <row r="5" spans="1:29">
      <c r="A5" s="130"/>
      <c r="B5" s="224"/>
      <c r="C5" s="225"/>
      <c r="D5" s="225"/>
      <c r="E5" s="225"/>
      <c r="F5" s="225"/>
      <c r="G5" s="225"/>
      <c r="H5" s="225"/>
      <c r="I5" s="225"/>
      <c r="J5" s="225"/>
      <c r="K5" s="225"/>
      <c r="L5" s="225"/>
      <c r="M5" s="225"/>
      <c r="N5" s="225"/>
      <c r="O5" s="225"/>
      <c r="P5" s="225"/>
      <c r="Q5" s="225"/>
      <c r="R5" s="225"/>
      <c r="S5" s="226"/>
      <c r="T5" s="61"/>
      <c r="U5" s="61"/>
      <c r="V5" s="61"/>
      <c r="W5" s="61"/>
    </row>
    <row r="6" spans="1:29">
      <c r="A6" s="133"/>
      <c r="B6" s="227"/>
      <c r="C6" s="228"/>
      <c r="D6" s="228"/>
      <c r="E6" s="228"/>
      <c r="F6" s="228"/>
      <c r="G6" s="228"/>
      <c r="H6" s="228"/>
      <c r="I6" s="228"/>
      <c r="J6" s="228"/>
      <c r="K6" s="228"/>
      <c r="L6" s="228"/>
      <c r="M6" s="228"/>
      <c r="N6" s="228"/>
      <c r="O6" s="228"/>
      <c r="P6" s="228"/>
      <c r="Q6" s="228"/>
      <c r="R6" s="228"/>
      <c r="S6" s="229"/>
      <c r="T6" s="61"/>
      <c r="U6" s="61"/>
      <c r="V6" s="61"/>
      <c r="W6" s="61"/>
    </row>
    <row r="7" spans="1:29">
      <c r="A7" s="147"/>
      <c r="B7" s="215" t="s">
        <v>489</v>
      </c>
      <c r="C7" s="216" t="s">
        <v>491</v>
      </c>
      <c r="D7" s="217" t="s">
        <v>490</v>
      </c>
    </row>
    <row r="8" spans="1:29">
      <c r="A8" s="218" t="s">
        <v>493</v>
      </c>
      <c r="B8" s="66" t="s">
        <v>72</v>
      </c>
      <c r="C8" s="134" t="str">
        <f>[1]MLIST!$D$15</f>
        <v>Commercial Computer Laptop-NR</v>
      </c>
      <c r="D8" s="134" t="s">
        <v>370</v>
      </c>
    </row>
    <row r="9" spans="1:29">
      <c r="A9" s="218" t="str">
        <f>INDEX([1]ACHIEV!$A$19:$B$100,MATCH(C8,[1]ACHIEV!$B$19:$B$100,0),1)</f>
        <v>Electronics</v>
      </c>
      <c r="B9" s="67" t="s">
        <v>73</v>
      </c>
      <c r="C9" s="134">
        <f>[1]FILES!$H$4</f>
        <v>2035</v>
      </c>
      <c r="D9" s="134"/>
    </row>
    <row r="10" spans="1:29">
      <c r="A10" s="219"/>
      <c r="B10" s="25" t="s">
        <v>371</v>
      </c>
      <c r="C10" s="128">
        <f>X127</f>
        <v>3.9941361655064203</v>
      </c>
      <c r="D10" s="25" t="s">
        <v>288</v>
      </c>
      <c r="E10" s="25">
        <v>1</v>
      </c>
      <c r="F10" s="25">
        <f>E10+1</f>
        <v>2</v>
      </c>
      <c r="G10" s="25">
        <f t="shared" ref="G10:V11" si="0">F10+1</f>
        <v>3</v>
      </c>
      <c r="H10" s="25">
        <f t="shared" si="0"/>
        <v>4</v>
      </c>
      <c r="I10" s="25">
        <f t="shared" si="0"/>
        <v>5</v>
      </c>
      <c r="J10" s="25">
        <f t="shared" si="0"/>
        <v>6</v>
      </c>
      <c r="K10" s="25">
        <f t="shared" si="0"/>
        <v>7</v>
      </c>
      <c r="L10" s="25">
        <f t="shared" si="0"/>
        <v>8</v>
      </c>
      <c r="M10" s="25">
        <f t="shared" si="0"/>
        <v>9</v>
      </c>
      <c r="N10" s="25">
        <f t="shared" si="0"/>
        <v>10</v>
      </c>
      <c r="O10" s="25">
        <f t="shared" si="0"/>
        <v>11</v>
      </c>
      <c r="P10" s="25">
        <f t="shared" si="0"/>
        <v>12</v>
      </c>
      <c r="Q10" s="25">
        <f t="shared" si="0"/>
        <v>13</v>
      </c>
      <c r="R10" s="25">
        <f t="shared" si="0"/>
        <v>14</v>
      </c>
      <c r="S10" s="25">
        <f t="shared" si="0"/>
        <v>15</v>
      </c>
      <c r="T10" s="25">
        <f t="shared" si="0"/>
        <v>16</v>
      </c>
      <c r="U10" s="25">
        <f t="shared" si="0"/>
        <v>17</v>
      </c>
      <c r="V10" s="25">
        <f t="shared" si="0"/>
        <v>18</v>
      </c>
      <c r="W10" s="25">
        <f t="shared" ref="W10:X11" si="1">V10+1</f>
        <v>19</v>
      </c>
      <c r="X10" s="25">
        <f t="shared" si="1"/>
        <v>20</v>
      </c>
    </row>
    <row r="11" spans="1:29">
      <c r="A11" s="66" t="s">
        <v>74</v>
      </c>
      <c r="B11" s="66"/>
      <c r="C11" s="66"/>
      <c r="D11" s="66"/>
      <c r="E11" s="66">
        <f>C9-20+1</f>
        <v>2016</v>
      </c>
      <c r="F11" s="66">
        <f>E11+1</f>
        <v>2017</v>
      </c>
      <c r="G11" s="66">
        <f t="shared" si="0"/>
        <v>2018</v>
      </c>
      <c r="H11" s="66">
        <f t="shared" si="0"/>
        <v>2019</v>
      </c>
      <c r="I11" s="66">
        <f t="shared" si="0"/>
        <v>2020</v>
      </c>
      <c r="J11" s="66">
        <f t="shared" si="0"/>
        <v>2021</v>
      </c>
      <c r="K11" s="66">
        <f t="shared" si="0"/>
        <v>2022</v>
      </c>
      <c r="L11" s="66">
        <f t="shared" si="0"/>
        <v>2023</v>
      </c>
      <c r="M11" s="66">
        <f t="shared" si="0"/>
        <v>2024</v>
      </c>
      <c r="N11" s="66">
        <f t="shared" si="0"/>
        <v>2025</v>
      </c>
      <c r="O11" s="66">
        <f t="shared" si="0"/>
        <v>2026</v>
      </c>
      <c r="P11" s="66">
        <f t="shared" si="0"/>
        <v>2027</v>
      </c>
      <c r="Q11" s="66">
        <f t="shared" si="0"/>
        <v>2028</v>
      </c>
      <c r="R11" s="66">
        <f t="shared" si="0"/>
        <v>2029</v>
      </c>
      <c r="S11" s="66">
        <f t="shared" si="0"/>
        <v>2030</v>
      </c>
      <c r="T11" s="66">
        <f t="shared" si="0"/>
        <v>2031</v>
      </c>
      <c r="U11" s="66">
        <f t="shared" si="0"/>
        <v>2032</v>
      </c>
      <c r="V11" s="66">
        <f t="shared" si="0"/>
        <v>2033</v>
      </c>
      <c r="W11" s="66">
        <f t="shared" si="1"/>
        <v>2034</v>
      </c>
      <c r="X11" s="66">
        <f t="shared" si="1"/>
        <v>2035</v>
      </c>
    </row>
    <row r="12" spans="1:29">
      <c r="A12" s="136"/>
      <c r="B12" s="136"/>
      <c r="C12" s="136"/>
      <c r="D12" s="136"/>
      <c r="E12" s="66" t="str">
        <f>CONCATENATE("POP_",E11)</f>
        <v>POP_2016</v>
      </c>
      <c r="F12" s="66" t="str">
        <f t="shared" ref="F12:X12" si="2">CONCATENATE("POP_",F11)</f>
        <v>POP_2017</v>
      </c>
      <c r="G12" s="66" t="str">
        <f t="shared" si="2"/>
        <v>POP_2018</v>
      </c>
      <c r="H12" s="66" t="str">
        <f t="shared" si="2"/>
        <v>POP_2019</v>
      </c>
      <c r="I12" s="66" t="str">
        <f t="shared" si="2"/>
        <v>POP_2020</v>
      </c>
      <c r="J12" s="66" t="str">
        <f t="shared" si="2"/>
        <v>POP_2021</v>
      </c>
      <c r="K12" s="66" t="str">
        <f t="shared" si="2"/>
        <v>POP_2022</v>
      </c>
      <c r="L12" s="66" t="str">
        <f t="shared" si="2"/>
        <v>POP_2023</v>
      </c>
      <c r="M12" s="66" t="str">
        <f t="shared" si="2"/>
        <v>POP_2024</v>
      </c>
      <c r="N12" s="66" t="str">
        <f t="shared" si="2"/>
        <v>POP_2025</v>
      </c>
      <c r="O12" s="66" t="str">
        <f t="shared" si="2"/>
        <v>POP_2026</v>
      </c>
      <c r="P12" s="66" t="str">
        <f t="shared" si="2"/>
        <v>POP_2027</v>
      </c>
      <c r="Q12" s="66" t="str">
        <f t="shared" si="2"/>
        <v>POP_2028</v>
      </c>
      <c r="R12" s="66" t="str">
        <f t="shared" si="2"/>
        <v>POP_2029</v>
      </c>
      <c r="S12" s="66" t="str">
        <f t="shared" si="2"/>
        <v>POP_2030</v>
      </c>
      <c r="T12" s="66" t="str">
        <f t="shared" si="2"/>
        <v>POP_2031</v>
      </c>
      <c r="U12" s="66" t="str">
        <f t="shared" si="2"/>
        <v>POP_2032</v>
      </c>
      <c r="V12" s="66" t="str">
        <f t="shared" si="2"/>
        <v>POP_2033</v>
      </c>
      <c r="W12" s="66" t="str">
        <f t="shared" si="2"/>
        <v>POP_2034</v>
      </c>
      <c r="X12" s="66" t="str">
        <f t="shared" si="2"/>
        <v>POP_2035</v>
      </c>
      <c r="AB12" s="25" t="s">
        <v>411</v>
      </c>
    </row>
    <row r="13" spans="1:29">
      <c r="A13" s="135" t="s">
        <v>366</v>
      </c>
      <c r="B13" s="165" t="s">
        <v>410</v>
      </c>
      <c r="C13" s="66"/>
      <c r="D13" s="137" t="s">
        <v>367</v>
      </c>
      <c r="E13" s="153">
        <f>INDEX(Population,MATCH($D$8,'[2]Pop Forecast (Base Case)'!$B$5:$B$10,0),E$10+34)</f>
        <v>13520.68111</v>
      </c>
      <c r="F13" s="153">
        <f>INDEX(Population,MATCH($D$8,'[2]Pop Forecast (Base Case)'!$B$5:$B$10,0),F$10+34)</f>
        <v>13661.840299999998</v>
      </c>
      <c r="G13" s="153">
        <f>INDEX(Population,MATCH($D$8,'[2]Pop Forecast (Base Case)'!$B$5:$B$10,0),G$10+34)</f>
        <v>13803.691440000001</v>
      </c>
      <c r="H13" s="153">
        <f>INDEX(Population,MATCH($D$8,'[2]Pop Forecast (Base Case)'!$B$5:$B$10,0),H$10+34)</f>
        <v>13944.276469999999</v>
      </c>
      <c r="I13" s="153">
        <f>INDEX(Population,MATCH($D$8,'[2]Pop Forecast (Base Case)'!$B$5:$B$10,0),I$10+34)</f>
        <v>14082.801340000002</v>
      </c>
      <c r="J13" s="153">
        <f>INDEX(Population,MATCH($D$8,'[2]Pop Forecast (Base Case)'!$B$5:$B$10,0),J$10+34)</f>
        <v>14218.715590000002</v>
      </c>
      <c r="K13" s="153">
        <f>INDEX(Population,MATCH($D$8,'[2]Pop Forecast (Base Case)'!$B$5:$B$10,0),K$10+34)</f>
        <v>14351.918940000001</v>
      </c>
      <c r="L13" s="153">
        <f>INDEX(Population,MATCH($D$8,'[2]Pop Forecast (Base Case)'!$B$5:$B$10,0),L$10+34)</f>
        <v>14482.437540000003</v>
      </c>
      <c r="M13" s="153">
        <f>INDEX(Population,MATCH($D$8,'[2]Pop Forecast (Base Case)'!$B$5:$B$10,0),M$10+34)</f>
        <v>14610.4211</v>
      </c>
      <c r="N13" s="153">
        <f>INDEX(Population,MATCH($D$8,'[2]Pop Forecast (Base Case)'!$B$5:$B$10,0),N$10+34)</f>
        <v>14736.24631</v>
      </c>
      <c r="O13" s="153">
        <f>INDEX(Population,MATCH($D$8,'[2]Pop Forecast (Base Case)'!$B$5:$B$10,0),O$10+34)</f>
        <v>14860.320880000001</v>
      </c>
      <c r="P13" s="153">
        <f>INDEX(Population,MATCH($D$8,'[2]Pop Forecast (Base Case)'!$B$5:$B$10,0),P$10+34)</f>
        <v>14983.078860000001</v>
      </c>
      <c r="Q13" s="153">
        <f>INDEX(Population,MATCH($D$8,'[2]Pop Forecast (Base Case)'!$B$5:$B$10,0),Q$10+34)</f>
        <v>15104.70127</v>
      </c>
      <c r="R13" s="153">
        <f>INDEX(Population,MATCH($D$8,'[2]Pop Forecast (Base Case)'!$B$5:$B$10,0),R$10+34)</f>
        <v>15225.195700000002</v>
      </c>
      <c r="S13" s="153">
        <f>INDEX(Population,MATCH($D$8,'[2]Pop Forecast (Base Case)'!$B$5:$B$10,0),S$10+34)</f>
        <v>15344.62486</v>
      </c>
      <c r="T13" s="153">
        <f>INDEX(Population,MATCH($D$8,'[2]Pop Forecast (Base Case)'!$B$5:$B$10,0),T$10+34)</f>
        <v>15463.089019999998</v>
      </c>
      <c r="U13" s="153">
        <f>INDEX(Population,MATCH($D$8,'[2]Pop Forecast (Base Case)'!$B$5:$B$10,0),U$10+34)</f>
        <v>15580.68845</v>
      </c>
      <c r="V13" s="153">
        <f>INDEX(Population,MATCH($D$8,'[2]Pop Forecast (Base Case)'!$B$5:$B$10,0),V$10+34)</f>
        <v>15697.50913</v>
      </c>
      <c r="W13" s="153">
        <f>INDEX(Population,MATCH($D$8,'[2]Pop Forecast (Base Case)'!$B$5:$B$10,0),W$10+34)</f>
        <v>15813.626329999999</v>
      </c>
      <c r="X13" s="153">
        <f>INDEX(Population,MATCH($D$8,'[2]Pop Forecast (Base Case)'!$B$5:$B$10,0),X$10+34)</f>
        <v>15929.254489999999</v>
      </c>
      <c r="Y13" s="153"/>
      <c r="AB13" s="160"/>
    </row>
    <row r="14" spans="1:29">
      <c r="A14" s="128">
        <f>B14/$E$13</f>
        <v>197.09076919424521</v>
      </c>
      <c r="B14" s="166">
        <f>RegionalStock!B5</f>
        <v>2664801.4400000009</v>
      </c>
      <c r="C14" s="25" t="s">
        <v>469</v>
      </c>
      <c r="E14" s="63">
        <f>E$13*$A14</f>
        <v>2664801.4400000009</v>
      </c>
      <c r="F14" s="63">
        <f>F$13*$A14</f>
        <v>2692622.6133359373</v>
      </c>
      <c r="G14" s="63">
        <f t="shared" ref="G14:X14" si="3">G$13*$A14</f>
        <v>2720580.1636296185</v>
      </c>
      <c r="H14" s="63">
        <f t="shared" si="3"/>
        <v>2748288.1753295143</v>
      </c>
      <c r="I14" s="63">
        <f t="shared" si="3"/>
        <v>2775590.1485103476</v>
      </c>
      <c r="J14" s="63">
        <f t="shared" si="3"/>
        <v>2802377.5925873066</v>
      </c>
      <c r="K14" s="63">
        <f t="shared" si="3"/>
        <v>2828630.7432980565</v>
      </c>
      <c r="L14" s="63">
        <f t="shared" si="3"/>
        <v>2854354.7545662131</v>
      </c>
      <c r="M14" s="63">
        <f t="shared" si="3"/>
        <v>2879579.13285083</v>
      </c>
      <c r="N14" s="63">
        <f t="shared" si="3"/>
        <v>2904378.1202737577</v>
      </c>
      <c r="O14" s="63">
        <f t="shared" si="3"/>
        <v>2928832.0727125029</v>
      </c>
      <c r="P14" s="63">
        <f t="shared" si="3"/>
        <v>2953026.5374154351</v>
      </c>
      <c r="Q14" s="63">
        <f t="shared" si="3"/>
        <v>2976997.1917535923</v>
      </c>
      <c r="R14" s="63">
        <f t="shared" si="3"/>
        <v>3000745.531645915</v>
      </c>
      <c r="S14" s="63">
        <f t="shared" si="3"/>
        <v>3024283.9166545374</v>
      </c>
      <c r="T14" s="63">
        <f t="shared" si="3"/>
        <v>3047632.1090708869</v>
      </c>
      <c r="U14" s="63">
        <f t="shared" si="3"/>
        <v>3070809.8711863919</v>
      </c>
      <c r="V14" s="63">
        <f t="shared" si="3"/>
        <v>3093834.1488653868</v>
      </c>
      <c r="W14" s="63">
        <f t="shared" si="3"/>
        <v>3116719.7771300687</v>
      </c>
      <c r="X14" s="63">
        <f t="shared" si="3"/>
        <v>3139509.020124984</v>
      </c>
      <c r="Y14" s="63"/>
      <c r="AB14" s="169">
        <f>$B14*$A23*INDEX($A$44:$D$48,MATCH($C14,$D$44:$D$48,0),1)/8760000</f>
        <v>1.2050269794697668</v>
      </c>
      <c r="AC14" s="169">
        <f>$X14*$A23*INDEX($A$44:$D$48,MATCH($C14,$D$44:$D$48,0),1)/8760000</f>
        <v>1.4196904184873509</v>
      </c>
    </row>
    <row r="15" spans="1:29">
      <c r="A15" s="128"/>
      <c r="B15" s="166"/>
      <c r="C15" s="63"/>
      <c r="E15" s="63"/>
      <c r="F15" s="63"/>
      <c r="G15" s="63"/>
      <c r="H15" s="63"/>
      <c r="I15" s="63"/>
      <c r="J15" s="63"/>
      <c r="K15" s="63"/>
      <c r="L15" s="63"/>
      <c r="M15" s="63"/>
      <c r="N15" s="63"/>
      <c r="O15" s="63"/>
      <c r="P15" s="63"/>
      <c r="Q15" s="63"/>
      <c r="R15" s="63"/>
      <c r="S15" s="63"/>
      <c r="T15" s="63"/>
      <c r="U15" s="63"/>
      <c r="V15" s="63"/>
      <c r="W15" s="63"/>
      <c r="X15" s="63"/>
      <c r="Y15" s="63"/>
      <c r="AB15" s="169"/>
      <c r="AC15" s="169"/>
    </row>
    <row r="16" spans="1:29">
      <c r="A16" s="128"/>
      <c r="B16" s="166"/>
      <c r="E16" s="63"/>
      <c r="F16" s="63"/>
      <c r="G16" s="63"/>
      <c r="H16" s="63"/>
      <c r="I16" s="63"/>
      <c r="J16" s="63"/>
      <c r="K16" s="63"/>
      <c r="L16" s="63"/>
      <c r="M16" s="63"/>
      <c r="N16" s="63"/>
      <c r="O16" s="63"/>
      <c r="P16" s="63"/>
      <c r="Q16" s="63"/>
      <c r="R16" s="63"/>
      <c r="S16" s="63"/>
      <c r="T16" s="63"/>
      <c r="U16" s="63"/>
      <c r="V16" s="63"/>
      <c r="W16" s="63"/>
      <c r="X16" s="63"/>
      <c r="Y16" s="115"/>
      <c r="AB16" s="169"/>
      <c r="AC16" s="169"/>
    </row>
    <row r="17" spans="1:29">
      <c r="A17" s="128"/>
      <c r="B17" s="166"/>
      <c r="E17" s="63"/>
      <c r="F17" s="63"/>
      <c r="G17" s="63"/>
      <c r="H17" s="63"/>
      <c r="I17" s="63"/>
      <c r="J17" s="63"/>
      <c r="K17" s="63"/>
      <c r="L17" s="63"/>
      <c r="M17" s="63"/>
      <c r="N17" s="63"/>
      <c r="O17" s="63"/>
      <c r="P17" s="63"/>
      <c r="Q17" s="63"/>
      <c r="R17" s="63"/>
      <c r="S17" s="63"/>
      <c r="T17" s="63"/>
      <c r="U17" s="63"/>
      <c r="V17" s="63"/>
      <c r="W17" s="63"/>
      <c r="X17" s="63"/>
      <c r="Y17" s="63"/>
      <c r="AB17" s="169"/>
      <c r="AC17" s="169"/>
    </row>
    <row r="18" spans="1:29">
      <c r="A18" s="128"/>
      <c r="B18" s="166"/>
      <c r="E18" s="63"/>
      <c r="F18" s="63"/>
      <c r="G18" s="63"/>
      <c r="H18" s="63"/>
      <c r="I18" s="63"/>
      <c r="J18" s="63"/>
      <c r="K18" s="63"/>
      <c r="L18" s="63"/>
      <c r="M18" s="63"/>
      <c r="N18" s="63"/>
      <c r="O18" s="63"/>
      <c r="P18" s="63"/>
      <c r="Q18" s="63"/>
      <c r="R18" s="63"/>
      <c r="S18" s="63"/>
      <c r="T18" s="63"/>
      <c r="U18" s="63"/>
      <c r="V18" s="63"/>
      <c r="W18" s="63"/>
      <c r="X18" s="63"/>
      <c r="AB18" s="169"/>
      <c r="AC18" s="169"/>
    </row>
    <row r="19" spans="1:29">
      <c r="A19" s="128"/>
      <c r="B19" s="162">
        <f>SUM(B14:B18)</f>
        <v>2664801.4400000009</v>
      </c>
      <c r="E19" s="63"/>
      <c r="F19" s="63"/>
      <c r="G19" s="63"/>
      <c r="H19" s="63"/>
      <c r="I19" s="63"/>
      <c r="J19" s="63"/>
      <c r="K19" s="63"/>
      <c r="L19" s="63"/>
      <c r="M19" s="63"/>
      <c r="N19" s="63"/>
      <c r="O19" s="63"/>
      <c r="P19" s="63"/>
      <c r="Q19" s="63"/>
      <c r="R19" s="63"/>
      <c r="S19" s="63"/>
      <c r="T19" s="63"/>
      <c r="U19" s="63"/>
      <c r="V19" s="63"/>
      <c r="W19" s="63"/>
      <c r="X19" s="63"/>
      <c r="AB19" s="128">
        <f>SUM(AB14:AB18)</f>
        <v>1.2050269794697668</v>
      </c>
      <c r="AC19" s="128">
        <f>SUM(AC14:AC18)</f>
        <v>1.4196904184873509</v>
      </c>
    </row>
    <row r="20" spans="1:29">
      <c r="C20" s="25" t="s">
        <v>78</v>
      </c>
      <c r="E20" s="63"/>
      <c r="F20" s="63"/>
      <c r="G20" s="63"/>
      <c r="H20" s="63"/>
      <c r="I20" s="63"/>
      <c r="J20" s="63"/>
      <c r="K20" s="63"/>
      <c r="L20" s="63"/>
      <c r="M20" s="63"/>
      <c r="N20" s="63"/>
      <c r="O20" s="63"/>
      <c r="P20" s="63"/>
      <c r="Q20" s="63"/>
      <c r="R20" s="63"/>
      <c r="S20" s="63"/>
      <c r="T20" s="63"/>
      <c r="U20" s="63"/>
      <c r="V20" s="63"/>
      <c r="W20" s="63"/>
      <c r="X20" s="63"/>
    </row>
    <row r="21" spans="1:29">
      <c r="A21" s="66" t="s">
        <v>75</v>
      </c>
      <c r="B21" s="66"/>
      <c r="C21" s="66"/>
      <c r="D21" s="66"/>
      <c r="E21" s="68">
        <f>E11</f>
        <v>2016</v>
      </c>
      <c r="F21" s="68">
        <f t="shared" ref="F21:X21" si="4">F11</f>
        <v>2017</v>
      </c>
      <c r="G21" s="68">
        <f t="shared" si="4"/>
        <v>2018</v>
      </c>
      <c r="H21" s="68">
        <f t="shared" si="4"/>
        <v>2019</v>
      </c>
      <c r="I21" s="68">
        <f t="shared" si="4"/>
        <v>2020</v>
      </c>
      <c r="J21" s="68">
        <f t="shared" si="4"/>
        <v>2021</v>
      </c>
      <c r="K21" s="68">
        <f t="shared" si="4"/>
        <v>2022</v>
      </c>
      <c r="L21" s="68">
        <f t="shared" si="4"/>
        <v>2023</v>
      </c>
      <c r="M21" s="68">
        <f t="shared" si="4"/>
        <v>2024</v>
      </c>
      <c r="N21" s="68">
        <f t="shared" si="4"/>
        <v>2025</v>
      </c>
      <c r="O21" s="68">
        <f t="shared" si="4"/>
        <v>2026</v>
      </c>
      <c r="P21" s="68">
        <f t="shared" si="4"/>
        <v>2027</v>
      </c>
      <c r="Q21" s="68">
        <f t="shared" si="4"/>
        <v>2028</v>
      </c>
      <c r="R21" s="68">
        <f t="shared" si="4"/>
        <v>2029</v>
      </c>
      <c r="S21" s="68">
        <f t="shared" si="4"/>
        <v>2030</v>
      </c>
      <c r="T21" s="68">
        <f t="shared" si="4"/>
        <v>2031</v>
      </c>
      <c r="U21" s="68">
        <f t="shared" si="4"/>
        <v>2032</v>
      </c>
      <c r="V21" s="68">
        <f t="shared" si="4"/>
        <v>2033</v>
      </c>
      <c r="W21" s="68">
        <f t="shared" si="4"/>
        <v>2034</v>
      </c>
      <c r="X21" s="68">
        <f t="shared" si="4"/>
        <v>2035</v>
      </c>
      <c r="Y21" s="62"/>
    </row>
    <row r="22" spans="1:29">
      <c r="A22" s="66" t="s">
        <v>76</v>
      </c>
      <c r="B22" s="66" t="s">
        <v>77</v>
      </c>
      <c r="C22" s="66" t="str">
        <f>C8</f>
        <v>Commercial Computer Laptop-NR</v>
      </c>
      <c r="D22" s="66"/>
      <c r="E22" s="69"/>
      <c r="F22" s="69"/>
      <c r="G22" s="69"/>
      <c r="H22" s="69"/>
      <c r="I22" s="69"/>
      <c r="J22" s="69"/>
      <c r="K22" s="69"/>
      <c r="L22" s="69"/>
      <c r="M22" s="69"/>
      <c r="N22" s="69"/>
      <c r="O22" s="69"/>
      <c r="P22" s="69"/>
      <c r="Q22" s="69"/>
      <c r="R22" s="69"/>
      <c r="S22" s="69"/>
      <c r="T22" s="69"/>
      <c r="U22" s="69"/>
      <c r="V22" s="69"/>
      <c r="W22" s="69"/>
      <c r="X22" s="69"/>
    </row>
    <row r="23" spans="1:29" s="60" customFormat="1">
      <c r="A23" s="70">
        <f>VLOOKUP($C$22,[1]!APPLIC,MATCH($C$20,Bldgtyp,0)+1,FALSE)</f>
        <v>9.9999999999999978E-2</v>
      </c>
      <c r="B23" s="71">
        <f>VLOOKUP($C$22,TURN,MATCH($C$20,Bldgtyp,0)+1,FALSE)</f>
        <v>0.25</v>
      </c>
      <c r="C23" s="138" t="str">
        <f>C14</f>
        <v>ENERGY STAR Laptop</v>
      </c>
      <c r="D23" s="138"/>
      <c r="E23" s="138">
        <f>E14*$A23*$B23</f>
        <v>66620.036000000007</v>
      </c>
      <c r="F23" s="138">
        <f t="shared" ref="F23:X23" si="5">F14*$A23*$B23</f>
        <v>67315.565333398423</v>
      </c>
      <c r="G23" s="138">
        <f t="shared" si="5"/>
        <v>68014.504090740447</v>
      </c>
      <c r="H23" s="138">
        <f t="shared" si="5"/>
        <v>68707.20438323784</v>
      </c>
      <c r="I23" s="138">
        <f t="shared" si="5"/>
        <v>69389.753712758669</v>
      </c>
      <c r="J23" s="138">
        <f t="shared" si="5"/>
        <v>70059.439814682657</v>
      </c>
      <c r="K23" s="138">
        <f t="shared" si="5"/>
        <v>70715.768582451405</v>
      </c>
      <c r="L23" s="138">
        <f t="shared" si="5"/>
        <v>71358.868864155316</v>
      </c>
      <c r="M23" s="138">
        <f t="shared" si="5"/>
        <v>71989.478321270741</v>
      </c>
      <c r="N23" s="138">
        <f t="shared" si="5"/>
        <v>72609.45300684392</v>
      </c>
      <c r="O23" s="138">
        <f t="shared" si="5"/>
        <v>73220.801817812549</v>
      </c>
      <c r="P23" s="138">
        <f t="shared" si="5"/>
        <v>73825.663435385854</v>
      </c>
      <c r="Q23" s="138">
        <f t="shared" si="5"/>
        <v>74424.929793839794</v>
      </c>
      <c r="R23" s="138">
        <f t="shared" si="5"/>
        <v>75018.638291147858</v>
      </c>
      <c r="S23" s="138">
        <f t="shared" si="5"/>
        <v>75607.097916363418</v>
      </c>
      <c r="T23" s="138">
        <f t="shared" si="5"/>
        <v>76190.802726772148</v>
      </c>
      <c r="U23" s="138">
        <f t="shared" si="5"/>
        <v>76770.246779659778</v>
      </c>
      <c r="V23" s="138">
        <f t="shared" si="5"/>
        <v>77345.853721634659</v>
      </c>
      <c r="W23" s="138">
        <f t="shared" si="5"/>
        <v>77917.994428251695</v>
      </c>
      <c r="X23" s="138">
        <f t="shared" si="5"/>
        <v>78487.725503124588</v>
      </c>
      <c r="Y23" s="140"/>
    </row>
    <row r="24" spans="1:29">
      <c r="A24" s="70"/>
      <c r="B24" s="71"/>
      <c r="E24" s="64"/>
      <c r="F24" s="64"/>
      <c r="G24" s="64"/>
      <c r="H24" s="64"/>
      <c r="I24" s="64"/>
      <c r="J24" s="64"/>
      <c r="K24" s="64"/>
      <c r="L24" s="64"/>
      <c r="M24" s="64"/>
      <c r="N24" s="64"/>
      <c r="O24" s="64"/>
      <c r="P24" s="64"/>
      <c r="Q24" s="64"/>
      <c r="R24" s="64"/>
      <c r="S24" s="64"/>
      <c r="T24" s="64"/>
      <c r="U24" s="64"/>
      <c r="V24" s="64"/>
      <c r="W24" s="64"/>
      <c r="X24" s="64"/>
      <c r="Y24" s="167">
        <f>85%</f>
        <v>0.85</v>
      </c>
      <c r="Z24" s="25" t="s">
        <v>415</v>
      </c>
    </row>
    <row r="25" spans="1:29">
      <c r="A25" s="141" t="s">
        <v>368</v>
      </c>
      <c r="B25" s="71"/>
      <c r="C25" s="63" t="str">
        <f>C23</f>
        <v>ENERGY STAR Laptop</v>
      </c>
      <c r="E25" s="63">
        <f>E23</f>
        <v>66620.036000000007</v>
      </c>
      <c r="F25" s="63">
        <f t="shared" ref="F25:X25" si="6">E25+F23</f>
        <v>133935.60133339843</v>
      </c>
      <c r="G25" s="63">
        <f t="shared" si="6"/>
        <v>201950.10542413889</v>
      </c>
      <c r="H25" s="63">
        <f t="shared" si="6"/>
        <v>270657.3098073767</v>
      </c>
      <c r="I25" s="63">
        <f t="shared" si="6"/>
        <v>340047.06352013536</v>
      </c>
      <c r="J25" s="63">
        <f t="shared" si="6"/>
        <v>410106.503334818</v>
      </c>
      <c r="K25" s="63">
        <f t="shared" si="6"/>
        <v>480822.27191726939</v>
      </c>
      <c r="L25" s="63">
        <f t="shared" si="6"/>
        <v>552181.14078142471</v>
      </c>
      <c r="M25" s="63">
        <f t="shared" si="6"/>
        <v>624170.61910269549</v>
      </c>
      <c r="N25" s="63">
        <f t="shared" si="6"/>
        <v>696780.07210953941</v>
      </c>
      <c r="O25" s="63">
        <f t="shared" si="6"/>
        <v>770000.87392735202</v>
      </c>
      <c r="P25" s="63">
        <f t="shared" si="6"/>
        <v>843826.53736273781</v>
      </c>
      <c r="Q25" s="63">
        <f t="shared" si="6"/>
        <v>918251.46715657762</v>
      </c>
      <c r="R25" s="63">
        <f t="shared" si="6"/>
        <v>993270.10544772551</v>
      </c>
      <c r="S25" s="63">
        <f t="shared" si="6"/>
        <v>1068877.2033640889</v>
      </c>
      <c r="T25" s="63">
        <f t="shared" si="6"/>
        <v>1145068.006090861</v>
      </c>
      <c r="U25" s="63">
        <f t="shared" si="6"/>
        <v>1221838.2528705208</v>
      </c>
      <c r="V25" s="63">
        <f t="shared" si="6"/>
        <v>1299184.1065921555</v>
      </c>
      <c r="W25" s="63">
        <f t="shared" si="6"/>
        <v>1377102.1010204072</v>
      </c>
      <c r="X25" s="63">
        <f t="shared" si="6"/>
        <v>1455589.8265235317</v>
      </c>
      <c r="Y25" s="168">
        <f>X25*$Y$24</f>
        <v>1237251.352545002</v>
      </c>
    </row>
    <row r="26" spans="1:29">
      <c r="A26" s="70"/>
      <c r="B26" s="71"/>
      <c r="E26" s="64"/>
      <c r="F26" s="64"/>
      <c r="G26" s="64"/>
      <c r="H26" s="64"/>
      <c r="I26" s="64"/>
      <c r="J26" s="64"/>
      <c r="K26" s="64"/>
      <c r="L26" s="64"/>
      <c r="M26" s="64"/>
      <c r="N26" s="64"/>
      <c r="O26" s="64"/>
      <c r="P26" s="64"/>
      <c r="Q26" s="64"/>
      <c r="R26" s="64"/>
      <c r="S26" s="64"/>
      <c r="T26" s="64"/>
      <c r="U26" s="64"/>
      <c r="V26" s="64"/>
      <c r="W26" s="64"/>
      <c r="X26" s="64"/>
      <c r="Y26" s="115"/>
    </row>
    <row r="27" spans="1:29" s="60" customFormat="1">
      <c r="A27" s="66" t="s">
        <v>79</v>
      </c>
      <c r="B27" s="66"/>
      <c r="C27" s="66" t="str">
        <f>C22</f>
        <v>Commercial Computer Laptop-NR</v>
      </c>
      <c r="D27" s="66"/>
      <c r="E27" s="69">
        <f>VLOOKUP($C$27,[1]!ACHIEV,MATCH(E$11,$E$11:$X$11,0)+2,FALSE)</f>
        <v>4.2999999999999997E-2</v>
      </c>
      <c r="F27" s="69">
        <f>VLOOKUP($C$27,[1]!ACHIEV,MATCH(F$11,$E$11:$X$11,0)+2,FALSE)</f>
        <v>9.5797142280278316E-2</v>
      </c>
      <c r="G27" s="69">
        <f>VLOOKUP($C$27,[1]!ACHIEV,MATCH(G$11,$E$11:$X$11,0)+2,FALSE)</f>
        <v>0.16040539374775648</v>
      </c>
      <c r="H27" s="69">
        <f>VLOOKUP($C$27,[1]!ACHIEV,MATCH(H$11,$E$11:$X$11,0)+2,FALSE)</f>
        <v>0.23540539374775649</v>
      </c>
      <c r="I27" s="69">
        <f>VLOOKUP($C$27,[1]!ACHIEV,MATCH(I$11,$E$11:$X$11,0)+2,FALSE)</f>
        <v>0.32095239121809005</v>
      </c>
      <c r="J27" s="69">
        <f>VLOOKUP($C$27,[1]!ACHIEV,MATCH(J$11,$E$11:$X$11,0)+2,FALSE)</f>
        <v>0.42096711425629652</v>
      </c>
      <c r="K27" s="69">
        <f>VLOOKUP($C$27,[1]!ACHIEV,MATCH(K$11,$E$11:$X$11,0)+2,FALSE)</f>
        <v>0.53068481860864725</v>
      </c>
      <c r="L27" s="69">
        <f>VLOOKUP($C$27,[1]!ACHIEV,MATCH(L$11,$E$11:$X$11,0)+2,FALSE)</f>
        <v>0.642769203728351</v>
      </c>
      <c r="M27" s="69">
        <f>VLOOKUP($C$27,[1]!ACHIEV,MATCH(M$11,$E$11:$X$11,0)+2,FALSE)</f>
        <v>0.74839528535557953</v>
      </c>
      <c r="N27" s="69">
        <f>VLOOKUP($C$27,[1]!ACHIEV,MATCH(N$11,$E$11:$X$11,0)+2,FALSE)</f>
        <v>0.83918984935345187</v>
      </c>
      <c r="O27" s="69">
        <f>VLOOKUP($C$27,[1]!ACHIEV,MATCH(O$11,$E$11:$X$11,0)+2,FALSE)</f>
        <v>0.90945051634530116</v>
      </c>
      <c r="P27" s="69">
        <f>VLOOKUP($C$27,[1]!ACHIEV,MATCH(P$11,$E$11:$X$11,0)+2,FALSE)</f>
        <v>0.9576688767502457</v>
      </c>
      <c r="Q27" s="69">
        <f>VLOOKUP($C$27,[1]!ACHIEV,MATCH(Q$11,$E$11:$X$11,0)+2,FALSE)</f>
        <v>0.9865231113648858</v>
      </c>
      <c r="R27" s="69">
        <f>VLOOKUP($C$27,[1]!ACHIEV,MATCH(R$11,$E$11:$X$11,0)+2,FALSE)</f>
        <v>1.0012970762896924</v>
      </c>
      <c r="S27" s="69">
        <f>VLOOKUP($C$27,[1]!ACHIEV,MATCH(S$11,$E$11:$X$11,0)+2,FALSE)</f>
        <v>1.0076356106578106</v>
      </c>
      <c r="T27" s="69">
        <f>VLOOKUP($C$27,[1]!ACHIEV,MATCH(T$11,$E$11:$X$11,0)+2,FALSE)</f>
        <v>1.0098624683774413</v>
      </c>
      <c r="U27" s="69">
        <f>VLOOKUP($C$27,[1]!ACHIEV,MATCH(U$11,$E$11:$X$11,0)+2,FALSE)</f>
        <v>1.0104871783970797</v>
      </c>
      <c r="V27" s="69">
        <f>VLOOKUP($C$27,[1]!ACHIEV,MATCH(V$11,$E$11:$X$11,0)+2,FALSE)</f>
        <v>1.010623336815976</v>
      </c>
      <c r="W27" s="69">
        <f>VLOOKUP($C$27,[1]!ACHIEV,MATCH(W$11,$E$11:$X$11,0)+2,FALSE)</f>
        <v>1.0106457174525985</v>
      </c>
      <c r="X27" s="69">
        <f>VLOOKUP($C$27,[1]!ACHIEV,MATCH(X$11,$E$11:$X$11,0)+2,FALSE)</f>
        <v>1.0106484038909742</v>
      </c>
      <c r="Y27" s="139"/>
    </row>
    <row r="28" spans="1:29" s="60" customFormat="1">
      <c r="C28" s="60" t="str">
        <f>C14</f>
        <v>ENERGY STAR Laptop</v>
      </c>
      <c r="E28" s="138">
        <f t="shared" ref="E28:X28" si="7">E23*E$27*$Y$24</f>
        <v>2434.9623157999999</v>
      </c>
      <c r="F28" s="138">
        <f t="shared" si="7"/>
        <v>5481.3429714327985</v>
      </c>
      <c r="G28" s="138">
        <f t="shared" si="7"/>
        <v>9273.4093128485729</v>
      </c>
      <c r="H28" s="138">
        <f t="shared" si="7"/>
        <v>13747.939525972131</v>
      </c>
      <c r="I28" s="138">
        <f t="shared" si="7"/>
        <v>18930.186273122599</v>
      </c>
      <c r="J28" s="138">
        <f t="shared" si="7"/>
        <v>25068.812174419694</v>
      </c>
      <c r="K28" s="138">
        <f t="shared" si="7"/>
        <v>31898.617099506908</v>
      </c>
      <c r="L28" s="138">
        <f t="shared" si="7"/>
        <v>38987.19082095359</v>
      </c>
      <c r="M28" s="138">
        <f t="shared" si="7"/>
        <v>45795.098245219713</v>
      </c>
      <c r="N28" s="138">
        <f t="shared" si="7"/>
        <v>51793.148540882408</v>
      </c>
      <c r="O28" s="138">
        <f t="shared" si="7"/>
        <v>56602.091617362603</v>
      </c>
      <c r="P28" s="138">
        <f t="shared" si="7"/>
        <v>60095.459150881507</v>
      </c>
      <c r="Q28" s="138">
        <f t="shared" si="7"/>
        <v>62408.626307832223</v>
      </c>
      <c r="R28" s="138">
        <f t="shared" si="7"/>
        <v>63848.55170993627</v>
      </c>
      <c r="S28" s="138">
        <f t="shared" si="7"/>
        <v>64756.743637166765</v>
      </c>
      <c r="T28" s="138">
        <f t="shared" si="7"/>
        <v>65400.89729291929</v>
      </c>
      <c r="U28" s="138">
        <f t="shared" si="7"/>
        <v>65939.047545242021</v>
      </c>
      <c r="V28" s="138">
        <f t="shared" si="7"/>
        <v>66442.396060482977</v>
      </c>
      <c r="W28" s="138">
        <f t="shared" si="7"/>
        <v>66935.364274196807</v>
      </c>
      <c r="X28" s="138">
        <f t="shared" si="7"/>
        <v>67424.970329050906</v>
      </c>
      <c r="Y28" s="139"/>
    </row>
    <row r="29" spans="1:29" s="60" customFormat="1">
      <c r="A29" s="60" t="s">
        <v>414</v>
      </c>
      <c r="E29" s="138"/>
      <c r="F29" s="138"/>
      <c r="G29" s="138"/>
      <c r="H29" s="138"/>
      <c r="I29" s="138"/>
      <c r="J29" s="138"/>
      <c r="K29" s="138"/>
      <c r="L29" s="138"/>
      <c r="M29" s="138"/>
      <c r="N29" s="138"/>
      <c r="O29" s="138"/>
      <c r="P29" s="138"/>
      <c r="Q29" s="138"/>
      <c r="R29" s="138"/>
      <c r="S29" s="138"/>
      <c r="T29" s="138"/>
      <c r="U29" s="138"/>
      <c r="V29" s="138"/>
      <c r="W29" s="138"/>
      <c r="X29" s="138"/>
      <c r="Y29" s="138"/>
    </row>
    <row r="30" spans="1:29" s="60" customFormat="1">
      <c r="A30" s="142"/>
      <c r="E30" s="138"/>
      <c r="F30" s="138"/>
      <c r="G30" s="138"/>
      <c r="H30" s="138"/>
      <c r="I30" s="138"/>
      <c r="J30" s="138"/>
      <c r="K30" s="138"/>
      <c r="L30" s="138"/>
      <c r="M30" s="138"/>
      <c r="N30" s="138"/>
      <c r="O30" s="138"/>
      <c r="P30" s="138"/>
      <c r="Q30" s="138"/>
      <c r="R30" s="138"/>
      <c r="S30" s="138"/>
      <c r="T30" s="138"/>
      <c r="U30" s="138"/>
      <c r="V30" s="138"/>
      <c r="W30" s="138"/>
      <c r="X30" s="138"/>
      <c r="Y30" s="138"/>
    </row>
    <row r="31" spans="1:29" s="60" customFormat="1">
      <c r="A31" s="164"/>
      <c r="E31" s="138"/>
      <c r="F31" s="138"/>
      <c r="G31" s="138"/>
      <c r="H31" s="138"/>
      <c r="I31" s="138"/>
      <c r="J31" s="138"/>
      <c r="K31" s="138"/>
      <c r="L31" s="138"/>
      <c r="M31" s="138"/>
      <c r="N31" s="138"/>
      <c r="O31" s="138"/>
      <c r="P31" s="138"/>
      <c r="Q31" s="138"/>
      <c r="R31" s="138"/>
      <c r="S31" s="138"/>
      <c r="T31" s="138"/>
      <c r="U31" s="138"/>
      <c r="V31" s="138"/>
      <c r="W31" s="138"/>
      <c r="X31" s="138"/>
      <c r="Y31" s="138"/>
    </row>
    <row r="32" spans="1:29" s="60" customFormat="1">
      <c r="A32" s="164"/>
      <c r="E32" s="138"/>
      <c r="F32" s="138"/>
      <c r="G32" s="138"/>
      <c r="H32" s="138"/>
      <c r="I32" s="138"/>
      <c r="J32" s="138"/>
      <c r="K32" s="138"/>
      <c r="L32" s="138"/>
      <c r="M32" s="138"/>
      <c r="N32" s="138"/>
      <c r="O32" s="138"/>
      <c r="P32" s="138"/>
      <c r="Q32" s="138"/>
      <c r="R32" s="138"/>
      <c r="S32" s="138"/>
      <c r="T32" s="138"/>
      <c r="U32" s="138"/>
      <c r="V32" s="138"/>
      <c r="W32" s="138"/>
      <c r="X32" s="138"/>
      <c r="Y32" s="138"/>
    </row>
    <row r="33" spans="1:80" s="60" customFormat="1">
      <c r="A33" s="164"/>
      <c r="C33" s="138"/>
      <c r="D33" s="138"/>
      <c r="E33" s="138"/>
      <c r="F33" s="138"/>
      <c r="G33" s="138"/>
      <c r="H33" s="138"/>
      <c r="I33" s="138"/>
      <c r="J33" s="138"/>
      <c r="K33" s="138"/>
      <c r="L33" s="138"/>
      <c r="M33" s="138"/>
      <c r="N33" s="138"/>
      <c r="O33" s="138"/>
      <c r="P33" s="138"/>
      <c r="Q33" s="138"/>
      <c r="R33" s="138"/>
      <c r="S33" s="138"/>
      <c r="T33" s="138"/>
      <c r="U33" s="138"/>
      <c r="V33" s="138"/>
      <c r="W33" s="138"/>
      <c r="X33" s="138"/>
      <c r="Y33" s="138"/>
    </row>
    <row r="34" spans="1:80" s="60" customFormat="1">
      <c r="A34" s="164"/>
      <c r="C34" s="138" t="str">
        <f>C14</f>
        <v>ENERGY STAR Laptop</v>
      </c>
      <c r="D34" s="138"/>
      <c r="E34" s="138">
        <f>E28</f>
        <v>2434.9623157999999</v>
      </c>
      <c r="F34" s="138">
        <f>E34+F28</f>
        <v>7916.3052872327989</v>
      </c>
      <c r="G34" s="138">
        <f t="shared" ref="G34:X34" si="8">F34+G28</f>
        <v>17189.714600081374</v>
      </c>
      <c r="H34" s="138">
        <f t="shared" si="8"/>
        <v>30937.654126053505</v>
      </c>
      <c r="I34" s="138">
        <f t="shared" si="8"/>
        <v>49867.840399176101</v>
      </c>
      <c r="J34" s="138">
        <f t="shared" si="8"/>
        <v>74936.652573595798</v>
      </c>
      <c r="K34" s="138">
        <f t="shared" si="8"/>
        <v>106835.26967310271</v>
      </c>
      <c r="L34" s="138">
        <f t="shared" si="8"/>
        <v>145822.46049405629</v>
      </c>
      <c r="M34" s="138">
        <f t="shared" si="8"/>
        <v>191617.55873927599</v>
      </c>
      <c r="N34" s="138">
        <f t="shared" si="8"/>
        <v>243410.70728015841</v>
      </c>
      <c r="O34" s="138">
        <f t="shared" si="8"/>
        <v>300012.79889752099</v>
      </c>
      <c r="P34" s="138">
        <f t="shared" si="8"/>
        <v>360108.25804840249</v>
      </c>
      <c r="Q34" s="138">
        <f t="shared" si="8"/>
        <v>422516.88435623469</v>
      </c>
      <c r="R34" s="138">
        <f t="shared" si="8"/>
        <v>486365.43606617098</v>
      </c>
      <c r="S34" s="138">
        <f t="shared" si="8"/>
        <v>551122.17970333772</v>
      </c>
      <c r="T34" s="138">
        <f t="shared" si="8"/>
        <v>616523.07699625706</v>
      </c>
      <c r="U34" s="138">
        <f t="shared" si="8"/>
        <v>682462.12454149907</v>
      </c>
      <c r="V34" s="138">
        <f t="shared" si="8"/>
        <v>748904.52060198202</v>
      </c>
      <c r="W34" s="138">
        <f t="shared" si="8"/>
        <v>815839.88487617881</v>
      </c>
      <c r="X34" s="138">
        <f t="shared" si="8"/>
        <v>883264.85520522972</v>
      </c>
      <c r="Y34" s="138"/>
    </row>
    <row r="35" spans="1:80" s="60" customFormat="1">
      <c r="A35" s="164"/>
      <c r="C35" s="138"/>
      <c r="D35" s="138"/>
      <c r="E35" s="138"/>
      <c r="F35" s="138"/>
      <c r="G35" s="138"/>
      <c r="H35" s="138"/>
      <c r="I35" s="138"/>
      <c r="J35" s="138"/>
      <c r="K35" s="138"/>
      <c r="L35" s="138"/>
      <c r="M35" s="138"/>
      <c r="N35" s="138"/>
      <c r="O35" s="138"/>
      <c r="P35" s="138"/>
      <c r="Q35" s="138"/>
      <c r="R35" s="138"/>
      <c r="S35" s="138"/>
      <c r="T35" s="138"/>
      <c r="U35" s="138"/>
      <c r="V35" s="138"/>
      <c r="W35" s="138"/>
      <c r="X35" s="138"/>
      <c r="Y35" s="138"/>
    </row>
    <row r="36" spans="1:80" s="60" customFormat="1">
      <c r="C36" s="138"/>
      <c r="D36" s="138"/>
      <c r="E36" s="138"/>
      <c r="F36" s="138"/>
      <c r="G36" s="138"/>
      <c r="H36" s="138"/>
      <c r="I36" s="138"/>
      <c r="J36" s="138"/>
      <c r="K36" s="138"/>
      <c r="L36" s="138"/>
      <c r="M36" s="138"/>
      <c r="N36" s="138"/>
      <c r="O36" s="138"/>
      <c r="P36" s="138"/>
      <c r="Q36" s="138"/>
      <c r="R36" s="138"/>
      <c r="S36" s="138"/>
      <c r="T36" s="138"/>
      <c r="U36" s="138"/>
      <c r="V36" s="138"/>
      <c r="W36" s="138"/>
      <c r="X36" s="138"/>
      <c r="Y36" s="138"/>
    </row>
    <row r="37" spans="1:80" s="60" customFormat="1">
      <c r="C37" s="138"/>
      <c r="D37" s="138"/>
      <c r="E37" s="138"/>
      <c r="F37" s="138"/>
      <c r="G37" s="138"/>
      <c r="H37" s="138"/>
      <c r="I37" s="138"/>
      <c r="J37" s="138"/>
      <c r="K37" s="138"/>
      <c r="L37" s="138"/>
      <c r="M37" s="138"/>
      <c r="N37" s="138"/>
      <c r="O37" s="138"/>
      <c r="P37" s="138"/>
      <c r="Q37" s="138"/>
      <c r="R37" s="138"/>
      <c r="S37" s="138"/>
      <c r="T37" s="138"/>
      <c r="U37" s="138"/>
      <c r="V37" s="138"/>
      <c r="W37" s="138"/>
      <c r="X37" s="138"/>
      <c r="Y37" s="138"/>
    </row>
    <row r="38" spans="1:80" s="60" customFormat="1">
      <c r="C38" s="138"/>
      <c r="D38" s="138"/>
      <c r="E38" s="138"/>
      <c r="F38" s="138"/>
      <c r="G38" s="138"/>
      <c r="H38" s="138"/>
      <c r="I38" s="138"/>
      <c r="J38" s="138"/>
      <c r="K38" s="138"/>
      <c r="L38" s="138"/>
      <c r="M38" s="138"/>
      <c r="N38" s="138"/>
      <c r="O38" s="138"/>
      <c r="P38" s="138"/>
      <c r="Q38" s="138"/>
      <c r="R38" s="138"/>
      <c r="S38" s="138"/>
      <c r="T38" s="138"/>
      <c r="U38" s="138"/>
      <c r="V38" s="138"/>
      <c r="W38" s="138"/>
      <c r="X38" s="138"/>
      <c r="Y38" s="138"/>
    </row>
    <row r="39" spans="1:80" s="60" customFormat="1">
      <c r="D39" s="138"/>
      <c r="X39" s="138">
        <f>SUM(X34:X38)</f>
        <v>883264.85520522972</v>
      </c>
    </row>
    <row r="40" spans="1:8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80" ht="15">
      <c r="A41" s="116" t="s">
        <v>80</v>
      </c>
      <c r="C41" s="117" t="str">
        <f>C8</f>
        <v>Commercial Computer Laptop-NR</v>
      </c>
      <c r="D41" s="117"/>
      <c r="E41" s="25" t="s">
        <v>288</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117"/>
      <c r="B42" s="117"/>
      <c r="C42" s="117">
        <v>1</v>
      </c>
      <c r="D42" s="117"/>
      <c r="E42" s="118">
        <f>E11</f>
        <v>2016</v>
      </c>
      <c r="F42" s="118">
        <f t="shared" ref="F42:X42" si="9">F11</f>
        <v>2017</v>
      </c>
      <c r="G42" s="118">
        <f t="shared" si="9"/>
        <v>2018</v>
      </c>
      <c r="H42" s="118">
        <f t="shared" si="9"/>
        <v>2019</v>
      </c>
      <c r="I42" s="118">
        <f t="shared" si="9"/>
        <v>2020</v>
      </c>
      <c r="J42" s="118">
        <f t="shared" si="9"/>
        <v>2021</v>
      </c>
      <c r="K42" s="118">
        <f t="shared" si="9"/>
        <v>2022</v>
      </c>
      <c r="L42" s="118">
        <f t="shared" si="9"/>
        <v>2023</v>
      </c>
      <c r="M42" s="118">
        <f t="shared" si="9"/>
        <v>2024</v>
      </c>
      <c r="N42" s="118">
        <f t="shared" si="9"/>
        <v>2025</v>
      </c>
      <c r="O42" s="118">
        <f t="shared" si="9"/>
        <v>2026</v>
      </c>
      <c r="P42" s="118">
        <f t="shared" si="9"/>
        <v>2027</v>
      </c>
      <c r="Q42" s="118">
        <f t="shared" si="9"/>
        <v>2028</v>
      </c>
      <c r="R42" s="118">
        <f t="shared" si="9"/>
        <v>2029</v>
      </c>
      <c r="S42" s="118">
        <f t="shared" si="9"/>
        <v>2030</v>
      </c>
      <c r="T42" s="118">
        <f t="shared" si="9"/>
        <v>2031</v>
      </c>
      <c r="U42" s="118">
        <f t="shared" si="9"/>
        <v>2032</v>
      </c>
      <c r="V42" s="118">
        <f t="shared" si="9"/>
        <v>2033</v>
      </c>
      <c r="W42" s="118">
        <f t="shared" si="9"/>
        <v>2034</v>
      </c>
      <c r="X42" s="118">
        <f t="shared" si="9"/>
        <v>2035</v>
      </c>
      <c r="Y42" s="170" t="s">
        <v>413</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117" t="s">
        <v>340</v>
      </c>
      <c r="B43" s="117" t="s">
        <v>291</v>
      </c>
      <c r="C43" s="117" t="s">
        <v>292</v>
      </c>
      <c r="D43" s="117" t="s">
        <v>293</v>
      </c>
      <c r="E43" s="119" t="str">
        <f>CONCATENATE("aMW_",E$11)</f>
        <v>aMW_2016</v>
      </c>
      <c r="F43" s="119" t="str">
        <f t="shared" ref="F43:X43" si="10">CONCATENATE("aMW_",F$11)</f>
        <v>aMW_2017</v>
      </c>
      <c r="G43" s="119" t="str">
        <f t="shared" si="10"/>
        <v>aMW_2018</v>
      </c>
      <c r="H43" s="119" t="str">
        <f t="shared" si="10"/>
        <v>aMW_2019</v>
      </c>
      <c r="I43" s="119" t="str">
        <f t="shared" si="10"/>
        <v>aMW_2020</v>
      </c>
      <c r="J43" s="119" t="str">
        <f t="shared" si="10"/>
        <v>aMW_2021</v>
      </c>
      <c r="K43" s="119" t="str">
        <f t="shared" si="10"/>
        <v>aMW_2022</v>
      </c>
      <c r="L43" s="119" t="str">
        <f t="shared" si="10"/>
        <v>aMW_2023</v>
      </c>
      <c r="M43" s="119" t="str">
        <f t="shared" si="10"/>
        <v>aMW_2024</v>
      </c>
      <c r="N43" s="119" t="str">
        <f t="shared" si="10"/>
        <v>aMW_2025</v>
      </c>
      <c r="O43" s="119" t="str">
        <f t="shared" si="10"/>
        <v>aMW_2026</v>
      </c>
      <c r="P43" s="119" t="str">
        <f t="shared" si="10"/>
        <v>aMW_2027</v>
      </c>
      <c r="Q43" s="119" t="str">
        <f t="shared" si="10"/>
        <v>aMW_2028</v>
      </c>
      <c r="R43" s="119" t="str">
        <f t="shared" si="10"/>
        <v>aMW_2029</v>
      </c>
      <c r="S43" s="119" t="str">
        <f t="shared" si="10"/>
        <v>aMW_2030</v>
      </c>
      <c r="T43" s="119" t="str">
        <f t="shared" si="10"/>
        <v>aMW_2031</v>
      </c>
      <c r="U43" s="119" t="str">
        <f t="shared" si="10"/>
        <v>aMW_2032</v>
      </c>
      <c r="V43" s="119" t="str">
        <f t="shared" si="10"/>
        <v>aMW_2033</v>
      </c>
      <c r="W43" s="119" t="str">
        <f t="shared" si="10"/>
        <v>aMW_2034</v>
      </c>
      <c r="X43" s="119" t="str">
        <f t="shared" si="10"/>
        <v>aMW_2035</v>
      </c>
      <c r="Y43" s="170" t="s">
        <v>413</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120">
        <f>VLOOKUP($D44,MeasureOutput,3,FALSE)</f>
        <v>39.612843875358891</v>
      </c>
      <c r="B44" s="120">
        <f>VLOOKUP($D44,MeasureOutput,11,FALSE)</f>
        <v>-8.1439300271206694</v>
      </c>
      <c r="C44" s="25" t="s">
        <v>339</v>
      </c>
      <c r="D44" s="25" t="str">
        <f>C28</f>
        <v>ENERGY STAR Laptop</v>
      </c>
      <c r="E44" s="159">
        <f>E28*$A44/8760000</f>
        <v>1.1010934024904991E-2</v>
      </c>
      <c r="F44" s="159">
        <f t="shared" ref="F44:X44" si="11">F28*$A44/8760000</f>
        <v>2.4786710428614526E-2</v>
      </c>
      <c r="G44" s="159">
        <f t="shared" si="11"/>
        <v>4.1934488048192886E-2</v>
      </c>
      <c r="H44" s="159">
        <f t="shared" si="11"/>
        <v>6.2168376946370951E-2</v>
      </c>
      <c r="I44" s="159">
        <f t="shared" si="11"/>
        <v>8.5602570019254282E-2</v>
      </c>
      <c r="J44" s="159">
        <f t="shared" si="11"/>
        <v>0.11336152315136799</v>
      </c>
      <c r="K44" s="159">
        <f t="shared" si="11"/>
        <v>0.14424599760303888</v>
      </c>
      <c r="L44" s="159">
        <f t="shared" si="11"/>
        <v>0.17630062821110273</v>
      </c>
      <c r="M44" s="159">
        <f t="shared" si="11"/>
        <v>0.20708608185440758</v>
      </c>
      <c r="N44" s="159">
        <f t="shared" si="11"/>
        <v>0.23420935010995969</v>
      </c>
      <c r="O44" s="159">
        <f t="shared" si="11"/>
        <v>0.25595545870517633</v>
      </c>
      <c r="P44" s="159">
        <f t="shared" si="11"/>
        <v>0.27175251609153844</v>
      </c>
      <c r="Q44" s="159">
        <f t="shared" si="11"/>
        <v>0.28221269068581889</v>
      </c>
      <c r="R44" s="159">
        <f t="shared" si="11"/>
        <v>0.28872405371615117</v>
      </c>
      <c r="S44" s="159">
        <f t="shared" si="11"/>
        <v>0.29283091045385012</v>
      </c>
      <c r="T44" s="159">
        <f t="shared" si="11"/>
        <v>0.2957437823941545</v>
      </c>
      <c r="U44" s="159">
        <f t="shared" si="11"/>
        <v>0.29817730544515286</v>
      </c>
      <c r="V44" s="159">
        <f t="shared" si="11"/>
        <v>0.30045345454893524</v>
      </c>
      <c r="W44" s="159">
        <f t="shared" si="11"/>
        <v>0.30268266378242387</v>
      </c>
      <c r="X44" s="159">
        <f t="shared" si="11"/>
        <v>0.30489666928600445</v>
      </c>
      <c r="Y44" s="168">
        <f>VLOOKUP(D44,$C$25:$Y$25,23,FALSE)*A44/8760000</f>
        <v>5.5948681122079664</v>
      </c>
      <c r="AA44" s="63">
        <f>SUM(E44:X44)</f>
        <v>3.9941361655064203</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120"/>
      <c r="B45" s="120"/>
      <c r="E45" s="159"/>
      <c r="F45" s="159"/>
      <c r="G45" s="159"/>
      <c r="H45" s="159"/>
      <c r="I45" s="159"/>
      <c r="J45" s="159"/>
      <c r="K45" s="159"/>
      <c r="L45" s="159"/>
      <c r="M45" s="159"/>
      <c r="N45" s="159"/>
      <c r="O45" s="159"/>
      <c r="P45" s="159"/>
      <c r="Q45" s="159"/>
      <c r="R45" s="159"/>
      <c r="S45" s="159"/>
      <c r="T45" s="159"/>
      <c r="U45" s="159"/>
      <c r="V45" s="159"/>
      <c r="W45" s="159"/>
      <c r="X45" s="159"/>
      <c r="Y45" s="168"/>
      <c r="AA45" s="6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120"/>
      <c r="B46" s="120"/>
      <c r="E46" s="159"/>
      <c r="F46" s="159"/>
      <c r="G46" s="159"/>
      <c r="H46" s="159"/>
      <c r="I46" s="159"/>
      <c r="J46" s="159"/>
      <c r="K46" s="159"/>
      <c r="L46" s="159"/>
      <c r="M46" s="159"/>
      <c r="N46" s="159"/>
      <c r="O46" s="159"/>
      <c r="P46" s="159"/>
      <c r="Q46" s="159"/>
      <c r="R46" s="159"/>
      <c r="S46" s="159"/>
      <c r="T46" s="159"/>
      <c r="U46" s="159"/>
      <c r="V46" s="159"/>
      <c r="W46" s="159"/>
      <c r="X46" s="159"/>
      <c r="Y46" s="168"/>
      <c r="AA46" s="63"/>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120"/>
      <c r="B47" s="120"/>
      <c r="E47" s="159"/>
      <c r="F47" s="159"/>
      <c r="G47" s="159"/>
      <c r="H47" s="159"/>
      <c r="I47" s="159"/>
      <c r="J47" s="159"/>
      <c r="K47" s="159"/>
      <c r="L47" s="159"/>
      <c r="M47" s="159"/>
      <c r="N47" s="159"/>
      <c r="O47" s="159"/>
      <c r="P47" s="159"/>
      <c r="Q47" s="159"/>
      <c r="R47" s="159"/>
      <c r="S47" s="159"/>
      <c r="T47" s="159"/>
      <c r="U47" s="159"/>
      <c r="V47" s="159"/>
      <c r="W47" s="159"/>
      <c r="X47" s="159"/>
      <c r="Y47" s="168"/>
      <c r="AA47" s="63"/>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120"/>
      <c r="B48" s="120"/>
      <c r="E48" s="159"/>
      <c r="F48" s="159"/>
      <c r="G48" s="159"/>
      <c r="H48" s="159"/>
      <c r="I48" s="159"/>
      <c r="J48" s="159"/>
      <c r="K48" s="159"/>
      <c r="L48" s="159"/>
      <c r="M48" s="159"/>
      <c r="N48" s="159"/>
      <c r="O48" s="159"/>
      <c r="P48" s="159"/>
      <c r="Q48" s="159"/>
      <c r="R48" s="159"/>
      <c r="S48" s="159"/>
      <c r="T48" s="159"/>
      <c r="U48" s="159"/>
      <c r="V48" s="159"/>
      <c r="W48" s="159"/>
      <c r="X48" s="159"/>
      <c r="Y48" s="168"/>
      <c r="AA48" s="63"/>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63"/>
      <c r="AA49" s="63"/>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121">
        <f>SUMPRODUCT(B44:B48,AA44:AA48)/SUM(AA44:AA48)</f>
        <v>-8.1439300271206694</v>
      </c>
      <c r="E50" s="160">
        <f>SUM(E44:E48)</f>
        <v>1.1010934024904991E-2</v>
      </c>
      <c r="F50" s="160">
        <f t="shared" ref="F50:X50" si="12">SUM(F44:F48)</f>
        <v>2.4786710428614526E-2</v>
      </c>
      <c r="G50" s="160">
        <f t="shared" si="12"/>
        <v>4.1934488048192886E-2</v>
      </c>
      <c r="H50" s="160">
        <f t="shared" si="12"/>
        <v>6.2168376946370951E-2</v>
      </c>
      <c r="I50" s="160">
        <f t="shared" si="12"/>
        <v>8.5602570019254282E-2</v>
      </c>
      <c r="J50" s="160">
        <f t="shared" si="12"/>
        <v>0.11336152315136799</v>
      </c>
      <c r="K50" s="160">
        <f t="shared" si="12"/>
        <v>0.14424599760303888</v>
      </c>
      <c r="L50" s="160">
        <f t="shared" si="12"/>
        <v>0.17630062821110273</v>
      </c>
      <c r="M50" s="160">
        <f t="shared" si="12"/>
        <v>0.20708608185440758</v>
      </c>
      <c r="N50" s="160">
        <f t="shared" si="12"/>
        <v>0.23420935010995969</v>
      </c>
      <c r="O50" s="160">
        <f t="shared" si="12"/>
        <v>0.25595545870517633</v>
      </c>
      <c r="P50" s="160">
        <f t="shared" si="12"/>
        <v>0.27175251609153844</v>
      </c>
      <c r="Q50" s="160">
        <f t="shared" si="12"/>
        <v>0.28221269068581889</v>
      </c>
      <c r="R50" s="160">
        <f t="shared" si="12"/>
        <v>0.28872405371615117</v>
      </c>
      <c r="S50" s="160">
        <f t="shared" si="12"/>
        <v>0.29283091045385012</v>
      </c>
      <c r="T50" s="160">
        <f t="shared" si="12"/>
        <v>0.2957437823941545</v>
      </c>
      <c r="U50" s="160">
        <f t="shared" si="12"/>
        <v>0.29817730544515286</v>
      </c>
      <c r="V50" s="160">
        <f t="shared" si="12"/>
        <v>0.30045345454893524</v>
      </c>
      <c r="W50" s="160">
        <f t="shared" si="12"/>
        <v>0.30268266378242387</v>
      </c>
      <c r="X50" s="160">
        <f t="shared" si="12"/>
        <v>0.30489666928600445</v>
      </c>
      <c r="Y50" s="45">
        <f>SUM(Y44:Y48)</f>
        <v>5.5948681122079664</v>
      </c>
      <c r="AA50" s="63"/>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128"/>
      <c r="E51" s="160"/>
      <c r="F51" s="160"/>
      <c r="G51" s="160"/>
      <c r="H51" s="160"/>
      <c r="I51" s="160"/>
      <c r="J51" s="160"/>
      <c r="K51" s="160"/>
      <c r="L51" s="160"/>
      <c r="M51" s="160"/>
      <c r="N51" s="160"/>
      <c r="O51" s="160"/>
      <c r="P51" s="160"/>
      <c r="Q51" s="160"/>
      <c r="R51" s="160"/>
      <c r="S51" s="160"/>
      <c r="T51" s="160"/>
      <c r="U51" s="160"/>
      <c r="V51" s="160"/>
      <c r="W51" s="160"/>
      <c r="X51" s="160"/>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row>
    <row r="52" spans="1:80">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row>
    <row r="53" spans="1:80" ht="15">
      <c r="A53" s="124" t="s">
        <v>294</v>
      </c>
      <c r="B53" s="146"/>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row>
    <row r="54" spans="1:80" ht="15">
      <c r="B54" s="147"/>
      <c r="C54" s="150"/>
      <c r="D54" s="148"/>
      <c r="E54" s="118">
        <f>E42</f>
        <v>2016</v>
      </c>
      <c r="F54" s="118">
        <f t="shared" ref="F54:X55" si="13">F42</f>
        <v>2017</v>
      </c>
      <c r="G54" s="118">
        <f t="shared" si="13"/>
        <v>2018</v>
      </c>
      <c r="H54" s="118">
        <f t="shared" si="13"/>
        <v>2019</v>
      </c>
      <c r="I54" s="118">
        <f t="shared" si="13"/>
        <v>2020</v>
      </c>
      <c r="J54" s="118">
        <f t="shared" si="13"/>
        <v>2021</v>
      </c>
      <c r="K54" s="118">
        <f t="shared" si="13"/>
        <v>2022</v>
      </c>
      <c r="L54" s="118">
        <f t="shared" si="13"/>
        <v>2023</v>
      </c>
      <c r="M54" s="118">
        <f t="shared" si="13"/>
        <v>2024</v>
      </c>
      <c r="N54" s="118">
        <f t="shared" si="13"/>
        <v>2025</v>
      </c>
      <c r="O54" s="118">
        <f t="shared" si="13"/>
        <v>2026</v>
      </c>
      <c r="P54" s="118">
        <f t="shared" si="13"/>
        <v>2027</v>
      </c>
      <c r="Q54" s="118">
        <f t="shared" si="13"/>
        <v>2028</v>
      </c>
      <c r="R54" s="118">
        <f t="shared" si="13"/>
        <v>2029</v>
      </c>
      <c r="S54" s="118">
        <f t="shared" si="13"/>
        <v>2030</v>
      </c>
      <c r="T54" s="118">
        <f t="shared" si="13"/>
        <v>2031</v>
      </c>
      <c r="U54" s="118">
        <f t="shared" si="13"/>
        <v>2032</v>
      </c>
      <c r="V54" s="118">
        <f t="shared" si="13"/>
        <v>2033</v>
      </c>
      <c r="W54" s="118">
        <f t="shared" si="13"/>
        <v>2034</v>
      </c>
      <c r="X54" s="118">
        <f t="shared" si="13"/>
        <v>2035</v>
      </c>
      <c r="Y54" s="171" t="s">
        <v>412</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row>
    <row r="55" spans="1:80" ht="15">
      <c r="B55" s="152" t="s">
        <v>369</v>
      </c>
      <c r="C55" s="151" t="s">
        <v>291</v>
      </c>
      <c r="D55" s="149" t="s">
        <v>291</v>
      </c>
      <c r="E55" s="119" t="str">
        <f>E43</f>
        <v>aMW_2016</v>
      </c>
      <c r="F55" s="119" t="str">
        <f t="shared" si="13"/>
        <v>aMW_2017</v>
      </c>
      <c r="G55" s="119" t="str">
        <f t="shared" si="13"/>
        <v>aMW_2018</v>
      </c>
      <c r="H55" s="119" t="str">
        <f t="shared" si="13"/>
        <v>aMW_2019</v>
      </c>
      <c r="I55" s="119" t="str">
        <f t="shared" si="13"/>
        <v>aMW_2020</v>
      </c>
      <c r="J55" s="119" t="str">
        <f t="shared" si="13"/>
        <v>aMW_2021</v>
      </c>
      <c r="K55" s="119" t="str">
        <f t="shared" si="13"/>
        <v>aMW_2022</v>
      </c>
      <c r="L55" s="119" t="str">
        <f t="shared" si="13"/>
        <v>aMW_2023</v>
      </c>
      <c r="M55" s="119" t="str">
        <f t="shared" si="13"/>
        <v>aMW_2024</v>
      </c>
      <c r="N55" s="119" t="str">
        <f t="shared" si="13"/>
        <v>aMW_2025</v>
      </c>
      <c r="O55" s="119" t="str">
        <f t="shared" si="13"/>
        <v>aMW_2026</v>
      </c>
      <c r="P55" s="119" t="str">
        <f t="shared" si="13"/>
        <v>aMW_2027</v>
      </c>
      <c r="Q55" s="119" t="str">
        <f t="shared" si="13"/>
        <v>aMW_2028</v>
      </c>
      <c r="R55" s="119" t="str">
        <f t="shared" si="13"/>
        <v>aMW_2029</v>
      </c>
      <c r="S55" s="119" t="str">
        <f t="shared" si="13"/>
        <v>aMW_2030</v>
      </c>
      <c r="T55" s="119" t="str">
        <f t="shared" si="13"/>
        <v>aMW_2031</v>
      </c>
      <c r="U55" s="119" t="str">
        <f t="shared" si="13"/>
        <v>aMW_2032</v>
      </c>
      <c r="V55" s="119" t="str">
        <f t="shared" si="13"/>
        <v>aMW_2033</v>
      </c>
      <c r="W55" s="119" t="str">
        <f t="shared" si="13"/>
        <v>aMW_2034</v>
      </c>
      <c r="X55" s="119" t="str">
        <f t="shared" si="13"/>
        <v>aMW_2035</v>
      </c>
      <c r="Y55" s="172" t="s">
        <v>412</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row>
    <row r="56" spans="1:80">
      <c r="B56" s="25" t="s">
        <v>83</v>
      </c>
      <c r="C56" s="163" t="s">
        <v>295</v>
      </c>
      <c r="D56" s="163" t="s">
        <v>296</v>
      </c>
      <c r="E56" s="160">
        <f>DSUM($B$43:$Y$48,E$43,$C$55:$D56)</f>
        <v>1.1010934024904991E-2</v>
      </c>
      <c r="F56" s="160">
        <f>DSUM($B$43:$Y$48,F$43,$C$55:$D56)</f>
        <v>2.4786710428614526E-2</v>
      </c>
      <c r="G56" s="160">
        <f>DSUM($B$43:$Y$48,G$43,$C$55:$D56)</f>
        <v>4.1934488048192886E-2</v>
      </c>
      <c r="H56" s="160">
        <f>DSUM($B$43:$Y$48,H$43,$C$55:$D56)</f>
        <v>6.2168376946370951E-2</v>
      </c>
      <c r="I56" s="160">
        <f>DSUM($B$43:$Y$48,I$43,$C$55:$D56)</f>
        <v>8.5602570019254282E-2</v>
      </c>
      <c r="J56" s="160">
        <f>DSUM($B$43:$Y$48,J$43,$C$55:$D56)</f>
        <v>0.11336152315136799</v>
      </c>
      <c r="K56" s="160">
        <f>DSUM($B$43:$Y$48,K$43,$C$55:$D56)</f>
        <v>0.14424599760303888</v>
      </c>
      <c r="L56" s="160">
        <f>DSUM($B$43:$Y$48,L$43,$C$55:$D56)</f>
        <v>0.17630062821110273</v>
      </c>
      <c r="M56" s="160">
        <f>DSUM($B$43:$Y$48,M$43,$C$55:$D56)</f>
        <v>0.20708608185440758</v>
      </c>
      <c r="N56" s="160">
        <f>DSUM($B$43:$Y$48,N$43,$C$55:$D56)</f>
        <v>0.23420935010995969</v>
      </c>
      <c r="O56" s="160">
        <f>DSUM($B$43:$Y$48,O$43,$C$55:$D56)</f>
        <v>0.25595545870517633</v>
      </c>
      <c r="P56" s="160">
        <f>DSUM($B$43:$Y$48,P$43,$C$55:$D56)</f>
        <v>0.27175251609153844</v>
      </c>
      <c r="Q56" s="160">
        <f>DSUM($B$43:$Y$48,Q$43,$C$55:$D56)</f>
        <v>0.28221269068581889</v>
      </c>
      <c r="R56" s="160">
        <f>DSUM($B$43:$Y$48,R$43,$C$55:$D56)</f>
        <v>0.28872405371615117</v>
      </c>
      <c r="S56" s="160">
        <f>DSUM($B$43:$Y$48,S$43,$C$55:$D56)</f>
        <v>0.29283091045385012</v>
      </c>
      <c r="T56" s="160">
        <f>DSUM($B$43:$Y$48,T$43,$C$55:$D56)</f>
        <v>0.2957437823941545</v>
      </c>
      <c r="U56" s="160">
        <f>DSUM($B$43:$Y$48,U$43,$C$55:$D56)</f>
        <v>0.29817730544515286</v>
      </c>
      <c r="V56" s="160">
        <f>DSUM($B$43:$Y$48,V$43,$C$55:$D56)</f>
        <v>0.30045345454893524</v>
      </c>
      <c r="W56" s="160">
        <f>DSUM($B$43:$Y$48,W$43,$C$55:$D56)</f>
        <v>0.30268266378242387</v>
      </c>
      <c r="X56" s="160">
        <f>DSUM($B$43:$Y$48,X$43,$C$55:$D56)</f>
        <v>0.30489666928600445</v>
      </c>
      <c r="Y56" s="160">
        <f>DSUM($B$43:$Y$48,Y$43,$C$55:$D56)</f>
        <v>5.5948681122079664</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row>
    <row r="57" spans="1:80">
      <c r="B57" s="25" t="s">
        <v>84</v>
      </c>
      <c r="C57" s="163" t="s">
        <v>297</v>
      </c>
      <c r="D57" s="163" t="s">
        <v>298</v>
      </c>
      <c r="E57" s="160">
        <f>DSUM($B$43:$Y$48,E$43,$C$55:$D57)</f>
        <v>1.1010934024904991E-2</v>
      </c>
      <c r="F57" s="160">
        <f>DSUM($B$43:$Y$48,F$43,$C$55:$D57)</f>
        <v>2.4786710428614526E-2</v>
      </c>
      <c r="G57" s="160">
        <f>DSUM($B$43:$Y$48,G$43,$C$55:$D57)</f>
        <v>4.1934488048192886E-2</v>
      </c>
      <c r="H57" s="160">
        <f>DSUM($B$43:$Y$48,H$43,$C$55:$D57)</f>
        <v>6.2168376946370951E-2</v>
      </c>
      <c r="I57" s="160">
        <f>DSUM($B$43:$Y$48,I$43,$C$55:$D57)</f>
        <v>8.5602570019254282E-2</v>
      </c>
      <c r="J57" s="160">
        <f>DSUM($B$43:$Y$48,J$43,$C$55:$D57)</f>
        <v>0.11336152315136799</v>
      </c>
      <c r="K57" s="160">
        <f>DSUM($B$43:$Y$48,K$43,$C$55:$D57)</f>
        <v>0.14424599760303888</v>
      </c>
      <c r="L57" s="160">
        <f>DSUM($B$43:$Y$48,L$43,$C$55:$D57)</f>
        <v>0.17630062821110273</v>
      </c>
      <c r="M57" s="160">
        <f>DSUM($B$43:$Y$48,M$43,$C$55:$D57)</f>
        <v>0.20708608185440758</v>
      </c>
      <c r="N57" s="160">
        <f>DSUM($B$43:$Y$48,N$43,$C$55:$D57)</f>
        <v>0.23420935010995969</v>
      </c>
      <c r="O57" s="160">
        <f>DSUM($B$43:$Y$48,O$43,$C$55:$D57)</f>
        <v>0.25595545870517633</v>
      </c>
      <c r="P57" s="160">
        <f>DSUM($B$43:$Y$48,P$43,$C$55:$D57)</f>
        <v>0.27175251609153844</v>
      </c>
      <c r="Q57" s="160">
        <f>DSUM($B$43:$Y$48,Q$43,$C$55:$D57)</f>
        <v>0.28221269068581889</v>
      </c>
      <c r="R57" s="160">
        <f>DSUM($B$43:$Y$48,R$43,$C$55:$D57)</f>
        <v>0.28872405371615117</v>
      </c>
      <c r="S57" s="160">
        <f>DSUM($B$43:$Y$48,S$43,$C$55:$D57)</f>
        <v>0.29283091045385012</v>
      </c>
      <c r="T57" s="160">
        <f>DSUM($B$43:$Y$48,T$43,$C$55:$D57)</f>
        <v>0.2957437823941545</v>
      </c>
      <c r="U57" s="160">
        <f>DSUM($B$43:$Y$48,U$43,$C$55:$D57)</f>
        <v>0.29817730544515286</v>
      </c>
      <c r="V57" s="160">
        <f>DSUM($B$43:$Y$48,V$43,$C$55:$D57)</f>
        <v>0.30045345454893524</v>
      </c>
      <c r="W57" s="160">
        <f>DSUM($B$43:$Y$48,W$43,$C$55:$D57)</f>
        <v>0.30268266378242387</v>
      </c>
      <c r="X57" s="160">
        <f>DSUM($B$43:$Y$48,X$43,$C$55:$D57)</f>
        <v>0.30489666928600445</v>
      </c>
      <c r="Y57" s="160">
        <f>DSUM($B$43:$Y$48,Y$43,$C$55:$D57)</f>
        <v>5.5948681122079664</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row>
    <row r="58" spans="1:80">
      <c r="B58" s="25" t="s">
        <v>85</v>
      </c>
      <c r="C58" s="163" t="s">
        <v>299</v>
      </c>
      <c r="D58" s="163" t="s">
        <v>300</v>
      </c>
      <c r="E58" s="160">
        <f>DSUM($B$43:$Y$48,E$43,$C$55:$D58)</f>
        <v>1.1010934024904991E-2</v>
      </c>
      <c r="F58" s="160">
        <f>DSUM($B$43:$Y$48,F$43,$C$55:$D58)</f>
        <v>2.4786710428614526E-2</v>
      </c>
      <c r="G58" s="160">
        <f>DSUM($B$43:$Y$48,G$43,$C$55:$D58)</f>
        <v>4.1934488048192886E-2</v>
      </c>
      <c r="H58" s="160">
        <f>DSUM($B$43:$Y$48,H$43,$C$55:$D58)</f>
        <v>6.2168376946370951E-2</v>
      </c>
      <c r="I58" s="160">
        <f>DSUM($B$43:$Y$48,I$43,$C$55:$D58)</f>
        <v>8.5602570019254282E-2</v>
      </c>
      <c r="J58" s="160">
        <f>DSUM($B$43:$Y$48,J$43,$C$55:$D58)</f>
        <v>0.11336152315136799</v>
      </c>
      <c r="K58" s="160">
        <f>DSUM($B$43:$Y$48,K$43,$C$55:$D58)</f>
        <v>0.14424599760303888</v>
      </c>
      <c r="L58" s="160">
        <f>DSUM($B$43:$Y$48,L$43,$C$55:$D58)</f>
        <v>0.17630062821110273</v>
      </c>
      <c r="M58" s="160">
        <f>DSUM($B$43:$Y$48,M$43,$C$55:$D58)</f>
        <v>0.20708608185440758</v>
      </c>
      <c r="N58" s="160">
        <f>DSUM($B$43:$Y$48,N$43,$C$55:$D58)</f>
        <v>0.23420935010995969</v>
      </c>
      <c r="O58" s="160">
        <f>DSUM($B$43:$Y$48,O$43,$C$55:$D58)</f>
        <v>0.25595545870517633</v>
      </c>
      <c r="P58" s="160">
        <f>DSUM($B$43:$Y$48,P$43,$C$55:$D58)</f>
        <v>0.27175251609153844</v>
      </c>
      <c r="Q58" s="160">
        <f>DSUM($B$43:$Y$48,Q$43,$C$55:$D58)</f>
        <v>0.28221269068581889</v>
      </c>
      <c r="R58" s="160">
        <f>DSUM($B$43:$Y$48,R$43,$C$55:$D58)</f>
        <v>0.28872405371615117</v>
      </c>
      <c r="S58" s="160">
        <f>DSUM($B$43:$Y$48,S$43,$C$55:$D58)</f>
        <v>0.29283091045385012</v>
      </c>
      <c r="T58" s="160">
        <f>DSUM($B$43:$Y$48,T$43,$C$55:$D58)</f>
        <v>0.2957437823941545</v>
      </c>
      <c r="U58" s="160">
        <f>DSUM($B$43:$Y$48,U$43,$C$55:$D58)</f>
        <v>0.29817730544515286</v>
      </c>
      <c r="V58" s="160">
        <f>DSUM($B$43:$Y$48,V$43,$C$55:$D58)</f>
        <v>0.30045345454893524</v>
      </c>
      <c r="W58" s="160">
        <f>DSUM($B$43:$Y$48,W$43,$C$55:$D58)</f>
        <v>0.30268266378242387</v>
      </c>
      <c r="X58" s="160">
        <f>DSUM($B$43:$Y$48,X$43,$C$55:$D58)</f>
        <v>0.30489666928600445</v>
      </c>
      <c r="Y58" s="160">
        <f>DSUM($B$43:$Y$48,Y$43,$C$55:$D58)</f>
        <v>5.5948681122079664</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row>
    <row r="59" spans="1:80">
      <c r="B59" s="25" t="s">
        <v>86</v>
      </c>
      <c r="C59" s="163" t="s">
        <v>301</v>
      </c>
      <c r="D59" s="163" t="s">
        <v>302</v>
      </c>
      <c r="E59" s="160">
        <f>DSUM($B$43:$Y$48,E$43,$C$55:$D59)</f>
        <v>1.1010934024904991E-2</v>
      </c>
      <c r="F59" s="160">
        <f>DSUM($B$43:$Y$48,F$43,$C$55:$D59)</f>
        <v>2.4786710428614526E-2</v>
      </c>
      <c r="G59" s="160">
        <f>DSUM($B$43:$Y$48,G$43,$C$55:$D59)</f>
        <v>4.1934488048192886E-2</v>
      </c>
      <c r="H59" s="160">
        <f>DSUM($B$43:$Y$48,H$43,$C$55:$D59)</f>
        <v>6.2168376946370951E-2</v>
      </c>
      <c r="I59" s="160">
        <f>DSUM($B$43:$Y$48,I$43,$C$55:$D59)</f>
        <v>8.5602570019254282E-2</v>
      </c>
      <c r="J59" s="160">
        <f>DSUM($B$43:$Y$48,J$43,$C$55:$D59)</f>
        <v>0.11336152315136799</v>
      </c>
      <c r="K59" s="160">
        <f>DSUM($B$43:$Y$48,K$43,$C$55:$D59)</f>
        <v>0.14424599760303888</v>
      </c>
      <c r="L59" s="160">
        <f>DSUM($B$43:$Y$48,L$43,$C$55:$D59)</f>
        <v>0.17630062821110273</v>
      </c>
      <c r="M59" s="160">
        <f>DSUM($B$43:$Y$48,M$43,$C$55:$D59)</f>
        <v>0.20708608185440758</v>
      </c>
      <c r="N59" s="160">
        <f>DSUM($B$43:$Y$48,N$43,$C$55:$D59)</f>
        <v>0.23420935010995969</v>
      </c>
      <c r="O59" s="160">
        <f>DSUM($B$43:$Y$48,O$43,$C$55:$D59)</f>
        <v>0.25595545870517633</v>
      </c>
      <c r="P59" s="160">
        <f>DSUM($B$43:$Y$48,P$43,$C$55:$D59)</f>
        <v>0.27175251609153844</v>
      </c>
      <c r="Q59" s="160">
        <f>DSUM($B$43:$Y$48,Q$43,$C$55:$D59)</f>
        <v>0.28221269068581889</v>
      </c>
      <c r="R59" s="160">
        <f>DSUM($B$43:$Y$48,R$43,$C$55:$D59)</f>
        <v>0.28872405371615117</v>
      </c>
      <c r="S59" s="160">
        <f>DSUM($B$43:$Y$48,S$43,$C$55:$D59)</f>
        <v>0.29283091045385012</v>
      </c>
      <c r="T59" s="160">
        <f>DSUM($B$43:$Y$48,T$43,$C$55:$D59)</f>
        <v>0.2957437823941545</v>
      </c>
      <c r="U59" s="160">
        <f>DSUM($B$43:$Y$48,U$43,$C$55:$D59)</f>
        <v>0.29817730544515286</v>
      </c>
      <c r="V59" s="160">
        <f>DSUM($B$43:$Y$48,V$43,$C$55:$D59)</f>
        <v>0.30045345454893524</v>
      </c>
      <c r="W59" s="160">
        <f>DSUM($B$43:$Y$48,W$43,$C$55:$D59)</f>
        <v>0.30268266378242387</v>
      </c>
      <c r="X59" s="160">
        <f>DSUM($B$43:$Y$48,X$43,$C$55:$D59)</f>
        <v>0.30489666928600445</v>
      </c>
      <c r="Y59" s="160">
        <f>DSUM($B$43:$Y$48,Y$43,$C$55:$D59)</f>
        <v>5.5948681122079664</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row>
    <row r="60" spans="1:80">
      <c r="B60" s="25" t="s">
        <v>87</v>
      </c>
      <c r="C60" s="163" t="s">
        <v>303</v>
      </c>
      <c r="D60" s="163" t="s">
        <v>304</v>
      </c>
      <c r="E60" s="160">
        <f>DSUM($B$43:$Y$48,E$43,$C$55:$D60)</f>
        <v>1.1010934024904991E-2</v>
      </c>
      <c r="F60" s="160">
        <f>DSUM($B$43:$Y$48,F$43,$C$55:$D60)</f>
        <v>2.4786710428614526E-2</v>
      </c>
      <c r="G60" s="160">
        <f>DSUM($B$43:$Y$48,G$43,$C$55:$D60)</f>
        <v>4.1934488048192886E-2</v>
      </c>
      <c r="H60" s="160">
        <f>DSUM($B$43:$Y$48,H$43,$C$55:$D60)</f>
        <v>6.2168376946370951E-2</v>
      </c>
      <c r="I60" s="160">
        <f>DSUM($B$43:$Y$48,I$43,$C$55:$D60)</f>
        <v>8.5602570019254282E-2</v>
      </c>
      <c r="J60" s="160">
        <f>DSUM($B$43:$Y$48,J$43,$C$55:$D60)</f>
        <v>0.11336152315136799</v>
      </c>
      <c r="K60" s="160">
        <f>DSUM($B$43:$Y$48,K$43,$C$55:$D60)</f>
        <v>0.14424599760303888</v>
      </c>
      <c r="L60" s="160">
        <f>DSUM($B$43:$Y$48,L$43,$C$55:$D60)</f>
        <v>0.17630062821110273</v>
      </c>
      <c r="M60" s="160">
        <f>DSUM($B$43:$Y$48,M$43,$C$55:$D60)</f>
        <v>0.20708608185440758</v>
      </c>
      <c r="N60" s="160">
        <f>DSUM($B$43:$Y$48,N$43,$C$55:$D60)</f>
        <v>0.23420935010995969</v>
      </c>
      <c r="O60" s="160">
        <f>DSUM($B$43:$Y$48,O$43,$C$55:$D60)</f>
        <v>0.25595545870517633</v>
      </c>
      <c r="P60" s="160">
        <f>DSUM($B$43:$Y$48,P$43,$C$55:$D60)</f>
        <v>0.27175251609153844</v>
      </c>
      <c r="Q60" s="160">
        <f>DSUM($B$43:$Y$48,Q$43,$C$55:$D60)</f>
        <v>0.28221269068581889</v>
      </c>
      <c r="R60" s="160">
        <f>DSUM($B$43:$Y$48,R$43,$C$55:$D60)</f>
        <v>0.28872405371615117</v>
      </c>
      <c r="S60" s="160">
        <f>DSUM($B$43:$Y$48,S$43,$C$55:$D60)</f>
        <v>0.29283091045385012</v>
      </c>
      <c r="T60" s="160">
        <f>DSUM($B$43:$Y$48,T$43,$C$55:$D60)</f>
        <v>0.2957437823941545</v>
      </c>
      <c r="U60" s="160">
        <f>DSUM($B$43:$Y$48,U$43,$C$55:$D60)</f>
        <v>0.29817730544515286</v>
      </c>
      <c r="V60" s="160">
        <f>DSUM($B$43:$Y$48,V$43,$C$55:$D60)</f>
        <v>0.30045345454893524</v>
      </c>
      <c r="W60" s="160">
        <f>DSUM($B$43:$Y$48,W$43,$C$55:$D60)</f>
        <v>0.30268266378242387</v>
      </c>
      <c r="X60" s="160">
        <f>DSUM($B$43:$Y$48,X$43,$C$55:$D60)</f>
        <v>0.30489666928600445</v>
      </c>
      <c r="Y60" s="160">
        <f>DSUM($B$43:$Y$48,Y$43,$C$55:$D60)</f>
        <v>5.5948681122079664</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row>
    <row r="61" spans="1:80">
      <c r="B61" s="25" t="s">
        <v>88</v>
      </c>
      <c r="C61" s="163" t="s">
        <v>305</v>
      </c>
      <c r="D61" s="163" t="s">
        <v>306</v>
      </c>
      <c r="E61" s="160">
        <f>DSUM($B$43:$Y$48,E$43,$C$55:$D61)</f>
        <v>1.1010934024904991E-2</v>
      </c>
      <c r="F61" s="160">
        <f>DSUM($B$43:$Y$48,F$43,$C$55:$D61)</f>
        <v>2.4786710428614526E-2</v>
      </c>
      <c r="G61" s="160">
        <f>DSUM($B$43:$Y$48,G$43,$C$55:$D61)</f>
        <v>4.1934488048192886E-2</v>
      </c>
      <c r="H61" s="160">
        <f>DSUM($B$43:$Y$48,H$43,$C$55:$D61)</f>
        <v>6.2168376946370951E-2</v>
      </c>
      <c r="I61" s="160">
        <f>DSUM($B$43:$Y$48,I$43,$C$55:$D61)</f>
        <v>8.5602570019254282E-2</v>
      </c>
      <c r="J61" s="160">
        <f>DSUM($B$43:$Y$48,J$43,$C$55:$D61)</f>
        <v>0.11336152315136799</v>
      </c>
      <c r="K61" s="160">
        <f>DSUM($B$43:$Y$48,K$43,$C$55:$D61)</f>
        <v>0.14424599760303888</v>
      </c>
      <c r="L61" s="160">
        <f>DSUM($B$43:$Y$48,L$43,$C$55:$D61)</f>
        <v>0.17630062821110273</v>
      </c>
      <c r="M61" s="160">
        <f>DSUM($B$43:$Y$48,M$43,$C$55:$D61)</f>
        <v>0.20708608185440758</v>
      </c>
      <c r="N61" s="160">
        <f>DSUM($B$43:$Y$48,N$43,$C$55:$D61)</f>
        <v>0.23420935010995969</v>
      </c>
      <c r="O61" s="160">
        <f>DSUM($B$43:$Y$48,O$43,$C$55:$D61)</f>
        <v>0.25595545870517633</v>
      </c>
      <c r="P61" s="160">
        <f>DSUM($B$43:$Y$48,P$43,$C$55:$D61)</f>
        <v>0.27175251609153844</v>
      </c>
      <c r="Q61" s="160">
        <f>DSUM($B$43:$Y$48,Q$43,$C$55:$D61)</f>
        <v>0.28221269068581889</v>
      </c>
      <c r="R61" s="160">
        <f>DSUM($B$43:$Y$48,R$43,$C$55:$D61)</f>
        <v>0.28872405371615117</v>
      </c>
      <c r="S61" s="160">
        <f>DSUM($B$43:$Y$48,S$43,$C$55:$D61)</f>
        <v>0.29283091045385012</v>
      </c>
      <c r="T61" s="160">
        <f>DSUM($B$43:$Y$48,T$43,$C$55:$D61)</f>
        <v>0.2957437823941545</v>
      </c>
      <c r="U61" s="160">
        <f>DSUM($B$43:$Y$48,U$43,$C$55:$D61)</f>
        <v>0.29817730544515286</v>
      </c>
      <c r="V61" s="160">
        <f>DSUM($B$43:$Y$48,V$43,$C$55:$D61)</f>
        <v>0.30045345454893524</v>
      </c>
      <c r="W61" s="160">
        <f>DSUM($B$43:$Y$48,W$43,$C$55:$D61)</f>
        <v>0.30268266378242387</v>
      </c>
      <c r="X61" s="160">
        <f>DSUM($B$43:$Y$48,X$43,$C$55:$D61)</f>
        <v>0.30489666928600445</v>
      </c>
      <c r="Y61" s="160">
        <f>DSUM($B$43:$Y$48,Y$43,$C$55:$D61)</f>
        <v>5.5948681122079664</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row>
    <row r="62" spans="1:80">
      <c r="B62" s="25" t="s">
        <v>89</v>
      </c>
      <c r="C62" s="163" t="s">
        <v>307</v>
      </c>
      <c r="D62" s="163" t="s">
        <v>308</v>
      </c>
      <c r="E62" s="160">
        <f>DSUM($B$43:$Y$48,E$43,$C$55:$D62)</f>
        <v>1.1010934024904991E-2</v>
      </c>
      <c r="F62" s="160">
        <f>DSUM($B$43:$Y$48,F$43,$C$55:$D62)</f>
        <v>2.4786710428614526E-2</v>
      </c>
      <c r="G62" s="160">
        <f>DSUM($B$43:$Y$48,G$43,$C$55:$D62)</f>
        <v>4.1934488048192886E-2</v>
      </c>
      <c r="H62" s="160">
        <f>DSUM($B$43:$Y$48,H$43,$C$55:$D62)</f>
        <v>6.2168376946370951E-2</v>
      </c>
      <c r="I62" s="160">
        <f>DSUM($B$43:$Y$48,I$43,$C$55:$D62)</f>
        <v>8.5602570019254282E-2</v>
      </c>
      <c r="J62" s="160">
        <f>DSUM($B$43:$Y$48,J$43,$C$55:$D62)</f>
        <v>0.11336152315136799</v>
      </c>
      <c r="K62" s="160">
        <f>DSUM($B$43:$Y$48,K$43,$C$55:$D62)</f>
        <v>0.14424599760303888</v>
      </c>
      <c r="L62" s="160">
        <f>DSUM($B$43:$Y$48,L$43,$C$55:$D62)</f>
        <v>0.17630062821110273</v>
      </c>
      <c r="M62" s="160">
        <f>DSUM($B$43:$Y$48,M$43,$C$55:$D62)</f>
        <v>0.20708608185440758</v>
      </c>
      <c r="N62" s="160">
        <f>DSUM($B$43:$Y$48,N$43,$C$55:$D62)</f>
        <v>0.23420935010995969</v>
      </c>
      <c r="O62" s="160">
        <f>DSUM($B$43:$Y$48,O$43,$C$55:$D62)</f>
        <v>0.25595545870517633</v>
      </c>
      <c r="P62" s="160">
        <f>DSUM($B$43:$Y$48,P$43,$C$55:$D62)</f>
        <v>0.27175251609153844</v>
      </c>
      <c r="Q62" s="160">
        <f>DSUM($B$43:$Y$48,Q$43,$C$55:$D62)</f>
        <v>0.28221269068581889</v>
      </c>
      <c r="R62" s="160">
        <f>DSUM($B$43:$Y$48,R$43,$C$55:$D62)</f>
        <v>0.28872405371615117</v>
      </c>
      <c r="S62" s="160">
        <f>DSUM($B$43:$Y$48,S$43,$C$55:$D62)</f>
        <v>0.29283091045385012</v>
      </c>
      <c r="T62" s="160">
        <f>DSUM($B$43:$Y$48,T$43,$C$55:$D62)</f>
        <v>0.2957437823941545</v>
      </c>
      <c r="U62" s="160">
        <f>DSUM($B$43:$Y$48,U$43,$C$55:$D62)</f>
        <v>0.29817730544515286</v>
      </c>
      <c r="V62" s="160">
        <f>DSUM($B$43:$Y$48,V$43,$C$55:$D62)</f>
        <v>0.30045345454893524</v>
      </c>
      <c r="W62" s="160">
        <f>DSUM($B$43:$Y$48,W$43,$C$55:$D62)</f>
        <v>0.30268266378242387</v>
      </c>
      <c r="X62" s="160">
        <f>DSUM($B$43:$Y$48,X$43,$C$55:$D62)</f>
        <v>0.30489666928600445</v>
      </c>
      <c r="Y62" s="160">
        <f>DSUM($B$43:$Y$48,Y$43,$C$55:$D62)</f>
        <v>5.5948681122079664</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row>
    <row r="63" spans="1:80">
      <c r="B63" s="25" t="s">
        <v>90</v>
      </c>
      <c r="C63" s="163" t="s">
        <v>309</v>
      </c>
      <c r="D63" s="163" t="s">
        <v>310</v>
      </c>
      <c r="E63" s="160">
        <f>DSUM($B$43:$Y$48,E$43,$C$55:$D63)</f>
        <v>1.1010934024904991E-2</v>
      </c>
      <c r="F63" s="160">
        <f>DSUM($B$43:$Y$48,F$43,$C$55:$D63)</f>
        <v>2.4786710428614526E-2</v>
      </c>
      <c r="G63" s="160">
        <f>DSUM($B$43:$Y$48,G$43,$C$55:$D63)</f>
        <v>4.1934488048192886E-2</v>
      </c>
      <c r="H63" s="160">
        <f>DSUM($B$43:$Y$48,H$43,$C$55:$D63)</f>
        <v>6.2168376946370951E-2</v>
      </c>
      <c r="I63" s="160">
        <f>DSUM($B$43:$Y$48,I$43,$C$55:$D63)</f>
        <v>8.5602570019254282E-2</v>
      </c>
      <c r="J63" s="160">
        <f>DSUM($B$43:$Y$48,J$43,$C$55:$D63)</f>
        <v>0.11336152315136799</v>
      </c>
      <c r="K63" s="160">
        <f>DSUM($B$43:$Y$48,K$43,$C$55:$D63)</f>
        <v>0.14424599760303888</v>
      </c>
      <c r="L63" s="160">
        <f>DSUM($B$43:$Y$48,L$43,$C$55:$D63)</f>
        <v>0.17630062821110273</v>
      </c>
      <c r="M63" s="160">
        <f>DSUM($B$43:$Y$48,M$43,$C$55:$D63)</f>
        <v>0.20708608185440758</v>
      </c>
      <c r="N63" s="160">
        <f>DSUM($B$43:$Y$48,N$43,$C$55:$D63)</f>
        <v>0.23420935010995969</v>
      </c>
      <c r="O63" s="160">
        <f>DSUM($B$43:$Y$48,O$43,$C$55:$D63)</f>
        <v>0.25595545870517633</v>
      </c>
      <c r="P63" s="160">
        <f>DSUM($B$43:$Y$48,P$43,$C$55:$D63)</f>
        <v>0.27175251609153844</v>
      </c>
      <c r="Q63" s="160">
        <f>DSUM($B$43:$Y$48,Q$43,$C$55:$D63)</f>
        <v>0.28221269068581889</v>
      </c>
      <c r="R63" s="160">
        <f>DSUM($B$43:$Y$48,R$43,$C$55:$D63)</f>
        <v>0.28872405371615117</v>
      </c>
      <c r="S63" s="160">
        <f>DSUM($B$43:$Y$48,S$43,$C$55:$D63)</f>
        <v>0.29283091045385012</v>
      </c>
      <c r="T63" s="160">
        <f>DSUM($B$43:$Y$48,T$43,$C$55:$D63)</f>
        <v>0.2957437823941545</v>
      </c>
      <c r="U63" s="160">
        <f>DSUM($B$43:$Y$48,U$43,$C$55:$D63)</f>
        <v>0.29817730544515286</v>
      </c>
      <c r="V63" s="160">
        <f>DSUM($B$43:$Y$48,V$43,$C$55:$D63)</f>
        <v>0.30045345454893524</v>
      </c>
      <c r="W63" s="160">
        <f>DSUM($B$43:$Y$48,W$43,$C$55:$D63)</f>
        <v>0.30268266378242387</v>
      </c>
      <c r="X63" s="160">
        <f>DSUM($B$43:$Y$48,X$43,$C$55:$D63)</f>
        <v>0.30489666928600445</v>
      </c>
      <c r="Y63" s="160">
        <f>DSUM($B$43:$Y$48,Y$43,$C$55:$D63)</f>
        <v>5.5948681122079664</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row>
    <row r="64" spans="1:80">
      <c r="B64" s="25" t="s">
        <v>91</v>
      </c>
      <c r="C64" s="163" t="s">
        <v>311</v>
      </c>
      <c r="D64" s="163" t="s">
        <v>312</v>
      </c>
      <c r="E64" s="160">
        <f>DSUM($B$43:$Y$48,E$43,$C$55:$D64)</f>
        <v>1.1010934024904991E-2</v>
      </c>
      <c r="F64" s="160">
        <f>DSUM($B$43:$Y$48,F$43,$C$55:$D64)</f>
        <v>2.4786710428614526E-2</v>
      </c>
      <c r="G64" s="160">
        <f>DSUM($B$43:$Y$48,G$43,$C$55:$D64)</f>
        <v>4.1934488048192886E-2</v>
      </c>
      <c r="H64" s="160">
        <f>DSUM($B$43:$Y$48,H$43,$C$55:$D64)</f>
        <v>6.2168376946370951E-2</v>
      </c>
      <c r="I64" s="160">
        <f>DSUM($B$43:$Y$48,I$43,$C$55:$D64)</f>
        <v>8.5602570019254282E-2</v>
      </c>
      <c r="J64" s="160">
        <f>DSUM($B$43:$Y$48,J$43,$C$55:$D64)</f>
        <v>0.11336152315136799</v>
      </c>
      <c r="K64" s="160">
        <f>DSUM($B$43:$Y$48,K$43,$C$55:$D64)</f>
        <v>0.14424599760303888</v>
      </c>
      <c r="L64" s="160">
        <f>DSUM($B$43:$Y$48,L$43,$C$55:$D64)</f>
        <v>0.17630062821110273</v>
      </c>
      <c r="M64" s="160">
        <f>DSUM($B$43:$Y$48,M$43,$C$55:$D64)</f>
        <v>0.20708608185440758</v>
      </c>
      <c r="N64" s="160">
        <f>DSUM($B$43:$Y$48,N$43,$C$55:$D64)</f>
        <v>0.23420935010995969</v>
      </c>
      <c r="O64" s="160">
        <f>DSUM($B$43:$Y$48,O$43,$C$55:$D64)</f>
        <v>0.25595545870517633</v>
      </c>
      <c r="P64" s="160">
        <f>DSUM($B$43:$Y$48,P$43,$C$55:$D64)</f>
        <v>0.27175251609153844</v>
      </c>
      <c r="Q64" s="160">
        <f>DSUM($B$43:$Y$48,Q$43,$C$55:$D64)</f>
        <v>0.28221269068581889</v>
      </c>
      <c r="R64" s="160">
        <f>DSUM($B$43:$Y$48,R$43,$C$55:$D64)</f>
        <v>0.28872405371615117</v>
      </c>
      <c r="S64" s="160">
        <f>DSUM($B$43:$Y$48,S$43,$C$55:$D64)</f>
        <v>0.29283091045385012</v>
      </c>
      <c r="T64" s="160">
        <f>DSUM($B$43:$Y$48,T$43,$C$55:$D64)</f>
        <v>0.2957437823941545</v>
      </c>
      <c r="U64" s="160">
        <f>DSUM($B$43:$Y$48,U$43,$C$55:$D64)</f>
        <v>0.29817730544515286</v>
      </c>
      <c r="V64" s="160">
        <f>DSUM($B$43:$Y$48,V$43,$C$55:$D64)</f>
        <v>0.30045345454893524</v>
      </c>
      <c r="W64" s="160">
        <f>DSUM($B$43:$Y$48,W$43,$C$55:$D64)</f>
        <v>0.30268266378242387</v>
      </c>
      <c r="X64" s="160">
        <f>DSUM($B$43:$Y$48,X$43,$C$55:$D64)</f>
        <v>0.30489666928600445</v>
      </c>
      <c r="Y64" s="160">
        <f>DSUM($B$43:$Y$48,Y$43,$C$55:$D64)</f>
        <v>5.5948681122079664</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row>
    <row r="65" spans="2:78">
      <c r="B65" s="25" t="s">
        <v>92</v>
      </c>
      <c r="C65" s="163" t="s">
        <v>313</v>
      </c>
      <c r="D65" s="163" t="s">
        <v>314</v>
      </c>
      <c r="E65" s="160">
        <f>DSUM($B$43:$Y$48,E$43,$C$55:$D65)</f>
        <v>1.1010934024904991E-2</v>
      </c>
      <c r="F65" s="160">
        <f>DSUM($B$43:$Y$48,F$43,$C$55:$D65)</f>
        <v>2.4786710428614526E-2</v>
      </c>
      <c r="G65" s="160">
        <f>DSUM($B$43:$Y$48,G$43,$C$55:$D65)</f>
        <v>4.1934488048192886E-2</v>
      </c>
      <c r="H65" s="160">
        <f>DSUM($B$43:$Y$48,H$43,$C$55:$D65)</f>
        <v>6.2168376946370951E-2</v>
      </c>
      <c r="I65" s="160">
        <f>DSUM($B$43:$Y$48,I$43,$C$55:$D65)</f>
        <v>8.5602570019254282E-2</v>
      </c>
      <c r="J65" s="160">
        <f>DSUM($B$43:$Y$48,J$43,$C$55:$D65)</f>
        <v>0.11336152315136799</v>
      </c>
      <c r="K65" s="160">
        <f>DSUM($B$43:$Y$48,K$43,$C$55:$D65)</f>
        <v>0.14424599760303888</v>
      </c>
      <c r="L65" s="160">
        <f>DSUM($B$43:$Y$48,L$43,$C$55:$D65)</f>
        <v>0.17630062821110273</v>
      </c>
      <c r="M65" s="160">
        <f>DSUM($B$43:$Y$48,M$43,$C$55:$D65)</f>
        <v>0.20708608185440758</v>
      </c>
      <c r="N65" s="160">
        <f>DSUM($B$43:$Y$48,N$43,$C$55:$D65)</f>
        <v>0.23420935010995969</v>
      </c>
      <c r="O65" s="160">
        <f>DSUM($B$43:$Y$48,O$43,$C$55:$D65)</f>
        <v>0.25595545870517633</v>
      </c>
      <c r="P65" s="160">
        <f>DSUM($B$43:$Y$48,P$43,$C$55:$D65)</f>
        <v>0.27175251609153844</v>
      </c>
      <c r="Q65" s="160">
        <f>DSUM($B$43:$Y$48,Q$43,$C$55:$D65)</f>
        <v>0.28221269068581889</v>
      </c>
      <c r="R65" s="160">
        <f>DSUM($B$43:$Y$48,R$43,$C$55:$D65)</f>
        <v>0.28872405371615117</v>
      </c>
      <c r="S65" s="160">
        <f>DSUM($B$43:$Y$48,S$43,$C$55:$D65)</f>
        <v>0.29283091045385012</v>
      </c>
      <c r="T65" s="160">
        <f>DSUM($B$43:$Y$48,T$43,$C$55:$D65)</f>
        <v>0.2957437823941545</v>
      </c>
      <c r="U65" s="160">
        <f>DSUM($B$43:$Y$48,U$43,$C$55:$D65)</f>
        <v>0.29817730544515286</v>
      </c>
      <c r="V65" s="160">
        <f>DSUM($B$43:$Y$48,V$43,$C$55:$D65)</f>
        <v>0.30045345454893524</v>
      </c>
      <c r="W65" s="160">
        <f>DSUM($B$43:$Y$48,W$43,$C$55:$D65)</f>
        <v>0.30268266378242387</v>
      </c>
      <c r="X65" s="160">
        <f>DSUM($B$43:$Y$48,X$43,$C$55:$D65)</f>
        <v>0.30489666928600445</v>
      </c>
      <c r="Y65" s="160">
        <f>DSUM($B$43:$Y$48,Y$43,$C$55:$D65)</f>
        <v>5.5948681122079664</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row>
    <row r="66" spans="2:78">
      <c r="B66" s="25" t="s">
        <v>93</v>
      </c>
      <c r="C66" s="163" t="s">
        <v>315</v>
      </c>
      <c r="D66" s="163" t="s">
        <v>316</v>
      </c>
      <c r="E66" s="160">
        <f>DSUM($B$43:$Y$48,E$43,$C$55:$D66)</f>
        <v>1.1010934024904991E-2</v>
      </c>
      <c r="F66" s="160">
        <f>DSUM($B$43:$Y$48,F$43,$C$55:$D66)</f>
        <v>2.4786710428614526E-2</v>
      </c>
      <c r="G66" s="160">
        <f>DSUM($B$43:$Y$48,G$43,$C$55:$D66)</f>
        <v>4.1934488048192886E-2</v>
      </c>
      <c r="H66" s="160">
        <f>DSUM($B$43:$Y$48,H$43,$C$55:$D66)</f>
        <v>6.2168376946370951E-2</v>
      </c>
      <c r="I66" s="160">
        <f>DSUM($B$43:$Y$48,I$43,$C$55:$D66)</f>
        <v>8.5602570019254282E-2</v>
      </c>
      <c r="J66" s="160">
        <f>DSUM($B$43:$Y$48,J$43,$C$55:$D66)</f>
        <v>0.11336152315136799</v>
      </c>
      <c r="K66" s="160">
        <f>DSUM($B$43:$Y$48,K$43,$C$55:$D66)</f>
        <v>0.14424599760303888</v>
      </c>
      <c r="L66" s="160">
        <f>DSUM($B$43:$Y$48,L$43,$C$55:$D66)</f>
        <v>0.17630062821110273</v>
      </c>
      <c r="M66" s="160">
        <f>DSUM($B$43:$Y$48,M$43,$C$55:$D66)</f>
        <v>0.20708608185440758</v>
      </c>
      <c r="N66" s="160">
        <f>DSUM($B$43:$Y$48,N$43,$C$55:$D66)</f>
        <v>0.23420935010995969</v>
      </c>
      <c r="O66" s="160">
        <f>DSUM($B$43:$Y$48,O$43,$C$55:$D66)</f>
        <v>0.25595545870517633</v>
      </c>
      <c r="P66" s="160">
        <f>DSUM($B$43:$Y$48,P$43,$C$55:$D66)</f>
        <v>0.27175251609153844</v>
      </c>
      <c r="Q66" s="160">
        <f>DSUM($B$43:$Y$48,Q$43,$C$55:$D66)</f>
        <v>0.28221269068581889</v>
      </c>
      <c r="R66" s="160">
        <f>DSUM($B$43:$Y$48,R$43,$C$55:$D66)</f>
        <v>0.28872405371615117</v>
      </c>
      <c r="S66" s="160">
        <f>DSUM($B$43:$Y$48,S$43,$C$55:$D66)</f>
        <v>0.29283091045385012</v>
      </c>
      <c r="T66" s="160">
        <f>DSUM($B$43:$Y$48,T$43,$C$55:$D66)</f>
        <v>0.2957437823941545</v>
      </c>
      <c r="U66" s="160">
        <f>DSUM($B$43:$Y$48,U$43,$C$55:$D66)</f>
        <v>0.29817730544515286</v>
      </c>
      <c r="V66" s="160">
        <f>DSUM($B$43:$Y$48,V$43,$C$55:$D66)</f>
        <v>0.30045345454893524</v>
      </c>
      <c r="W66" s="160">
        <f>DSUM($B$43:$Y$48,W$43,$C$55:$D66)</f>
        <v>0.30268266378242387</v>
      </c>
      <c r="X66" s="160">
        <f>DSUM($B$43:$Y$48,X$43,$C$55:$D66)</f>
        <v>0.30489666928600445</v>
      </c>
      <c r="Y66" s="160">
        <f>DSUM($B$43:$Y$48,Y$43,$C$55:$D66)</f>
        <v>5.5948681122079664</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row>
    <row r="67" spans="2:78">
      <c r="B67" s="25" t="s">
        <v>94</v>
      </c>
      <c r="C67" s="163" t="s">
        <v>317</v>
      </c>
      <c r="D67" s="163" t="s">
        <v>318</v>
      </c>
      <c r="E67" s="160">
        <f>DSUM($B$43:$Y$48,E$43,$C$55:$D67)</f>
        <v>1.1010934024904991E-2</v>
      </c>
      <c r="F67" s="160">
        <f>DSUM($B$43:$Y$48,F$43,$C$55:$D67)</f>
        <v>2.4786710428614526E-2</v>
      </c>
      <c r="G67" s="160">
        <f>DSUM($B$43:$Y$48,G$43,$C$55:$D67)</f>
        <v>4.1934488048192886E-2</v>
      </c>
      <c r="H67" s="160">
        <f>DSUM($B$43:$Y$48,H$43,$C$55:$D67)</f>
        <v>6.2168376946370951E-2</v>
      </c>
      <c r="I67" s="160">
        <f>DSUM($B$43:$Y$48,I$43,$C$55:$D67)</f>
        <v>8.5602570019254282E-2</v>
      </c>
      <c r="J67" s="160">
        <f>DSUM($B$43:$Y$48,J$43,$C$55:$D67)</f>
        <v>0.11336152315136799</v>
      </c>
      <c r="K67" s="160">
        <f>DSUM($B$43:$Y$48,K$43,$C$55:$D67)</f>
        <v>0.14424599760303888</v>
      </c>
      <c r="L67" s="160">
        <f>DSUM($B$43:$Y$48,L$43,$C$55:$D67)</f>
        <v>0.17630062821110273</v>
      </c>
      <c r="M67" s="160">
        <f>DSUM($B$43:$Y$48,M$43,$C$55:$D67)</f>
        <v>0.20708608185440758</v>
      </c>
      <c r="N67" s="160">
        <f>DSUM($B$43:$Y$48,N$43,$C$55:$D67)</f>
        <v>0.23420935010995969</v>
      </c>
      <c r="O67" s="160">
        <f>DSUM($B$43:$Y$48,O$43,$C$55:$D67)</f>
        <v>0.25595545870517633</v>
      </c>
      <c r="P67" s="160">
        <f>DSUM($B$43:$Y$48,P$43,$C$55:$D67)</f>
        <v>0.27175251609153844</v>
      </c>
      <c r="Q67" s="160">
        <f>DSUM($B$43:$Y$48,Q$43,$C$55:$D67)</f>
        <v>0.28221269068581889</v>
      </c>
      <c r="R67" s="160">
        <f>DSUM($B$43:$Y$48,R$43,$C$55:$D67)</f>
        <v>0.28872405371615117</v>
      </c>
      <c r="S67" s="160">
        <f>DSUM($B$43:$Y$48,S$43,$C$55:$D67)</f>
        <v>0.29283091045385012</v>
      </c>
      <c r="T67" s="160">
        <f>DSUM($B$43:$Y$48,T$43,$C$55:$D67)</f>
        <v>0.2957437823941545</v>
      </c>
      <c r="U67" s="160">
        <f>DSUM($B$43:$Y$48,U$43,$C$55:$D67)</f>
        <v>0.29817730544515286</v>
      </c>
      <c r="V67" s="160">
        <f>DSUM($B$43:$Y$48,V$43,$C$55:$D67)</f>
        <v>0.30045345454893524</v>
      </c>
      <c r="W67" s="160">
        <f>DSUM($B$43:$Y$48,W$43,$C$55:$D67)</f>
        <v>0.30268266378242387</v>
      </c>
      <c r="X67" s="160">
        <f>DSUM($B$43:$Y$48,X$43,$C$55:$D67)</f>
        <v>0.30489666928600445</v>
      </c>
      <c r="Y67" s="160">
        <f>DSUM($B$43:$Y$48,Y$43,$C$55:$D67)</f>
        <v>5.5948681122079664</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row>
    <row r="68" spans="2:78">
      <c r="B68" s="25" t="s">
        <v>95</v>
      </c>
      <c r="C68" s="163" t="s">
        <v>319</v>
      </c>
      <c r="D68" s="163" t="s">
        <v>320</v>
      </c>
      <c r="E68" s="160">
        <f>DSUM($B$43:$Y$48,E$43,$C$55:$D68)</f>
        <v>1.1010934024904991E-2</v>
      </c>
      <c r="F68" s="160">
        <f>DSUM($B$43:$Y$48,F$43,$C$55:$D68)</f>
        <v>2.4786710428614526E-2</v>
      </c>
      <c r="G68" s="160">
        <f>DSUM($B$43:$Y$48,G$43,$C$55:$D68)</f>
        <v>4.1934488048192886E-2</v>
      </c>
      <c r="H68" s="160">
        <f>DSUM($B$43:$Y$48,H$43,$C$55:$D68)</f>
        <v>6.2168376946370951E-2</v>
      </c>
      <c r="I68" s="160">
        <f>DSUM($B$43:$Y$48,I$43,$C$55:$D68)</f>
        <v>8.5602570019254282E-2</v>
      </c>
      <c r="J68" s="160">
        <f>DSUM($B$43:$Y$48,J$43,$C$55:$D68)</f>
        <v>0.11336152315136799</v>
      </c>
      <c r="K68" s="160">
        <f>DSUM($B$43:$Y$48,K$43,$C$55:$D68)</f>
        <v>0.14424599760303888</v>
      </c>
      <c r="L68" s="160">
        <f>DSUM($B$43:$Y$48,L$43,$C$55:$D68)</f>
        <v>0.17630062821110273</v>
      </c>
      <c r="M68" s="160">
        <f>DSUM($B$43:$Y$48,M$43,$C$55:$D68)</f>
        <v>0.20708608185440758</v>
      </c>
      <c r="N68" s="160">
        <f>DSUM($B$43:$Y$48,N$43,$C$55:$D68)</f>
        <v>0.23420935010995969</v>
      </c>
      <c r="O68" s="160">
        <f>DSUM($B$43:$Y$48,O$43,$C$55:$D68)</f>
        <v>0.25595545870517633</v>
      </c>
      <c r="P68" s="160">
        <f>DSUM($B$43:$Y$48,P$43,$C$55:$D68)</f>
        <v>0.27175251609153844</v>
      </c>
      <c r="Q68" s="160">
        <f>DSUM($B$43:$Y$48,Q$43,$C$55:$D68)</f>
        <v>0.28221269068581889</v>
      </c>
      <c r="R68" s="160">
        <f>DSUM($B$43:$Y$48,R$43,$C$55:$D68)</f>
        <v>0.28872405371615117</v>
      </c>
      <c r="S68" s="160">
        <f>DSUM($B$43:$Y$48,S$43,$C$55:$D68)</f>
        <v>0.29283091045385012</v>
      </c>
      <c r="T68" s="160">
        <f>DSUM($B$43:$Y$48,T$43,$C$55:$D68)</f>
        <v>0.2957437823941545</v>
      </c>
      <c r="U68" s="160">
        <f>DSUM($B$43:$Y$48,U$43,$C$55:$D68)</f>
        <v>0.29817730544515286</v>
      </c>
      <c r="V68" s="160">
        <f>DSUM($B$43:$Y$48,V$43,$C$55:$D68)</f>
        <v>0.30045345454893524</v>
      </c>
      <c r="W68" s="160">
        <f>DSUM($B$43:$Y$48,W$43,$C$55:$D68)</f>
        <v>0.30268266378242387</v>
      </c>
      <c r="X68" s="160">
        <f>DSUM($B$43:$Y$48,X$43,$C$55:$D68)</f>
        <v>0.30489666928600445</v>
      </c>
      <c r="Y68" s="160">
        <f>DSUM($B$43:$Y$48,Y$43,$C$55:$D68)</f>
        <v>5.5948681122079664</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row>
    <row r="69" spans="2:78">
      <c r="B69" s="25" t="s">
        <v>96</v>
      </c>
      <c r="C69" s="163" t="s">
        <v>321</v>
      </c>
      <c r="D69" s="163" t="s">
        <v>322</v>
      </c>
      <c r="E69" s="160">
        <f>DSUM($B$43:$Y$48,E$43,$C$55:$D69)</f>
        <v>1.1010934024904991E-2</v>
      </c>
      <c r="F69" s="160">
        <f>DSUM($B$43:$Y$48,F$43,$C$55:$D69)</f>
        <v>2.4786710428614526E-2</v>
      </c>
      <c r="G69" s="160">
        <f>DSUM($B$43:$Y$48,G$43,$C$55:$D69)</f>
        <v>4.1934488048192886E-2</v>
      </c>
      <c r="H69" s="160">
        <f>DSUM($B$43:$Y$48,H$43,$C$55:$D69)</f>
        <v>6.2168376946370951E-2</v>
      </c>
      <c r="I69" s="160">
        <f>DSUM($B$43:$Y$48,I$43,$C$55:$D69)</f>
        <v>8.5602570019254282E-2</v>
      </c>
      <c r="J69" s="160">
        <f>DSUM($B$43:$Y$48,J$43,$C$55:$D69)</f>
        <v>0.11336152315136799</v>
      </c>
      <c r="K69" s="160">
        <f>DSUM($B$43:$Y$48,K$43,$C$55:$D69)</f>
        <v>0.14424599760303888</v>
      </c>
      <c r="L69" s="160">
        <f>DSUM($B$43:$Y$48,L$43,$C$55:$D69)</f>
        <v>0.17630062821110273</v>
      </c>
      <c r="M69" s="160">
        <f>DSUM($B$43:$Y$48,M$43,$C$55:$D69)</f>
        <v>0.20708608185440758</v>
      </c>
      <c r="N69" s="160">
        <f>DSUM($B$43:$Y$48,N$43,$C$55:$D69)</f>
        <v>0.23420935010995969</v>
      </c>
      <c r="O69" s="160">
        <f>DSUM($B$43:$Y$48,O$43,$C$55:$D69)</f>
        <v>0.25595545870517633</v>
      </c>
      <c r="P69" s="160">
        <f>DSUM($B$43:$Y$48,P$43,$C$55:$D69)</f>
        <v>0.27175251609153844</v>
      </c>
      <c r="Q69" s="160">
        <f>DSUM($B$43:$Y$48,Q$43,$C$55:$D69)</f>
        <v>0.28221269068581889</v>
      </c>
      <c r="R69" s="160">
        <f>DSUM($B$43:$Y$48,R$43,$C$55:$D69)</f>
        <v>0.28872405371615117</v>
      </c>
      <c r="S69" s="160">
        <f>DSUM($B$43:$Y$48,S$43,$C$55:$D69)</f>
        <v>0.29283091045385012</v>
      </c>
      <c r="T69" s="160">
        <f>DSUM($B$43:$Y$48,T$43,$C$55:$D69)</f>
        <v>0.2957437823941545</v>
      </c>
      <c r="U69" s="160">
        <f>DSUM($B$43:$Y$48,U$43,$C$55:$D69)</f>
        <v>0.29817730544515286</v>
      </c>
      <c r="V69" s="160">
        <f>DSUM($B$43:$Y$48,V$43,$C$55:$D69)</f>
        <v>0.30045345454893524</v>
      </c>
      <c r="W69" s="160">
        <f>DSUM($B$43:$Y$48,W$43,$C$55:$D69)</f>
        <v>0.30268266378242387</v>
      </c>
      <c r="X69" s="160">
        <f>DSUM($B$43:$Y$48,X$43,$C$55:$D69)</f>
        <v>0.30489666928600445</v>
      </c>
      <c r="Y69" s="160">
        <f>DSUM($B$43:$Y$48,Y$43,$C$55:$D69)</f>
        <v>5.5948681122079664</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row>
    <row r="70" spans="2:78">
      <c r="B70" s="25" t="s">
        <v>97</v>
      </c>
      <c r="C70" s="163" t="s">
        <v>323</v>
      </c>
      <c r="D70" s="163" t="s">
        <v>324</v>
      </c>
      <c r="E70" s="160">
        <f>DSUM($B$43:$Y$48,E$43,$C$55:$D70)</f>
        <v>1.1010934024904991E-2</v>
      </c>
      <c r="F70" s="160">
        <f>DSUM($B$43:$Y$48,F$43,$C$55:$D70)</f>
        <v>2.4786710428614526E-2</v>
      </c>
      <c r="G70" s="160">
        <f>DSUM($B$43:$Y$48,G$43,$C$55:$D70)</f>
        <v>4.1934488048192886E-2</v>
      </c>
      <c r="H70" s="160">
        <f>DSUM($B$43:$Y$48,H$43,$C$55:$D70)</f>
        <v>6.2168376946370951E-2</v>
      </c>
      <c r="I70" s="160">
        <f>DSUM($B$43:$Y$48,I$43,$C$55:$D70)</f>
        <v>8.5602570019254282E-2</v>
      </c>
      <c r="J70" s="160">
        <f>DSUM($B$43:$Y$48,J$43,$C$55:$D70)</f>
        <v>0.11336152315136799</v>
      </c>
      <c r="K70" s="160">
        <f>DSUM($B$43:$Y$48,K$43,$C$55:$D70)</f>
        <v>0.14424599760303888</v>
      </c>
      <c r="L70" s="160">
        <f>DSUM($B$43:$Y$48,L$43,$C$55:$D70)</f>
        <v>0.17630062821110273</v>
      </c>
      <c r="M70" s="160">
        <f>DSUM($B$43:$Y$48,M$43,$C$55:$D70)</f>
        <v>0.20708608185440758</v>
      </c>
      <c r="N70" s="160">
        <f>DSUM($B$43:$Y$48,N$43,$C$55:$D70)</f>
        <v>0.23420935010995969</v>
      </c>
      <c r="O70" s="160">
        <f>DSUM($B$43:$Y$48,O$43,$C$55:$D70)</f>
        <v>0.25595545870517633</v>
      </c>
      <c r="P70" s="160">
        <f>DSUM($B$43:$Y$48,P$43,$C$55:$D70)</f>
        <v>0.27175251609153844</v>
      </c>
      <c r="Q70" s="160">
        <f>DSUM($B$43:$Y$48,Q$43,$C$55:$D70)</f>
        <v>0.28221269068581889</v>
      </c>
      <c r="R70" s="160">
        <f>DSUM($B$43:$Y$48,R$43,$C$55:$D70)</f>
        <v>0.28872405371615117</v>
      </c>
      <c r="S70" s="160">
        <f>DSUM($B$43:$Y$48,S$43,$C$55:$D70)</f>
        <v>0.29283091045385012</v>
      </c>
      <c r="T70" s="160">
        <f>DSUM($B$43:$Y$48,T$43,$C$55:$D70)</f>
        <v>0.2957437823941545</v>
      </c>
      <c r="U70" s="160">
        <f>DSUM($B$43:$Y$48,U$43,$C$55:$D70)</f>
        <v>0.29817730544515286</v>
      </c>
      <c r="V70" s="160">
        <f>DSUM($B$43:$Y$48,V$43,$C$55:$D70)</f>
        <v>0.30045345454893524</v>
      </c>
      <c r="W70" s="160">
        <f>DSUM($B$43:$Y$48,W$43,$C$55:$D70)</f>
        <v>0.30268266378242387</v>
      </c>
      <c r="X70" s="160">
        <f>DSUM($B$43:$Y$48,X$43,$C$55:$D70)</f>
        <v>0.30489666928600445</v>
      </c>
      <c r="Y70" s="160">
        <f>DSUM($B$43:$Y$48,Y$43,$C$55:$D70)</f>
        <v>5.5948681122079664</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row>
    <row r="71" spans="2:78">
      <c r="B71" s="25" t="s">
        <v>98</v>
      </c>
      <c r="C71" s="163" t="s">
        <v>325</v>
      </c>
      <c r="D71" s="163" t="s">
        <v>326</v>
      </c>
      <c r="E71" s="160">
        <f>DSUM($B$43:$Y$48,E$43,$C$55:$D71)</f>
        <v>1.1010934024904991E-2</v>
      </c>
      <c r="F71" s="160">
        <f>DSUM($B$43:$Y$48,F$43,$C$55:$D71)</f>
        <v>2.4786710428614526E-2</v>
      </c>
      <c r="G71" s="160">
        <f>DSUM($B$43:$Y$48,G$43,$C$55:$D71)</f>
        <v>4.1934488048192886E-2</v>
      </c>
      <c r="H71" s="160">
        <f>DSUM($B$43:$Y$48,H$43,$C$55:$D71)</f>
        <v>6.2168376946370951E-2</v>
      </c>
      <c r="I71" s="160">
        <f>DSUM($B$43:$Y$48,I$43,$C$55:$D71)</f>
        <v>8.5602570019254282E-2</v>
      </c>
      <c r="J71" s="160">
        <f>DSUM($B$43:$Y$48,J$43,$C$55:$D71)</f>
        <v>0.11336152315136799</v>
      </c>
      <c r="K71" s="160">
        <f>DSUM($B$43:$Y$48,K$43,$C$55:$D71)</f>
        <v>0.14424599760303888</v>
      </c>
      <c r="L71" s="160">
        <f>DSUM($B$43:$Y$48,L$43,$C$55:$D71)</f>
        <v>0.17630062821110273</v>
      </c>
      <c r="M71" s="160">
        <f>DSUM($B$43:$Y$48,M$43,$C$55:$D71)</f>
        <v>0.20708608185440758</v>
      </c>
      <c r="N71" s="160">
        <f>DSUM($B$43:$Y$48,N$43,$C$55:$D71)</f>
        <v>0.23420935010995969</v>
      </c>
      <c r="O71" s="160">
        <f>DSUM($B$43:$Y$48,O$43,$C$55:$D71)</f>
        <v>0.25595545870517633</v>
      </c>
      <c r="P71" s="160">
        <f>DSUM($B$43:$Y$48,P$43,$C$55:$D71)</f>
        <v>0.27175251609153844</v>
      </c>
      <c r="Q71" s="160">
        <f>DSUM($B$43:$Y$48,Q$43,$C$55:$D71)</f>
        <v>0.28221269068581889</v>
      </c>
      <c r="R71" s="160">
        <f>DSUM($B$43:$Y$48,R$43,$C$55:$D71)</f>
        <v>0.28872405371615117</v>
      </c>
      <c r="S71" s="160">
        <f>DSUM($B$43:$Y$48,S$43,$C$55:$D71)</f>
        <v>0.29283091045385012</v>
      </c>
      <c r="T71" s="160">
        <f>DSUM($B$43:$Y$48,T$43,$C$55:$D71)</f>
        <v>0.2957437823941545</v>
      </c>
      <c r="U71" s="160">
        <f>DSUM($B$43:$Y$48,U$43,$C$55:$D71)</f>
        <v>0.29817730544515286</v>
      </c>
      <c r="V71" s="160">
        <f>DSUM($B$43:$Y$48,V$43,$C$55:$D71)</f>
        <v>0.30045345454893524</v>
      </c>
      <c r="W71" s="160">
        <f>DSUM($B$43:$Y$48,W$43,$C$55:$D71)</f>
        <v>0.30268266378242387</v>
      </c>
      <c r="X71" s="160">
        <f>DSUM($B$43:$Y$48,X$43,$C$55:$D71)</f>
        <v>0.30489666928600445</v>
      </c>
      <c r="Y71" s="160">
        <f>DSUM($B$43:$Y$48,Y$43,$C$55:$D71)</f>
        <v>5.5948681122079664</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row>
    <row r="72" spans="2:78">
      <c r="B72" s="25" t="s">
        <v>99</v>
      </c>
      <c r="C72" s="163" t="s">
        <v>327</v>
      </c>
      <c r="D72" s="163" t="s">
        <v>328</v>
      </c>
      <c r="E72" s="160">
        <f>DSUM($B$43:$Y$48,E$43,$C$55:$D72)</f>
        <v>1.1010934024904991E-2</v>
      </c>
      <c r="F72" s="160">
        <f>DSUM($B$43:$Y$48,F$43,$C$55:$D72)</f>
        <v>2.4786710428614526E-2</v>
      </c>
      <c r="G72" s="160">
        <f>DSUM($B$43:$Y$48,G$43,$C$55:$D72)</f>
        <v>4.1934488048192886E-2</v>
      </c>
      <c r="H72" s="160">
        <f>DSUM($B$43:$Y$48,H$43,$C$55:$D72)</f>
        <v>6.2168376946370951E-2</v>
      </c>
      <c r="I72" s="160">
        <f>DSUM($B$43:$Y$48,I$43,$C$55:$D72)</f>
        <v>8.5602570019254282E-2</v>
      </c>
      <c r="J72" s="160">
        <f>DSUM($B$43:$Y$48,J$43,$C$55:$D72)</f>
        <v>0.11336152315136799</v>
      </c>
      <c r="K72" s="160">
        <f>DSUM($B$43:$Y$48,K$43,$C$55:$D72)</f>
        <v>0.14424599760303888</v>
      </c>
      <c r="L72" s="160">
        <f>DSUM($B$43:$Y$48,L$43,$C$55:$D72)</f>
        <v>0.17630062821110273</v>
      </c>
      <c r="M72" s="160">
        <f>DSUM($B$43:$Y$48,M$43,$C$55:$D72)</f>
        <v>0.20708608185440758</v>
      </c>
      <c r="N72" s="160">
        <f>DSUM($B$43:$Y$48,N$43,$C$55:$D72)</f>
        <v>0.23420935010995969</v>
      </c>
      <c r="O72" s="160">
        <f>DSUM($B$43:$Y$48,O$43,$C$55:$D72)</f>
        <v>0.25595545870517633</v>
      </c>
      <c r="P72" s="160">
        <f>DSUM($B$43:$Y$48,P$43,$C$55:$D72)</f>
        <v>0.27175251609153844</v>
      </c>
      <c r="Q72" s="160">
        <f>DSUM($B$43:$Y$48,Q$43,$C$55:$D72)</f>
        <v>0.28221269068581889</v>
      </c>
      <c r="R72" s="160">
        <f>DSUM($B$43:$Y$48,R$43,$C$55:$D72)</f>
        <v>0.28872405371615117</v>
      </c>
      <c r="S72" s="160">
        <f>DSUM($B$43:$Y$48,S$43,$C$55:$D72)</f>
        <v>0.29283091045385012</v>
      </c>
      <c r="T72" s="160">
        <f>DSUM($B$43:$Y$48,T$43,$C$55:$D72)</f>
        <v>0.2957437823941545</v>
      </c>
      <c r="U72" s="160">
        <f>DSUM($B$43:$Y$48,U$43,$C$55:$D72)</f>
        <v>0.29817730544515286</v>
      </c>
      <c r="V72" s="160">
        <f>DSUM($B$43:$Y$48,V$43,$C$55:$D72)</f>
        <v>0.30045345454893524</v>
      </c>
      <c r="W72" s="160">
        <f>DSUM($B$43:$Y$48,W$43,$C$55:$D72)</f>
        <v>0.30268266378242387</v>
      </c>
      <c r="X72" s="160">
        <f>DSUM($B$43:$Y$48,X$43,$C$55:$D72)</f>
        <v>0.30489666928600445</v>
      </c>
      <c r="Y72" s="160">
        <f>DSUM($B$43:$Y$48,Y$43,$C$55:$D72)</f>
        <v>5.5948681122079664</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2:78">
      <c r="B73" s="25" t="s">
        <v>100</v>
      </c>
      <c r="C73" s="163" t="s">
        <v>329</v>
      </c>
      <c r="D73" s="163" t="s">
        <v>330</v>
      </c>
      <c r="E73" s="160">
        <f>DSUM($B$43:$Y$48,E$43,$C$55:$D73)</f>
        <v>1.1010934024904991E-2</v>
      </c>
      <c r="F73" s="160">
        <f>DSUM($B$43:$Y$48,F$43,$C$55:$D73)</f>
        <v>2.4786710428614526E-2</v>
      </c>
      <c r="G73" s="160">
        <f>DSUM($B$43:$Y$48,G$43,$C$55:$D73)</f>
        <v>4.1934488048192886E-2</v>
      </c>
      <c r="H73" s="160">
        <f>DSUM($B$43:$Y$48,H$43,$C$55:$D73)</f>
        <v>6.2168376946370951E-2</v>
      </c>
      <c r="I73" s="160">
        <f>DSUM($B$43:$Y$48,I$43,$C$55:$D73)</f>
        <v>8.5602570019254282E-2</v>
      </c>
      <c r="J73" s="160">
        <f>DSUM($B$43:$Y$48,J$43,$C$55:$D73)</f>
        <v>0.11336152315136799</v>
      </c>
      <c r="K73" s="160">
        <f>DSUM($B$43:$Y$48,K$43,$C$55:$D73)</f>
        <v>0.14424599760303888</v>
      </c>
      <c r="L73" s="160">
        <f>DSUM($B$43:$Y$48,L$43,$C$55:$D73)</f>
        <v>0.17630062821110273</v>
      </c>
      <c r="M73" s="160">
        <f>DSUM($B$43:$Y$48,M$43,$C$55:$D73)</f>
        <v>0.20708608185440758</v>
      </c>
      <c r="N73" s="160">
        <f>DSUM($B$43:$Y$48,N$43,$C$55:$D73)</f>
        <v>0.23420935010995969</v>
      </c>
      <c r="O73" s="160">
        <f>DSUM($B$43:$Y$48,O$43,$C$55:$D73)</f>
        <v>0.25595545870517633</v>
      </c>
      <c r="P73" s="160">
        <f>DSUM($B$43:$Y$48,P$43,$C$55:$D73)</f>
        <v>0.27175251609153844</v>
      </c>
      <c r="Q73" s="160">
        <f>DSUM($B$43:$Y$48,Q$43,$C$55:$D73)</f>
        <v>0.28221269068581889</v>
      </c>
      <c r="R73" s="160">
        <f>DSUM($B$43:$Y$48,R$43,$C$55:$D73)</f>
        <v>0.28872405371615117</v>
      </c>
      <c r="S73" s="160">
        <f>DSUM($B$43:$Y$48,S$43,$C$55:$D73)</f>
        <v>0.29283091045385012</v>
      </c>
      <c r="T73" s="160">
        <f>DSUM($B$43:$Y$48,T$43,$C$55:$D73)</f>
        <v>0.2957437823941545</v>
      </c>
      <c r="U73" s="160">
        <f>DSUM($B$43:$Y$48,U$43,$C$55:$D73)</f>
        <v>0.29817730544515286</v>
      </c>
      <c r="V73" s="160">
        <f>DSUM($B$43:$Y$48,V$43,$C$55:$D73)</f>
        <v>0.30045345454893524</v>
      </c>
      <c r="W73" s="160">
        <f>DSUM($B$43:$Y$48,W$43,$C$55:$D73)</f>
        <v>0.30268266378242387</v>
      </c>
      <c r="X73" s="160">
        <f>DSUM($B$43:$Y$48,X$43,$C$55:$D73)</f>
        <v>0.30489666928600445</v>
      </c>
      <c r="Y73" s="160">
        <f>DSUM($B$43:$Y$48,Y$43,$C$55:$D73)</f>
        <v>5.5948681122079664</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2:78">
      <c r="B74" s="25" t="s">
        <v>101</v>
      </c>
      <c r="C74" s="163" t="s">
        <v>331</v>
      </c>
      <c r="D74" s="163" t="s">
        <v>332</v>
      </c>
      <c r="E74" s="160">
        <f>DSUM($B$43:$Y$48,E$43,$C$55:$D74)</f>
        <v>1.1010934024904991E-2</v>
      </c>
      <c r="F74" s="160">
        <f>DSUM($B$43:$Y$48,F$43,$C$55:$D74)</f>
        <v>2.4786710428614526E-2</v>
      </c>
      <c r="G74" s="160">
        <f>DSUM($B$43:$Y$48,G$43,$C$55:$D74)</f>
        <v>4.1934488048192886E-2</v>
      </c>
      <c r="H74" s="160">
        <f>DSUM($B$43:$Y$48,H$43,$C$55:$D74)</f>
        <v>6.2168376946370951E-2</v>
      </c>
      <c r="I74" s="160">
        <f>DSUM($B$43:$Y$48,I$43,$C$55:$D74)</f>
        <v>8.5602570019254282E-2</v>
      </c>
      <c r="J74" s="160">
        <f>DSUM($B$43:$Y$48,J$43,$C$55:$D74)</f>
        <v>0.11336152315136799</v>
      </c>
      <c r="K74" s="160">
        <f>DSUM($B$43:$Y$48,K$43,$C$55:$D74)</f>
        <v>0.14424599760303888</v>
      </c>
      <c r="L74" s="160">
        <f>DSUM($B$43:$Y$48,L$43,$C$55:$D74)</f>
        <v>0.17630062821110273</v>
      </c>
      <c r="M74" s="160">
        <f>DSUM($B$43:$Y$48,M$43,$C$55:$D74)</f>
        <v>0.20708608185440758</v>
      </c>
      <c r="N74" s="160">
        <f>DSUM($B$43:$Y$48,N$43,$C$55:$D74)</f>
        <v>0.23420935010995969</v>
      </c>
      <c r="O74" s="160">
        <f>DSUM($B$43:$Y$48,O$43,$C$55:$D74)</f>
        <v>0.25595545870517633</v>
      </c>
      <c r="P74" s="160">
        <f>DSUM($B$43:$Y$48,P$43,$C$55:$D74)</f>
        <v>0.27175251609153844</v>
      </c>
      <c r="Q74" s="160">
        <f>DSUM($B$43:$Y$48,Q$43,$C$55:$D74)</f>
        <v>0.28221269068581889</v>
      </c>
      <c r="R74" s="160">
        <f>DSUM($B$43:$Y$48,R$43,$C$55:$D74)</f>
        <v>0.28872405371615117</v>
      </c>
      <c r="S74" s="160">
        <f>DSUM($B$43:$Y$48,S$43,$C$55:$D74)</f>
        <v>0.29283091045385012</v>
      </c>
      <c r="T74" s="160">
        <f>DSUM($B$43:$Y$48,T$43,$C$55:$D74)</f>
        <v>0.2957437823941545</v>
      </c>
      <c r="U74" s="160">
        <f>DSUM($B$43:$Y$48,U$43,$C$55:$D74)</f>
        <v>0.29817730544515286</v>
      </c>
      <c r="V74" s="160">
        <f>DSUM($B$43:$Y$48,V$43,$C$55:$D74)</f>
        <v>0.30045345454893524</v>
      </c>
      <c r="W74" s="160">
        <f>DSUM($B$43:$Y$48,W$43,$C$55:$D74)</f>
        <v>0.30268266378242387</v>
      </c>
      <c r="X74" s="160">
        <f>DSUM($B$43:$Y$48,X$43,$C$55:$D74)</f>
        <v>0.30489666928600445</v>
      </c>
      <c r="Y74" s="160">
        <f>DSUM($B$43:$Y$48,Y$43,$C$55:$D74)</f>
        <v>5.5948681122079664</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2:78">
      <c r="B75" s="25" t="s">
        <v>102</v>
      </c>
      <c r="C75" s="163" t="s">
        <v>333</v>
      </c>
      <c r="D75" s="163" t="s">
        <v>334</v>
      </c>
      <c r="E75" s="160">
        <f>DSUM($B$43:$Y$48,E$43,$C$55:$D75)</f>
        <v>1.1010934024904991E-2</v>
      </c>
      <c r="F75" s="160">
        <f>DSUM($B$43:$Y$48,F$43,$C$55:$D75)</f>
        <v>2.4786710428614526E-2</v>
      </c>
      <c r="G75" s="160">
        <f>DSUM($B$43:$Y$48,G$43,$C$55:$D75)</f>
        <v>4.1934488048192886E-2</v>
      </c>
      <c r="H75" s="160">
        <f>DSUM($B$43:$Y$48,H$43,$C$55:$D75)</f>
        <v>6.2168376946370951E-2</v>
      </c>
      <c r="I75" s="160">
        <f>DSUM($B$43:$Y$48,I$43,$C$55:$D75)</f>
        <v>8.5602570019254282E-2</v>
      </c>
      <c r="J75" s="160">
        <f>DSUM($B$43:$Y$48,J$43,$C$55:$D75)</f>
        <v>0.11336152315136799</v>
      </c>
      <c r="K75" s="160">
        <f>DSUM($B$43:$Y$48,K$43,$C$55:$D75)</f>
        <v>0.14424599760303888</v>
      </c>
      <c r="L75" s="160">
        <f>DSUM($B$43:$Y$48,L$43,$C$55:$D75)</f>
        <v>0.17630062821110273</v>
      </c>
      <c r="M75" s="160">
        <f>DSUM($B$43:$Y$48,M$43,$C$55:$D75)</f>
        <v>0.20708608185440758</v>
      </c>
      <c r="N75" s="160">
        <f>DSUM($B$43:$Y$48,N$43,$C$55:$D75)</f>
        <v>0.23420935010995969</v>
      </c>
      <c r="O75" s="160">
        <f>DSUM($B$43:$Y$48,O$43,$C$55:$D75)</f>
        <v>0.25595545870517633</v>
      </c>
      <c r="P75" s="160">
        <f>DSUM($B$43:$Y$48,P$43,$C$55:$D75)</f>
        <v>0.27175251609153844</v>
      </c>
      <c r="Q75" s="160">
        <f>DSUM($B$43:$Y$48,Q$43,$C$55:$D75)</f>
        <v>0.28221269068581889</v>
      </c>
      <c r="R75" s="160">
        <f>DSUM($B$43:$Y$48,R$43,$C$55:$D75)</f>
        <v>0.28872405371615117</v>
      </c>
      <c r="S75" s="160">
        <f>DSUM($B$43:$Y$48,S$43,$C$55:$D75)</f>
        <v>0.29283091045385012</v>
      </c>
      <c r="T75" s="160">
        <f>DSUM($B$43:$Y$48,T$43,$C$55:$D75)</f>
        <v>0.2957437823941545</v>
      </c>
      <c r="U75" s="160">
        <f>DSUM($B$43:$Y$48,U$43,$C$55:$D75)</f>
        <v>0.29817730544515286</v>
      </c>
      <c r="V75" s="160">
        <f>DSUM($B$43:$Y$48,V$43,$C$55:$D75)</f>
        <v>0.30045345454893524</v>
      </c>
      <c r="W75" s="160">
        <f>DSUM($B$43:$Y$48,W$43,$C$55:$D75)</f>
        <v>0.30268266378242387</v>
      </c>
      <c r="X75" s="160">
        <f>DSUM($B$43:$Y$48,X$43,$C$55:$D75)</f>
        <v>0.30489666928600445</v>
      </c>
      <c r="Y75" s="160">
        <f>DSUM($B$43:$Y$48,Y$43,$C$55:$D75)</f>
        <v>5.5948681122079664</v>
      </c>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2:78">
      <c r="B76" s="25" t="s">
        <v>103</v>
      </c>
      <c r="C76" s="163" t="s">
        <v>335</v>
      </c>
      <c r="D76" s="163" t="s">
        <v>336</v>
      </c>
      <c r="E76" s="160">
        <f>DSUM($B$43:$Y$48,E$43,$C$55:$D76)</f>
        <v>1.1010934024904991E-2</v>
      </c>
      <c r="F76" s="160">
        <f>DSUM($B$43:$Y$48,F$43,$C$55:$D76)</f>
        <v>2.4786710428614526E-2</v>
      </c>
      <c r="G76" s="160">
        <f>DSUM($B$43:$Y$48,G$43,$C$55:$D76)</f>
        <v>4.1934488048192886E-2</v>
      </c>
      <c r="H76" s="160">
        <f>DSUM($B$43:$Y$48,H$43,$C$55:$D76)</f>
        <v>6.2168376946370951E-2</v>
      </c>
      <c r="I76" s="160">
        <f>DSUM($B$43:$Y$48,I$43,$C$55:$D76)</f>
        <v>8.5602570019254282E-2</v>
      </c>
      <c r="J76" s="160">
        <f>DSUM($B$43:$Y$48,J$43,$C$55:$D76)</f>
        <v>0.11336152315136799</v>
      </c>
      <c r="K76" s="160">
        <f>DSUM($B$43:$Y$48,K$43,$C$55:$D76)</f>
        <v>0.14424599760303888</v>
      </c>
      <c r="L76" s="160">
        <f>DSUM($B$43:$Y$48,L$43,$C$55:$D76)</f>
        <v>0.17630062821110273</v>
      </c>
      <c r="M76" s="160">
        <f>DSUM($B$43:$Y$48,M$43,$C$55:$D76)</f>
        <v>0.20708608185440758</v>
      </c>
      <c r="N76" s="160">
        <f>DSUM($B$43:$Y$48,N$43,$C$55:$D76)</f>
        <v>0.23420935010995969</v>
      </c>
      <c r="O76" s="160">
        <f>DSUM($B$43:$Y$48,O$43,$C$55:$D76)</f>
        <v>0.25595545870517633</v>
      </c>
      <c r="P76" s="160">
        <f>DSUM($B$43:$Y$48,P$43,$C$55:$D76)</f>
        <v>0.27175251609153844</v>
      </c>
      <c r="Q76" s="160">
        <f>DSUM($B$43:$Y$48,Q$43,$C$55:$D76)</f>
        <v>0.28221269068581889</v>
      </c>
      <c r="R76" s="160">
        <f>DSUM($B$43:$Y$48,R$43,$C$55:$D76)</f>
        <v>0.28872405371615117</v>
      </c>
      <c r="S76" s="160">
        <f>DSUM($B$43:$Y$48,S$43,$C$55:$D76)</f>
        <v>0.29283091045385012</v>
      </c>
      <c r="T76" s="160">
        <f>DSUM($B$43:$Y$48,T$43,$C$55:$D76)</f>
        <v>0.2957437823941545</v>
      </c>
      <c r="U76" s="160">
        <f>DSUM($B$43:$Y$48,U$43,$C$55:$D76)</f>
        <v>0.29817730544515286</v>
      </c>
      <c r="V76" s="160">
        <f>DSUM($B$43:$Y$48,V$43,$C$55:$D76)</f>
        <v>0.30045345454893524</v>
      </c>
      <c r="W76" s="160">
        <f>DSUM($B$43:$Y$48,W$43,$C$55:$D76)</f>
        <v>0.30268266378242387</v>
      </c>
      <c r="X76" s="160">
        <f>DSUM($B$43:$Y$48,X$43,$C$55:$D76)</f>
        <v>0.30489666928600445</v>
      </c>
      <c r="Y76" s="160">
        <f>DSUM($B$43:$Y$48,Y$43,$C$55:$D76)</f>
        <v>5.5948681122079664</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2:78">
      <c r="B77" s="25" t="s">
        <v>372</v>
      </c>
      <c r="C77" s="163" t="s">
        <v>337</v>
      </c>
      <c r="D77" s="163" t="s">
        <v>373</v>
      </c>
      <c r="E77" s="160">
        <f>DSUM($B$43:$Y$48,E$43,$C$55:$D77)</f>
        <v>1.1010934024904991E-2</v>
      </c>
      <c r="F77" s="160">
        <f>DSUM($B$43:$Y$48,F$43,$C$55:$D77)</f>
        <v>2.4786710428614526E-2</v>
      </c>
      <c r="G77" s="160">
        <f>DSUM($B$43:$Y$48,G$43,$C$55:$D77)</f>
        <v>4.1934488048192886E-2</v>
      </c>
      <c r="H77" s="160">
        <f>DSUM($B$43:$Y$48,H$43,$C$55:$D77)</f>
        <v>6.2168376946370951E-2</v>
      </c>
      <c r="I77" s="160">
        <f>DSUM($B$43:$Y$48,I$43,$C$55:$D77)</f>
        <v>8.5602570019254282E-2</v>
      </c>
      <c r="J77" s="160">
        <f>DSUM($B$43:$Y$48,J$43,$C$55:$D77)</f>
        <v>0.11336152315136799</v>
      </c>
      <c r="K77" s="160">
        <f>DSUM($B$43:$Y$48,K$43,$C$55:$D77)</f>
        <v>0.14424599760303888</v>
      </c>
      <c r="L77" s="160">
        <f>DSUM($B$43:$Y$48,L$43,$C$55:$D77)</f>
        <v>0.17630062821110273</v>
      </c>
      <c r="M77" s="160">
        <f>DSUM($B$43:$Y$48,M$43,$C$55:$D77)</f>
        <v>0.20708608185440758</v>
      </c>
      <c r="N77" s="160">
        <f>DSUM($B$43:$Y$48,N$43,$C$55:$D77)</f>
        <v>0.23420935010995969</v>
      </c>
      <c r="O77" s="160">
        <f>DSUM($B$43:$Y$48,O$43,$C$55:$D77)</f>
        <v>0.25595545870517633</v>
      </c>
      <c r="P77" s="160">
        <f>DSUM($B$43:$Y$48,P$43,$C$55:$D77)</f>
        <v>0.27175251609153844</v>
      </c>
      <c r="Q77" s="160">
        <f>DSUM($B$43:$Y$48,Q$43,$C$55:$D77)</f>
        <v>0.28221269068581889</v>
      </c>
      <c r="R77" s="160">
        <f>DSUM($B$43:$Y$48,R$43,$C$55:$D77)</f>
        <v>0.28872405371615117</v>
      </c>
      <c r="S77" s="160">
        <f>DSUM($B$43:$Y$48,S$43,$C$55:$D77)</f>
        <v>0.29283091045385012</v>
      </c>
      <c r="T77" s="160">
        <f>DSUM($B$43:$Y$48,T$43,$C$55:$D77)</f>
        <v>0.2957437823941545</v>
      </c>
      <c r="U77" s="160">
        <f>DSUM($B$43:$Y$48,U$43,$C$55:$D77)</f>
        <v>0.29817730544515286</v>
      </c>
      <c r="V77" s="160">
        <f>DSUM($B$43:$Y$48,V$43,$C$55:$D77)</f>
        <v>0.30045345454893524</v>
      </c>
      <c r="W77" s="160">
        <f>DSUM($B$43:$Y$48,W$43,$C$55:$D77)</f>
        <v>0.30268266378242387</v>
      </c>
      <c r="X77" s="160">
        <f>DSUM($B$43:$Y$48,X$43,$C$55:$D77)</f>
        <v>0.30489666928600445</v>
      </c>
      <c r="Y77" s="160">
        <f>DSUM($B$43:$Y$48,Y$43,$C$55:$D77)</f>
        <v>5.5948681122079664</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2:78">
      <c r="B78" s="25" t="s">
        <v>374</v>
      </c>
      <c r="C78" s="163" t="s">
        <v>375</v>
      </c>
      <c r="D78" s="163" t="s">
        <v>376</v>
      </c>
      <c r="E78" s="160">
        <f>DSUM($B$43:$Y$48,E$43,$C$55:$D78)</f>
        <v>1.1010934024904991E-2</v>
      </c>
      <c r="F78" s="160">
        <f>DSUM($B$43:$Y$48,F$43,$C$55:$D78)</f>
        <v>2.4786710428614526E-2</v>
      </c>
      <c r="G78" s="160">
        <f>DSUM($B$43:$Y$48,G$43,$C$55:$D78)</f>
        <v>4.1934488048192886E-2</v>
      </c>
      <c r="H78" s="160">
        <f>DSUM($B$43:$Y$48,H$43,$C$55:$D78)</f>
        <v>6.2168376946370951E-2</v>
      </c>
      <c r="I78" s="160">
        <f>DSUM($B$43:$Y$48,I$43,$C$55:$D78)</f>
        <v>8.5602570019254282E-2</v>
      </c>
      <c r="J78" s="160">
        <f>DSUM($B$43:$Y$48,J$43,$C$55:$D78)</f>
        <v>0.11336152315136799</v>
      </c>
      <c r="K78" s="160">
        <f>DSUM($B$43:$Y$48,K$43,$C$55:$D78)</f>
        <v>0.14424599760303888</v>
      </c>
      <c r="L78" s="160">
        <f>DSUM($B$43:$Y$48,L$43,$C$55:$D78)</f>
        <v>0.17630062821110273</v>
      </c>
      <c r="M78" s="160">
        <f>DSUM($B$43:$Y$48,M$43,$C$55:$D78)</f>
        <v>0.20708608185440758</v>
      </c>
      <c r="N78" s="160">
        <f>DSUM($B$43:$Y$48,N$43,$C$55:$D78)</f>
        <v>0.23420935010995969</v>
      </c>
      <c r="O78" s="160">
        <f>DSUM($B$43:$Y$48,O$43,$C$55:$D78)</f>
        <v>0.25595545870517633</v>
      </c>
      <c r="P78" s="160">
        <f>DSUM($B$43:$Y$48,P$43,$C$55:$D78)</f>
        <v>0.27175251609153844</v>
      </c>
      <c r="Q78" s="160">
        <f>DSUM($B$43:$Y$48,Q$43,$C$55:$D78)</f>
        <v>0.28221269068581889</v>
      </c>
      <c r="R78" s="160">
        <f>DSUM($B$43:$Y$48,R$43,$C$55:$D78)</f>
        <v>0.28872405371615117</v>
      </c>
      <c r="S78" s="160">
        <f>DSUM($B$43:$Y$48,S$43,$C$55:$D78)</f>
        <v>0.29283091045385012</v>
      </c>
      <c r="T78" s="160">
        <f>DSUM($B$43:$Y$48,T$43,$C$55:$D78)</f>
        <v>0.2957437823941545</v>
      </c>
      <c r="U78" s="160">
        <f>DSUM($B$43:$Y$48,U$43,$C$55:$D78)</f>
        <v>0.29817730544515286</v>
      </c>
      <c r="V78" s="160">
        <f>DSUM($B$43:$Y$48,V$43,$C$55:$D78)</f>
        <v>0.30045345454893524</v>
      </c>
      <c r="W78" s="160">
        <f>DSUM($B$43:$Y$48,W$43,$C$55:$D78)</f>
        <v>0.30268266378242387</v>
      </c>
      <c r="X78" s="160">
        <f>DSUM($B$43:$Y$48,X$43,$C$55:$D78)</f>
        <v>0.30489666928600445</v>
      </c>
      <c r="Y78" s="160">
        <f>DSUM($B$43:$Y$48,Y$43,$C$55:$D78)</f>
        <v>5.5948681122079664</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2:78">
      <c r="B79" s="25" t="s">
        <v>377</v>
      </c>
      <c r="C79" s="163" t="s">
        <v>378</v>
      </c>
      <c r="D79" s="163" t="s">
        <v>379</v>
      </c>
      <c r="E79" s="160">
        <f>DSUM($B$43:$Y$48,E$43,$C$55:$D79)</f>
        <v>1.1010934024904991E-2</v>
      </c>
      <c r="F79" s="160">
        <f>DSUM($B$43:$Y$48,F$43,$C$55:$D79)</f>
        <v>2.4786710428614526E-2</v>
      </c>
      <c r="G79" s="160">
        <f>DSUM($B$43:$Y$48,G$43,$C$55:$D79)</f>
        <v>4.1934488048192886E-2</v>
      </c>
      <c r="H79" s="160">
        <f>DSUM($B$43:$Y$48,H$43,$C$55:$D79)</f>
        <v>6.2168376946370951E-2</v>
      </c>
      <c r="I79" s="160">
        <f>DSUM($B$43:$Y$48,I$43,$C$55:$D79)</f>
        <v>8.5602570019254282E-2</v>
      </c>
      <c r="J79" s="160">
        <f>DSUM($B$43:$Y$48,J$43,$C$55:$D79)</f>
        <v>0.11336152315136799</v>
      </c>
      <c r="K79" s="160">
        <f>DSUM($B$43:$Y$48,K$43,$C$55:$D79)</f>
        <v>0.14424599760303888</v>
      </c>
      <c r="L79" s="160">
        <f>DSUM($B$43:$Y$48,L$43,$C$55:$D79)</f>
        <v>0.17630062821110273</v>
      </c>
      <c r="M79" s="160">
        <f>DSUM($B$43:$Y$48,M$43,$C$55:$D79)</f>
        <v>0.20708608185440758</v>
      </c>
      <c r="N79" s="160">
        <f>DSUM($B$43:$Y$48,N$43,$C$55:$D79)</f>
        <v>0.23420935010995969</v>
      </c>
      <c r="O79" s="160">
        <f>DSUM($B$43:$Y$48,O$43,$C$55:$D79)</f>
        <v>0.25595545870517633</v>
      </c>
      <c r="P79" s="160">
        <f>DSUM($B$43:$Y$48,P$43,$C$55:$D79)</f>
        <v>0.27175251609153844</v>
      </c>
      <c r="Q79" s="160">
        <f>DSUM($B$43:$Y$48,Q$43,$C$55:$D79)</f>
        <v>0.28221269068581889</v>
      </c>
      <c r="R79" s="160">
        <f>DSUM($B$43:$Y$48,R$43,$C$55:$D79)</f>
        <v>0.28872405371615117</v>
      </c>
      <c r="S79" s="160">
        <f>DSUM($B$43:$Y$48,S$43,$C$55:$D79)</f>
        <v>0.29283091045385012</v>
      </c>
      <c r="T79" s="160">
        <f>DSUM($B$43:$Y$48,T$43,$C$55:$D79)</f>
        <v>0.2957437823941545</v>
      </c>
      <c r="U79" s="160">
        <f>DSUM($B$43:$Y$48,U$43,$C$55:$D79)</f>
        <v>0.29817730544515286</v>
      </c>
      <c r="V79" s="160">
        <f>DSUM($B$43:$Y$48,V$43,$C$55:$D79)</f>
        <v>0.30045345454893524</v>
      </c>
      <c r="W79" s="160">
        <f>DSUM($B$43:$Y$48,W$43,$C$55:$D79)</f>
        <v>0.30268266378242387</v>
      </c>
      <c r="X79" s="160">
        <f>DSUM($B$43:$Y$48,X$43,$C$55:$D79)</f>
        <v>0.30489666928600445</v>
      </c>
      <c r="Y79" s="160">
        <f>DSUM($B$43:$Y$48,Y$43,$C$55:$D79)</f>
        <v>5.5948681122079664</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2:78">
      <c r="B80" s="25" t="s">
        <v>380</v>
      </c>
      <c r="C80" s="163" t="s">
        <v>381</v>
      </c>
      <c r="D80" s="163" t="s">
        <v>382</v>
      </c>
      <c r="E80" s="160">
        <f>DSUM($B$43:$Y$48,E$43,$C$55:$D80)</f>
        <v>1.1010934024904991E-2</v>
      </c>
      <c r="F80" s="160">
        <f>DSUM($B$43:$Y$48,F$43,$C$55:$D80)</f>
        <v>2.4786710428614526E-2</v>
      </c>
      <c r="G80" s="160">
        <f>DSUM($B$43:$Y$48,G$43,$C$55:$D80)</f>
        <v>4.1934488048192886E-2</v>
      </c>
      <c r="H80" s="160">
        <f>DSUM($B$43:$Y$48,H$43,$C$55:$D80)</f>
        <v>6.2168376946370951E-2</v>
      </c>
      <c r="I80" s="160">
        <f>DSUM($B$43:$Y$48,I$43,$C$55:$D80)</f>
        <v>8.5602570019254282E-2</v>
      </c>
      <c r="J80" s="160">
        <f>DSUM($B$43:$Y$48,J$43,$C$55:$D80)</f>
        <v>0.11336152315136799</v>
      </c>
      <c r="K80" s="160">
        <f>DSUM($B$43:$Y$48,K$43,$C$55:$D80)</f>
        <v>0.14424599760303888</v>
      </c>
      <c r="L80" s="160">
        <f>DSUM($B$43:$Y$48,L$43,$C$55:$D80)</f>
        <v>0.17630062821110273</v>
      </c>
      <c r="M80" s="160">
        <f>DSUM($B$43:$Y$48,M$43,$C$55:$D80)</f>
        <v>0.20708608185440758</v>
      </c>
      <c r="N80" s="160">
        <f>DSUM($B$43:$Y$48,N$43,$C$55:$D80)</f>
        <v>0.23420935010995969</v>
      </c>
      <c r="O80" s="160">
        <f>DSUM($B$43:$Y$48,O$43,$C$55:$D80)</f>
        <v>0.25595545870517633</v>
      </c>
      <c r="P80" s="160">
        <f>DSUM($B$43:$Y$48,P$43,$C$55:$D80)</f>
        <v>0.27175251609153844</v>
      </c>
      <c r="Q80" s="160">
        <f>DSUM($B$43:$Y$48,Q$43,$C$55:$D80)</f>
        <v>0.28221269068581889</v>
      </c>
      <c r="R80" s="160">
        <f>DSUM($B$43:$Y$48,R$43,$C$55:$D80)</f>
        <v>0.28872405371615117</v>
      </c>
      <c r="S80" s="160">
        <f>DSUM($B$43:$Y$48,S$43,$C$55:$D80)</f>
        <v>0.29283091045385012</v>
      </c>
      <c r="T80" s="160">
        <f>DSUM($B$43:$Y$48,T$43,$C$55:$D80)</f>
        <v>0.2957437823941545</v>
      </c>
      <c r="U80" s="160">
        <f>DSUM($B$43:$Y$48,U$43,$C$55:$D80)</f>
        <v>0.29817730544515286</v>
      </c>
      <c r="V80" s="160">
        <f>DSUM($B$43:$Y$48,V$43,$C$55:$D80)</f>
        <v>0.30045345454893524</v>
      </c>
      <c r="W80" s="160">
        <f>DSUM($B$43:$Y$48,W$43,$C$55:$D80)</f>
        <v>0.30268266378242387</v>
      </c>
      <c r="X80" s="160">
        <f>DSUM($B$43:$Y$48,X$43,$C$55:$D80)</f>
        <v>0.30489666928600445</v>
      </c>
      <c r="Y80" s="160">
        <f>DSUM($B$43:$Y$48,Y$43,$C$55:$D80)</f>
        <v>5.5948681122079664</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c r="B81" s="25" t="s">
        <v>383</v>
      </c>
      <c r="C81" s="163" t="s">
        <v>384</v>
      </c>
      <c r="D81" s="163" t="s">
        <v>385</v>
      </c>
      <c r="E81" s="160">
        <f>DSUM($B$43:$Y$48,E$43,$C$55:$D81)</f>
        <v>1.1010934024904991E-2</v>
      </c>
      <c r="F81" s="160">
        <f>DSUM($B$43:$Y$48,F$43,$C$55:$D81)</f>
        <v>2.4786710428614526E-2</v>
      </c>
      <c r="G81" s="160">
        <f>DSUM($B$43:$Y$48,G$43,$C$55:$D81)</f>
        <v>4.1934488048192886E-2</v>
      </c>
      <c r="H81" s="160">
        <f>DSUM($B$43:$Y$48,H$43,$C$55:$D81)</f>
        <v>6.2168376946370951E-2</v>
      </c>
      <c r="I81" s="160">
        <f>DSUM($B$43:$Y$48,I$43,$C$55:$D81)</f>
        <v>8.5602570019254282E-2</v>
      </c>
      <c r="J81" s="160">
        <f>DSUM($B$43:$Y$48,J$43,$C$55:$D81)</f>
        <v>0.11336152315136799</v>
      </c>
      <c r="K81" s="160">
        <f>DSUM($B$43:$Y$48,K$43,$C$55:$D81)</f>
        <v>0.14424599760303888</v>
      </c>
      <c r="L81" s="160">
        <f>DSUM($B$43:$Y$48,L$43,$C$55:$D81)</f>
        <v>0.17630062821110273</v>
      </c>
      <c r="M81" s="160">
        <f>DSUM($B$43:$Y$48,M$43,$C$55:$D81)</f>
        <v>0.20708608185440758</v>
      </c>
      <c r="N81" s="160">
        <f>DSUM($B$43:$Y$48,N$43,$C$55:$D81)</f>
        <v>0.23420935010995969</v>
      </c>
      <c r="O81" s="160">
        <f>DSUM($B$43:$Y$48,O$43,$C$55:$D81)</f>
        <v>0.25595545870517633</v>
      </c>
      <c r="P81" s="160">
        <f>DSUM($B$43:$Y$48,P$43,$C$55:$D81)</f>
        <v>0.27175251609153844</v>
      </c>
      <c r="Q81" s="160">
        <f>DSUM($B$43:$Y$48,Q$43,$C$55:$D81)</f>
        <v>0.28221269068581889</v>
      </c>
      <c r="R81" s="160">
        <f>DSUM($B$43:$Y$48,R$43,$C$55:$D81)</f>
        <v>0.28872405371615117</v>
      </c>
      <c r="S81" s="160">
        <f>DSUM($B$43:$Y$48,S$43,$C$55:$D81)</f>
        <v>0.29283091045385012</v>
      </c>
      <c r="T81" s="160">
        <f>DSUM($B$43:$Y$48,T$43,$C$55:$D81)</f>
        <v>0.2957437823941545</v>
      </c>
      <c r="U81" s="160">
        <f>DSUM($B$43:$Y$48,U$43,$C$55:$D81)</f>
        <v>0.29817730544515286</v>
      </c>
      <c r="V81" s="160">
        <f>DSUM($B$43:$Y$48,V$43,$C$55:$D81)</f>
        <v>0.30045345454893524</v>
      </c>
      <c r="W81" s="160">
        <f>DSUM($B$43:$Y$48,W$43,$C$55:$D81)</f>
        <v>0.30268266378242387</v>
      </c>
      <c r="X81" s="160">
        <f>DSUM($B$43:$Y$48,X$43,$C$55:$D81)</f>
        <v>0.30489666928600445</v>
      </c>
      <c r="Y81" s="160">
        <f>DSUM($B$43:$Y$48,Y$43,$C$55:$D81)</f>
        <v>5.5948681122079664</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1:78">
      <c r="B82" s="25" t="s">
        <v>386</v>
      </c>
      <c r="C82" s="163" t="s">
        <v>387</v>
      </c>
      <c r="D82" s="163" t="s">
        <v>388</v>
      </c>
      <c r="E82" s="160">
        <f>DSUM($B$43:$Y$48,E$43,$C$55:$D82)</f>
        <v>1.1010934024904991E-2</v>
      </c>
      <c r="F82" s="160">
        <f>DSUM($B$43:$Y$48,F$43,$C$55:$D82)</f>
        <v>2.4786710428614526E-2</v>
      </c>
      <c r="G82" s="160">
        <f>DSUM($B$43:$Y$48,G$43,$C$55:$D82)</f>
        <v>4.1934488048192886E-2</v>
      </c>
      <c r="H82" s="160">
        <f>DSUM($B$43:$Y$48,H$43,$C$55:$D82)</f>
        <v>6.2168376946370951E-2</v>
      </c>
      <c r="I82" s="160">
        <f>DSUM($B$43:$Y$48,I$43,$C$55:$D82)</f>
        <v>8.5602570019254282E-2</v>
      </c>
      <c r="J82" s="160">
        <f>DSUM($B$43:$Y$48,J$43,$C$55:$D82)</f>
        <v>0.11336152315136799</v>
      </c>
      <c r="K82" s="160">
        <f>DSUM($B$43:$Y$48,K$43,$C$55:$D82)</f>
        <v>0.14424599760303888</v>
      </c>
      <c r="L82" s="160">
        <f>DSUM($B$43:$Y$48,L$43,$C$55:$D82)</f>
        <v>0.17630062821110273</v>
      </c>
      <c r="M82" s="160">
        <f>DSUM($B$43:$Y$48,M$43,$C$55:$D82)</f>
        <v>0.20708608185440758</v>
      </c>
      <c r="N82" s="160">
        <f>DSUM($B$43:$Y$48,N$43,$C$55:$D82)</f>
        <v>0.23420935010995969</v>
      </c>
      <c r="O82" s="160">
        <f>DSUM($B$43:$Y$48,O$43,$C$55:$D82)</f>
        <v>0.25595545870517633</v>
      </c>
      <c r="P82" s="160">
        <f>DSUM($B$43:$Y$48,P$43,$C$55:$D82)</f>
        <v>0.27175251609153844</v>
      </c>
      <c r="Q82" s="160">
        <f>DSUM($B$43:$Y$48,Q$43,$C$55:$D82)</f>
        <v>0.28221269068581889</v>
      </c>
      <c r="R82" s="160">
        <f>DSUM($B$43:$Y$48,R$43,$C$55:$D82)</f>
        <v>0.28872405371615117</v>
      </c>
      <c r="S82" s="160">
        <f>DSUM($B$43:$Y$48,S$43,$C$55:$D82)</f>
        <v>0.29283091045385012</v>
      </c>
      <c r="T82" s="160">
        <f>DSUM($B$43:$Y$48,T$43,$C$55:$D82)</f>
        <v>0.2957437823941545</v>
      </c>
      <c r="U82" s="160">
        <f>DSUM($B$43:$Y$48,U$43,$C$55:$D82)</f>
        <v>0.29817730544515286</v>
      </c>
      <c r="V82" s="160">
        <f>DSUM($B$43:$Y$48,V$43,$C$55:$D82)</f>
        <v>0.30045345454893524</v>
      </c>
      <c r="W82" s="160">
        <f>DSUM($B$43:$Y$48,W$43,$C$55:$D82)</f>
        <v>0.30268266378242387</v>
      </c>
      <c r="X82" s="160">
        <f>DSUM($B$43:$Y$48,X$43,$C$55:$D82)</f>
        <v>0.30489666928600445</v>
      </c>
      <c r="Y82" s="160">
        <f>DSUM($B$43:$Y$48,Y$43,$C$55:$D82)</f>
        <v>5.5948681122079664</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1:78">
      <c r="B83" s="25" t="s">
        <v>389</v>
      </c>
      <c r="C83" s="163" t="s">
        <v>390</v>
      </c>
      <c r="D83" s="163" t="s">
        <v>391</v>
      </c>
      <c r="E83" s="160">
        <f>DSUM($B$43:$Y$48,E$43,$C$55:$D83)</f>
        <v>1.1010934024904991E-2</v>
      </c>
      <c r="F83" s="160">
        <f>DSUM($B$43:$Y$48,F$43,$C$55:$D83)</f>
        <v>2.4786710428614526E-2</v>
      </c>
      <c r="G83" s="160">
        <f>DSUM($B$43:$Y$48,G$43,$C$55:$D83)</f>
        <v>4.1934488048192886E-2</v>
      </c>
      <c r="H83" s="160">
        <f>DSUM($B$43:$Y$48,H$43,$C$55:$D83)</f>
        <v>6.2168376946370951E-2</v>
      </c>
      <c r="I83" s="160">
        <f>DSUM($B$43:$Y$48,I$43,$C$55:$D83)</f>
        <v>8.5602570019254282E-2</v>
      </c>
      <c r="J83" s="160">
        <f>DSUM($B$43:$Y$48,J$43,$C$55:$D83)</f>
        <v>0.11336152315136799</v>
      </c>
      <c r="K83" s="160">
        <f>DSUM($B$43:$Y$48,K$43,$C$55:$D83)</f>
        <v>0.14424599760303888</v>
      </c>
      <c r="L83" s="160">
        <f>DSUM($B$43:$Y$48,L$43,$C$55:$D83)</f>
        <v>0.17630062821110273</v>
      </c>
      <c r="M83" s="160">
        <f>DSUM($B$43:$Y$48,M$43,$C$55:$D83)</f>
        <v>0.20708608185440758</v>
      </c>
      <c r="N83" s="160">
        <f>DSUM($B$43:$Y$48,N$43,$C$55:$D83)</f>
        <v>0.23420935010995969</v>
      </c>
      <c r="O83" s="160">
        <f>DSUM($B$43:$Y$48,O$43,$C$55:$D83)</f>
        <v>0.25595545870517633</v>
      </c>
      <c r="P83" s="160">
        <f>DSUM($B$43:$Y$48,P$43,$C$55:$D83)</f>
        <v>0.27175251609153844</v>
      </c>
      <c r="Q83" s="160">
        <f>DSUM($B$43:$Y$48,Q$43,$C$55:$D83)</f>
        <v>0.28221269068581889</v>
      </c>
      <c r="R83" s="160">
        <f>DSUM($B$43:$Y$48,R$43,$C$55:$D83)</f>
        <v>0.28872405371615117</v>
      </c>
      <c r="S83" s="160">
        <f>DSUM($B$43:$Y$48,S$43,$C$55:$D83)</f>
        <v>0.29283091045385012</v>
      </c>
      <c r="T83" s="160">
        <f>DSUM($B$43:$Y$48,T$43,$C$55:$D83)</f>
        <v>0.2957437823941545</v>
      </c>
      <c r="U83" s="160">
        <f>DSUM($B$43:$Y$48,U$43,$C$55:$D83)</f>
        <v>0.29817730544515286</v>
      </c>
      <c r="V83" s="160">
        <f>DSUM($B$43:$Y$48,V$43,$C$55:$D83)</f>
        <v>0.30045345454893524</v>
      </c>
      <c r="W83" s="160">
        <f>DSUM($B$43:$Y$48,W$43,$C$55:$D83)</f>
        <v>0.30268266378242387</v>
      </c>
      <c r="X83" s="160">
        <f>DSUM($B$43:$Y$48,X$43,$C$55:$D83)</f>
        <v>0.30489666928600445</v>
      </c>
      <c r="Y83" s="160">
        <f>DSUM($B$43:$Y$48,Y$43,$C$55:$D83)</f>
        <v>5.5948681122079664</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1:78">
      <c r="B84" s="25" t="s">
        <v>392</v>
      </c>
      <c r="C84" s="163" t="s">
        <v>393</v>
      </c>
      <c r="D84" s="163" t="s">
        <v>394</v>
      </c>
      <c r="E84" s="160">
        <f>DSUM($B$43:$Y$48,E$43,$C$55:$D84)</f>
        <v>1.1010934024904991E-2</v>
      </c>
      <c r="F84" s="160">
        <f>DSUM($B$43:$Y$48,F$43,$C$55:$D84)</f>
        <v>2.4786710428614526E-2</v>
      </c>
      <c r="G84" s="160">
        <f>DSUM($B$43:$Y$48,G$43,$C$55:$D84)</f>
        <v>4.1934488048192886E-2</v>
      </c>
      <c r="H84" s="160">
        <f>DSUM($B$43:$Y$48,H$43,$C$55:$D84)</f>
        <v>6.2168376946370951E-2</v>
      </c>
      <c r="I84" s="160">
        <f>DSUM($B$43:$Y$48,I$43,$C$55:$D84)</f>
        <v>8.5602570019254282E-2</v>
      </c>
      <c r="J84" s="160">
        <f>DSUM($B$43:$Y$48,J$43,$C$55:$D84)</f>
        <v>0.11336152315136799</v>
      </c>
      <c r="K84" s="160">
        <f>DSUM($B$43:$Y$48,K$43,$C$55:$D84)</f>
        <v>0.14424599760303888</v>
      </c>
      <c r="L84" s="160">
        <f>DSUM($B$43:$Y$48,L$43,$C$55:$D84)</f>
        <v>0.17630062821110273</v>
      </c>
      <c r="M84" s="160">
        <f>DSUM($B$43:$Y$48,M$43,$C$55:$D84)</f>
        <v>0.20708608185440758</v>
      </c>
      <c r="N84" s="160">
        <f>DSUM($B$43:$Y$48,N$43,$C$55:$D84)</f>
        <v>0.23420935010995969</v>
      </c>
      <c r="O84" s="160">
        <f>DSUM($B$43:$Y$48,O$43,$C$55:$D84)</f>
        <v>0.25595545870517633</v>
      </c>
      <c r="P84" s="160">
        <f>DSUM($B$43:$Y$48,P$43,$C$55:$D84)</f>
        <v>0.27175251609153844</v>
      </c>
      <c r="Q84" s="160">
        <f>DSUM($B$43:$Y$48,Q$43,$C$55:$D84)</f>
        <v>0.28221269068581889</v>
      </c>
      <c r="R84" s="160">
        <f>DSUM($B$43:$Y$48,R$43,$C$55:$D84)</f>
        <v>0.28872405371615117</v>
      </c>
      <c r="S84" s="160">
        <f>DSUM($B$43:$Y$48,S$43,$C$55:$D84)</f>
        <v>0.29283091045385012</v>
      </c>
      <c r="T84" s="160">
        <f>DSUM($B$43:$Y$48,T$43,$C$55:$D84)</f>
        <v>0.2957437823941545</v>
      </c>
      <c r="U84" s="160">
        <f>DSUM($B$43:$Y$48,U$43,$C$55:$D84)</f>
        <v>0.29817730544515286</v>
      </c>
      <c r="V84" s="160">
        <f>DSUM($B$43:$Y$48,V$43,$C$55:$D84)</f>
        <v>0.30045345454893524</v>
      </c>
      <c r="W84" s="160">
        <f>DSUM($B$43:$Y$48,W$43,$C$55:$D84)</f>
        <v>0.30268266378242387</v>
      </c>
      <c r="X84" s="160">
        <f>DSUM($B$43:$Y$48,X$43,$C$55:$D84)</f>
        <v>0.30489666928600445</v>
      </c>
      <c r="Y84" s="160">
        <f>DSUM($B$43:$Y$48,Y$43,$C$55:$D84)</f>
        <v>5.5948681122079664</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row>
    <row r="85" spans="1:78">
      <c r="B85" s="25" t="s">
        <v>395</v>
      </c>
      <c r="C85" s="163" t="s">
        <v>396</v>
      </c>
      <c r="D85" s="163" t="s">
        <v>397</v>
      </c>
      <c r="E85" s="160">
        <f>DSUM($B$43:$Y$48,E$43,$C$55:$D85)</f>
        <v>1.1010934024904991E-2</v>
      </c>
      <c r="F85" s="160">
        <f>DSUM($B$43:$Y$48,F$43,$C$55:$D85)</f>
        <v>2.4786710428614526E-2</v>
      </c>
      <c r="G85" s="160">
        <f>DSUM($B$43:$Y$48,G$43,$C$55:$D85)</f>
        <v>4.1934488048192886E-2</v>
      </c>
      <c r="H85" s="160">
        <f>DSUM($B$43:$Y$48,H$43,$C$55:$D85)</f>
        <v>6.2168376946370951E-2</v>
      </c>
      <c r="I85" s="160">
        <f>DSUM($B$43:$Y$48,I$43,$C$55:$D85)</f>
        <v>8.5602570019254282E-2</v>
      </c>
      <c r="J85" s="160">
        <f>DSUM($B$43:$Y$48,J$43,$C$55:$D85)</f>
        <v>0.11336152315136799</v>
      </c>
      <c r="K85" s="160">
        <f>DSUM($B$43:$Y$48,K$43,$C$55:$D85)</f>
        <v>0.14424599760303888</v>
      </c>
      <c r="L85" s="160">
        <f>DSUM($B$43:$Y$48,L$43,$C$55:$D85)</f>
        <v>0.17630062821110273</v>
      </c>
      <c r="M85" s="160">
        <f>DSUM($B$43:$Y$48,M$43,$C$55:$D85)</f>
        <v>0.20708608185440758</v>
      </c>
      <c r="N85" s="160">
        <f>DSUM($B$43:$Y$48,N$43,$C$55:$D85)</f>
        <v>0.23420935010995969</v>
      </c>
      <c r="O85" s="160">
        <f>DSUM($B$43:$Y$48,O$43,$C$55:$D85)</f>
        <v>0.25595545870517633</v>
      </c>
      <c r="P85" s="160">
        <f>DSUM($B$43:$Y$48,P$43,$C$55:$D85)</f>
        <v>0.27175251609153844</v>
      </c>
      <c r="Q85" s="160">
        <f>DSUM($B$43:$Y$48,Q$43,$C$55:$D85)</f>
        <v>0.28221269068581889</v>
      </c>
      <c r="R85" s="160">
        <f>DSUM($B$43:$Y$48,R$43,$C$55:$D85)</f>
        <v>0.28872405371615117</v>
      </c>
      <c r="S85" s="160">
        <f>DSUM($B$43:$Y$48,S$43,$C$55:$D85)</f>
        <v>0.29283091045385012</v>
      </c>
      <c r="T85" s="160">
        <f>DSUM($B$43:$Y$48,T$43,$C$55:$D85)</f>
        <v>0.2957437823941545</v>
      </c>
      <c r="U85" s="160">
        <f>DSUM($B$43:$Y$48,U$43,$C$55:$D85)</f>
        <v>0.29817730544515286</v>
      </c>
      <c r="V85" s="160">
        <f>DSUM($B$43:$Y$48,V$43,$C$55:$D85)</f>
        <v>0.30045345454893524</v>
      </c>
      <c r="W85" s="160">
        <f>DSUM($B$43:$Y$48,W$43,$C$55:$D85)</f>
        <v>0.30268266378242387</v>
      </c>
      <c r="X85" s="160">
        <f>DSUM($B$43:$Y$48,X$43,$C$55:$D85)</f>
        <v>0.30489666928600445</v>
      </c>
      <c r="Y85" s="160">
        <f>DSUM($B$43:$Y$48,Y$43,$C$55:$D85)</f>
        <v>5.5948681122079664</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row>
    <row r="86" spans="1:78">
      <c r="B86" s="25" t="s">
        <v>398</v>
      </c>
      <c r="C86" s="163" t="s">
        <v>399</v>
      </c>
      <c r="D86" s="163" t="s">
        <v>400</v>
      </c>
      <c r="E86" s="160">
        <f>DSUM($B$43:$Y$48,E$43,$C$55:$D86)</f>
        <v>1.1010934024904991E-2</v>
      </c>
      <c r="F86" s="160">
        <f>DSUM($B$43:$Y$48,F$43,$C$55:$D86)</f>
        <v>2.4786710428614526E-2</v>
      </c>
      <c r="G86" s="160">
        <f>DSUM($B$43:$Y$48,G$43,$C$55:$D86)</f>
        <v>4.1934488048192886E-2</v>
      </c>
      <c r="H86" s="160">
        <f>DSUM($B$43:$Y$48,H$43,$C$55:$D86)</f>
        <v>6.2168376946370951E-2</v>
      </c>
      <c r="I86" s="160">
        <f>DSUM($B$43:$Y$48,I$43,$C$55:$D86)</f>
        <v>8.5602570019254282E-2</v>
      </c>
      <c r="J86" s="160">
        <f>DSUM($B$43:$Y$48,J$43,$C$55:$D86)</f>
        <v>0.11336152315136799</v>
      </c>
      <c r="K86" s="160">
        <f>DSUM($B$43:$Y$48,K$43,$C$55:$D86)</f>
        <v>0.14424599760303888</v>
      </c>
      <c r="L86" s="160">
        <f>DSUM($B$43:$Y$48,L$43,$C$55:$D86)</f>
        <v>0.17630062821110273</v>
      </c>
      <c r="M86" s="160">
        <f>DSUM($B$43:$Y$48,M$43,$C$55:$D86)</f>
        <v>0.20708608185440758</v>
      </c>
      <c r="N86" s="160">
        <f>DSUM($B$43:$Y$48,N$43,$C$55:$D86)</f>
        <v>0.23420935010995969</v>
      </c>
      <c r="O86" s="160">
        <f>DSUM($B$43:$Y$48,O$43,$C$55:$D86)</f>
        <v>0.25595545870517633</v>
      </c>
      <c r="P86" s="160">
        <f>DSUM($B$43:$Y$48,P$43,$C$55:$D86)</f>
        <v>0.27175251609153844</v>
      </c>
      <c r="Q86" s="160">
        <f>DSUM($B$43:$Y$48,Q$43,$C$55:$D86)</f>
        <v>0.28221269068581889</v>
      </c>
      <c r="R86" s="160">
        <f>DSUM($B$43:$Y$48,R$43,$C$55:$D86)</f>
        <v>0.28872405371615117</v>
      </c>
      <c r="S86" s="160">
        <f>DSUM($B$43:$Y$48,S$43,$C$55:$D86)</f>
        <v>0.29283091045385012</v>
      </c>
      <c r="T86" s="160">
        <f>DSUM($B$43:$Y$48,T$43,$C$55:$D86)</f>
        <v>0.2957437823941545</v>
      </c>
      <c r="U86" s="160">
        <f>DSUM($B$43:$Y$48,U$43,$C$55:$D86)</f>
        <v>0.29817730544515286</v>
      </c>
      <c r="V86" s="160">
        <f>DSUM($B$43:$Y$48,V$43,$C$55:$D86)</f>
        <v>0.30045345454893524</v>
      </c>
      <c r="W86" s="160">
        <f>DSUM($B$43:$Y$48,W$43,$C$55:$D86)</f>
        <v>0.30268266378242387</v>
      </c>
      <c r="X86" s="160">
        <f>DSUM($B$43:$Y$48,X$43,$C$55:$D86)</f>
        <v>0.30489666928600445</v>
      </c>
      <c r="Y86" s="160">
        <f>DSUM($B$43:$Y$48,Y$43,$C$55:$D86)</f>
        <v>5.5948681122079664</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row>
    <row r="87" spans="1:78">
      <c r="B87" s="25" t="s">
        <v>401</v>
      </c>
      <c r="C87" s="163" t="s">
        <v>402</v>
      </c>
      <c r="D87" s="163" t="s">
        <v>403</v>
      </c>
      <c r="E87" s="160">
        <f>DSUM($B$43:$Y$48,E$43,$C$55:$D87)</f>
        <v>1.1010934024904991E-2</v>
      </c>
      <c r="F87" s="160">
        <f>DSUM($B$43:$Y$48,F$43,$C$55:$D87)</f>
        <v>2.4786710428614526E-2</v>
      </c>
      <c r="G87" s="160">
        <f>DSUM($B$43:$Y$48,G$43,$C$55:$D87)</f>
        <v>4.1934488048192886E-2</v>
      </c>
      <c r="H87" s="160">
        <f>DSUM($B$43:$Y$48,H$43,$C$55:$D87)</f>
        <v>6.2168376946370951E-2</v>
      </c>
      <c r="I87" s="160">
        <f>DSUM($B$43:$Y$48,I$43,$C$55:$D87)</f>
        <v>8.5602570019254282E-2</v>
      </c>
      <c r="J87" s="160">
        <f>DSUM($B$43:$Y$48,J$43,$C$55:$D87)</f>
        <v>0.11336152315136799</v>
      </c>
      <c r="K87" s="160">
        <f>DSUM($B$43:$Y$48,K$43,$C$55:$D87)</f>
        <v>0.14424599760303888</v>
      </c>
      <c r="L87" s="160">
        <f>DSUM($B$43:$Y$48,L$43,$C$55:$D87)</f>
        <v>0.17630062821110273</v>
      </c>
      <c r="M87" s="160">
        <f>DSUM($B$43:$Y$48,M$43,$C$55:$D87)</f>
        <v>0.20708608185440758</v>
      </c>
      <c r="N87" s="160">
        <f>DSUM($B$43:$Y$48,N$43,$C$55:$D87)</f>
        <v>0.23420935010995969</v>
      </c>
      <c r="O87" s="160">
        <f>DSUM($B$43:$Y$48,O$43,$C$55:$D87)</f>
        <v>0.25595545870517633</v>
      </c>
      <c r="P87" s="160">
        <f>DSUM($B$43:$Y$48,P$43,$C$55:$D87)</f>
        <v>0.27175251609153844</v>
      </c>
      <c r="Q87" s="160">
        <f>DSUM($B$43:$Y$48,Q$43,$C$55:$D87)</f>
        <v>0.28221269068581889</v>
      </c>
      <c r="R87" s="160">
        <f>DSUM($B$43:$Y$48,R$43,$C$55:$D87)</f>
        <v>0.28872405371615117</v>
      </c>
      <c r="S87" s="160">
        <f>DSUM($B$43:$Y$48,S$43,$C$55:$D87)</f>
        <v>0.29283091045385012</v>
      </c>
      <c r="T87" s="160">
        <f>DSUM($B$43:$Y$48,T$43,$C$55:$D87)</f>
        <v>0.2957437823941545</v>
      </c>
      <c r="U87" s="160">
        <f>DSUM($B$43:$Y$48,U$43,$C$55:$D87)</f>
        <v>0.29817730544515286</v>
      </c>
      <c r="V87" s="160">
        <f>DSUM($B$43:$Y$48,V$43,$C$55:$D87)</f>
        <v>0.30045345454893524</v>
      </c>
      <c r="W87" s="160">
        <f>DSUM($B$43:$Y$48,W$43,$C$55:$D87)</f>
        <v>0.30268266378242387</v>
      </c>
      <c r="X87" s="160">
        <f>DSUM($B$43:$Y$48,X$43,$C$55:$D87)</f>
        <v>0.30489666928600445</v>
      </c>
      <c r="Y87" s="160">
        <f>DSUM($B$43:$Y$48,Y$43,$C$55:$D87)</f>
        <v>5.5948681122079664</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row>
    <row r="88" spans="1:7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row>
    <row r="89" spans="1:78">
      <c r="E89" s="45">
        <f>E87</f>
        <v>1.1010934024904991E-2</v>
      </c>
      <c r="F89" s="45">
        <f>F87+E89</f>
        <v>3.5797644453519517E-2</v>
      </c>
      <c r="G89" s="45">
        <f t="shared" ref="G89:X89" si="14">G87+F89</f>
        <v>7.7732132501712403E-2</v>
      </c>
      <c r="H89" s="45">
        <f t="shared" si="14"/>
        <v>0.13990050944808335</v>
      </c>
      <c r="I89" s="45">
        <f t="shared" si="14"/>
        <v>0.22550307946733764</v>
      </c>
      <c r="J89" s="45">
        <f t="shared" si="14"/>
        <v>0.33886460261870566</v>
      </c>
      <c r="K89" s="45">
        <f t="shared" si="14"/>
        <v>0.48311060022174457</v>
      </c>
      <c r="L89" s="45">
        <f t="shared" si="14"/>
        <v>0.65941122843284727</v>
      </c>
      <c r="M89" s="45">
        <f t="shared" si="14"/>
        <v>0.86649731028725485</v>
      </c>
      <c r="N89" s="45">
        <f t="shared" si="14"/>
        <v>1.1007066603972144</v>
      </c>
      <c r="O89" s="45">
        <f t="shared" si="14"/>
        <v>1.3566621191023907</v>
      </c>
      <c r="P89" s="45">
        <f t="shared" si="14"/>
        <v>1.628414635193929</v>
      </c>
      <c r="Q89" s="45">
        <f t="shared" si="14"/>
        <v>1.9106273258797479</v>
      </c>
      <c r="R89" s="45">
        <f t="shared" si="14"/>
        <v>2.1993513795958992</v>
      </c>
      <c r="S89" s="45">
        <f t="shared" si="14"/>
        <v>2.4921822900497492</v>
      </c>
      <c r="T89" s="45">
        <f t="shared" si="14"/>
        <v>2.7879260724439039</v>
      </c>
      <c r="U89" s="45">
        <f t="shared" si="14"/>
        <v>3.0861033778890565</v>
      </c>
      <c r="V89" s="45">
        <f t="shared" si="14"/>
        <v>3.386556832437992</v>
      </c>
      <c r="W89" s="45">
        <f t="shared" si="14"/>
        <v>3.689239496220416</v>
      </c>
      <c r="X89" s="45">
        <f t="shared" si="14"/>
        <v>3.9941361655064203</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row>
    <row r="90" spans="1:78" ht="15">
      <c r="A90" s="116" t="s">
        <v>338</v>
      </c>
      <c r="B90" s="125"/>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row>
    <row r="91" spans="1:78" ht="15">
      <c r="D91" s="117" t="str">
        <f>C8</f>
        <v>Commercial Computer Laptop-NR</v>
      </c>
      <c r="E91" s="118">
        <f>E54</f>
        <v>2016</v>
      </c>
      <c r="F91" s="118">
        <f t="shared" ref="F91:X92" si="15">F54</f>
        <v>2017</v>
      </c>
      <c r="G91" s="118">
        <f t="shared" si="15"/>
        <v>2018</v>
      </c>
      <c r="H91" s="118">
        <f t="shared" si="15"/>
        <v>2019</v>
      </c>
      <c r="I91" s="118">
        <f t="shared" si="15"/>
        <v>2020</v>
      </c>
      <c r="J91" s="118">
        <f t="shared" si="15"/>
        <v>2021</v>
      </c>
      <c r="K91" s="118">
        <f t="shared" si="15"/>
        <v>2022</v>
      </c>
      <c r="L91" s="118">
        <f t="shared" si="15"/>
        <v>2023</v>
      </c>
      <c r="M91" s="118">
        <f t="shared" si="15"/>
        <v>2024</v>
      </c>
      <c r="N91" s="118">
        <f t="shared" si="15"/>
        <v>2025</v>
      </c>
      <c r="O91" s="118">
        <f t="shared" si="15"/>
        <v>2026</v>
      </c>
      <c r="P91" s="118">
        <f t="shared" si="15"/>
        <v>2027</v>
      </c>
      <c r="Q91" s="118">
        <f t="shared" si="15"/>
        <v>2028</v>
      </c>
      <c r="R91" s="118">
        <f t="shared" si="15"/>
        <v>2029</v>
      </c>
      <c r="S91" s="118">
        <f t="shared" si="15"/>
        <v>2030</v>
      </c>
      <c r="T91" s="118">
        <f t="shared" si="15"/>
        <v>2031</v>
      </c>
      <c r="U91" s="118">
        <f t="shared" si="15"/>
        <v>2032</v>
      </c>
      <c r="V91" s="118">
        <f t="shared" si="15"/>
        <v>2033</v>
      </c>
      <c r="W91" s="118">
        <f t="shared" si="15"/>
        <v>2034</v>
      </c>
      <c r="X91" s="118">
        <f t="shared" si="15"/>
        <v>2035</v>
      </c>
      <c r="Y91" s="171" t="s">
        <v>412</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row>
    <row r="92" spans="1:78" ht="15">
      <c r="E92" s="119" t="str">
        <f>E55</f>
        <v>aMW_2016</v>
      </c>
      <c r="F92" s="119" t="str">
        <f t="shared" si="15"/>
        <v>aMW_2017</v>
      </c>
      <c r="G92" s="119" t="str">
        <f t="shared" si="15"/>
        <v>aMW_2018</v>
      </c>
      <c r="H92" s="119" t="str">
        <f t="shared" si="15"/>
        <v>aMW_2019</v>
      </c>
      <c r="I92" s="119" t="str">
        <f t="shared" si="15"/>
        <v>aMW_2020</v>
      </c>
      <c r="J92" s="119" t="str">
        <f t="shared" si="15"/>
        <v>aMW_2021</v>
      </c>
      <c r="K92" s="119" t="str">
        <f t="shared" si="15"/>
        <v>aMW_2022</v>
      </c>
      <c r="L92" s="119" t="str">
        <f t="shared" si="15"/>
        <v>aMW_2023</v>
      </c>
      <c r="M92" s="119" t="str">
        <f t="shared" si="15"/>
        <v>aMW_2024</v>
      </c>
      <c r="N92" s="119" t="str">
        <f t="shared" si="15"/>
        <v>aMW_2025</v>
      </c>
      <c r="O92" s="119" t="str">
        <f t="shared" si="15"/>
        <v>aMW_2026</v>
      </c>
      <c r="P92" s="119" t="str">
        <f t="shared" si="15"/>
        <v>aMW_2027</v>
      </c>
      <c r="Q92" s="119" t="str">
        <f t="shared" si="15"/>
        <v>aMW_2028</v>
      </c>
      <c r="R92" s="119" t="str">
        <f t="shared" si="15"/>
        <v>aMW_2029</v>
      </c>
      <c r="S92" s="119" t="str">
        <f t="shared" si="15"/>
        <v>aMW_2030</v>
      </c>
      <c r="T92" s="119" t="str">
        <f t="shared" si="15"/>
        <v>aMW_2031</v>
      </c>
      <c r="U92" s="119" t="str">
        <f t="shared" si="15"/>
        <v>aMW_2032</v>
      </c>
      <c r="V92" s="119" t="str">
        <f t="shared" si="15"/>
        <v>aMW_2033</v>
      </c>
      <c r="W92" s="119" t="str">
        <f t="shared" si="15"/>
        <v>aMW_2034</v>
      </c>
      <c r="X92" s="119" t="str">
        <f t="shared" si="15"/>
        <v>aMW_2035</v>
      </c>
      <c r="Y92" s="172" t="s">
        <v>412</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row>
    <row r="93" spans="1:78">
      <c r="C93" s="25" t="s">
        <v>83</v>
      </c>
      <c r="E93" s="175">
        <f t="shared" ref="E93:Y93" si="16">E56</f>
        <v>1.1010934024904991E-2</v>
      </c>
      <c r="F93" s="175">
        <f t="shared" si="16"/>
        <v>2.4786710428614526E-2</v>
      </c>
      <c r="G93" s="175">
        <f t="shared" si="16"/>
        <v>4.1934488048192886E-2</v>
      </c>
      <c r="H93" s="175">
        <f t="shared" si="16"/>
        <v>6.2168376946370951E-2</v>
      </c>
      <c r="I93" s="175">
        <f t="shared" si="16"/>
        <v>8.5602570019254282E-2</v>
      </c>
      <c r="J93" s="175">
        <f t="shared" si="16"/>
        <v>0.11336152315136799</v>
      </c>
      <c r="K93" s="175">
        <f t="shared" si="16"/>
        <v>0.14424599760303888</v>
      </c>
      <c r="L93" s="175">
        <f t="shared" si="16"/>
        <v>0.17630062821110273</v>
      </c>
      <c r="M93" s="175">
        <f t="shared" si="16"/>
        <v>0.20708608185440758</v>
      </c>
      <c r="N93" s="175">
        <f t="shared" si="16"/>
        <v>0.23420935010995969</v>
      </c>
      <c r="O93" s="175">
        <f t="shared" si="16"/>
        <v>0.25595545870517633</v>
      </c>
      <c r="P93" s="175">
        <f t="shared" si="16"/>
        <v>0.27175251609153844</v>
      </c>
      <c r="Q93" s="175">
        <f t="shared" si="16"/>
        <v>0.28221269068581889</v>
      </c>
      <c r="R93" s="175">
        <f t="shared" si="16"/>
        <v>0.28872405371615117</v>
      </c>
      <c r="S93" s="175">
        <f t="shared" si="16"/>
        <v>0.29283091045385012</v>
      </c>
      <c r="T93" s="175">
        <f t="shared" si="16"/>
        <v>0.2957437823941545</v>
      </c>
      <c r="U93" s="175">
        <f t="shared" si="16"/>
        <v>0.29817730544515286</v>
      </c>
      <c r="V93" s="175">
        <f t="shared" si="16"/>
        <v>0.30045345454893524</v>
      </c>
      <c r="W93" s="175">
        <f t="shared" si="16"/>
        <v>0.30268266378242387</v>
      </c>
      <c r="X93" s="175">
        <f t="shared" si="16"/>
        <v>0.30489666928600445</v>
      </c>
      <c r="Y93" s="175">
        <f t="shared" si="16"/>
        <v>5.5948681122079664</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row>
    <row r="94" spans="1:78">
      <c r="C94" s="25" t="s">
        <v>84</v>
      </c>
      <c r="E94" s="175">
        <f t="shared" ref="E94:Y106" si="17">E57-E56</f>
        <v>0</v>
      </c>
      <c r="F94" s="175">
        <f t="shared" si="17"/>
        <v>0</v>
      </c>
      <c r="G94" s="175">
        <f t="shared" si="17"/>
        <v>0</v>
      </c>
      <c r="H94" s="175">
        <f t="shared" si="17"/>
        <v>0</v>
      </c>
      <c r="I94" s="175">
        <f t="shared" si="17"/>
        <v>0</v>
      </c>
      <c r="J94" s="175">
        <f t="shared" si="17"/>
        <v>0</v>
      </c>
      <c r="K94" s="175">
        <f t="shared" si="17"/>
        <v>0</v>
      </c>
      <c r="L94" s="175">
        <f t="shared" si="17"/>
        <v>0</v>
      </c>
      <c r="M94" s="175">
        <f t="shared" si="17"/>
        <v>0</v>
      </c>
      <c r="N94" s="175">
        <f t="shared" si="17"/>
        <v>0</v>
      </c>
      <c r="O94" s="175">
        <f t="shared" si="17"/>
        <v>0</v>
      </c>
      <c r="P94" s="175">
        <f t="shared" si="17"/>
        <v>0</v>
      </c>
      <c r="Q94" s="175">
        <f t="shared" si="17"/>
        <v>0</v>
      </c>
      <c r="R94" s="175">
        <f t="shared" si="17"/>
        <v>0</v>
      </c>
      <c r="S94" s="175">
        <f t="shared" si="17"/>
        <v>0</v>
      </c>
      <c r="T94" s="175">
        <f t="shared" si="17"/>
        <v>0</v>
      </c>
      <c r="U94" s="175">
        <f t="shared" si="17"/>
        <v>0</v>
      </c>
      <c r="V94" s="175">
        <f t="shared" si="17"/>
        <v>0</v>
      </c>
      <c r="W94" s="175">
        <f t="shared" si="17"/>
        <v>0</v>
      </c>
      <c r="X94" s="175">
        <f t="shared" si="17"/>
        <v>0</v>
      </c>
      <c r="Y94" s="175">
        <f t="shared" si="17"/>
        <v>0</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row>
    <row r="95" spans="1:78">
      <c r="C95" s="25" t="s">
        <v>85</v>
      </c>
      <c r="E95" s="175">
        <f t="shared" si="17"/>
        <v>0</v>
      </c>
      <c r="F95" s="175">
        <f t="shared" si="17"/>
        <v>0</v>
      </c>
      <c r="G95" s="175">
        <f t="shared" si="17"/>
        <v>0</v>
      </c>
      <c r="H95" s="175">
        <f t="shared" si="17"/>
        <v>0</v>
      </c>
      <c r="I95" s="175">
        <f t="shared" si="17"/>
        <v>0</v>
      </c>
      <c r="J95" s="175">
        <f t="shared" si="17"/>
        <v>0</v>
      </c>
      <c r="K95" s="175">
        <f t="shared" si="17"/>
        <v>0</v>
      </c>
      <c r="L95" s="175">
        <f t="shared" si="17"/>
        <v>0</v>
      </c>
      <c r="M95" s="175">
        <f t="shared" si="17"/>
        <v>0</v>
      </c>
      <c r="N95" s="175">
        <f t="shared" si="17"/>
        <v>0</v>
      </c>
      <c r="O95" s="175">
        <f t="shared" si="17"/>
        <v>0</v>
      </c>
      <c r="P95" s="175">
        <f t="shared" si="17"/>
        <v>0</v>
      </c>
      <c r="Q95" s="175">
        <f t="shared" si="17"/>
        <v>0</v>
      </c>
      <c r="R95" s="175">
        <f t="shared" si="17"/>
        <v>0</v>
      </c>
      <c r="S95" s="175">
        <f t="shared" si="17"/>
        <v>0</v>
      </c>
      <c r="T95" s="175">
        <f t="shared" si="17"/>
        <v>0</v>
      </c>
      <c r="U95" s="175">
        <f t="shared" si="17"/>
        <v>0</v>
      </c>
      <c r="V95" s="175">
        <f t="shared" si="17"/>
        <v>0</v>
      </c>
      <c r="W95" s="175">
        <f t="shared" si="17"/>
        <v>0</v>
      </c>
      <c r="X95" s="175">
        <f t="shared" si="17"/>
        <v>0</v>
      </c>
      <c r="Y95" s="175">
        <f t="shared" si="17"/>
        <v>0</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row>
    <row r="96" spans="1:78">
      <c r="C96" s="25" t="s">
        <v>86</v>
      </c>
      <c r="E96" s="175">
        <f t="shared" si="17"/>
        <v>0</v>
      </c>
      <c r="F96" s="175">
        <f t="shared" si="17"/>
        <v>0</v>
      </c>
      <c r="G96" s="175">
        <f t="shared" si="17"/>
        <v>0</v>
      </c>
      <c r="H96" s="175">
        <f t="shared" si="17"/>
        <v>0</v>
      </c>
      <c r="I96" s="175">
        <f t="shared" si="17"/>
        <v>0</v>
      </c>
      <c r="J96" s="175">
        <f t="shared" si="17"/>
        <v>0</v>
      </c>
      <c r="K96" s="175">
        <f t="shared" si="17"/>
        <v>0</v>
      </c>
      <c r="L96" s="175">
        <f t="shared" si="17"/>
        <v>0</v>
      </c>
      <c r="M96" s="175">
        <f t="shared" si="17"/>
        <v>0</v>
      </c>
      <c r="N96" s="175">
        <f t="shared" si="17"/>
        <v>0</v>
      </c>
      <c r="O96" s="175">
        <f t="shared" si="17"/>
        <v>0</v>
      </c>
      <c r="P96" s="175">
        <f t="shared" si="17"/>
        <v>0</v>
      </c>
      <c r="Q96" s="175">
        <f t="shared" si="17"/>
        <v>0</v>
      </c>
      <c r="R96" s="175">
        <f t="shared" si="17"/>
        <v>0</v>
      </c>
      <c r="S96" s="175">
        <f t="shared" si="17"/>
        <v>0</v>
      </c>
      <c r="T96" s="175">
        <f t="shared" si="17"/>
        <v>0</v>
      </c>
      <c r="U96" s="175">
        <f t="shared" si="17"/>
        <v>0</v>
      </c>
      <c r="V96" s="175">
        <f t="shared" si="17"/>
        <v>0</v>
      </c>
      <c r="W96" s="175">
        <f t="shared" si="17"/>
        <v>0</v>
      </c>
      <c r="X96" s="175">
        <f t="shared" si="17"/>
        <v>0</v>
      </c>
      <c r="Y96" s="175">
        <f t="shared" si="17"/>
        <v>0</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row>
    <row r="97" spans="3:78">
      <c r="C97" s="25" t="s">
        <v>87</v>
      </c>
      <c r="E97" s="175">
        <f t="shared" si="17"/>
        <v>0</v>
      </c>
      <c r="F97" s="175">
        <f t="shared" si="17"/>
        <v>0</v>
      </c>
      <c r="G97" s="175">
        <f t="shared" si="17"/>
        <v>0</v>
      </c>
      <c r="H97" s="175">
        <f t="shared" si="17"/>
        <v>0</v>
      </c>
      <c r="I97" s="175">
        <f t="shared" si="17"/>
        <v>0</v>
      </c>
      <c r="J97" s="175">
        <f t="shared" si="17"/>
        <v>0</v>
      </c>
      <c r="K97" s="175">
        <f t="shared" si="17"/>
        <v>0</v>
      </c>
      <c r="L97" s="175">
        <f t="shared" si="17"/>
        <v>0</v>
      </c>
      <c r="M97" s="175">
        <f t="shared" si="17"/>
        <v>0</v>
      </c>
      <c r="N97" s="175">
        <f t="shared" si="17"/>
        <v>0</v>
      </c>
      <c r="O97" s="175">
        <f t="shared" si="17"/>
        <v>0</v>
      </c>
      <c r="P97" s="175">
        <f t="shared" si="17"/>
        <v>0</v>
      </c>
      <c r="Q97" s="175">
        <f t="shared" si="17"/>
        <v>0</v>
      </c>
      <c r="R97" s="175">
        <f t="shared" si="17"/>
        <v>0</v>
      </c>
      <c r="S97" s="175">
        <f t="shared" si="17"/>
        <v>0</v>
      </c>
      <c r="T97" s="175">
        <f t="shared" si="17"/>
        <v>0</v>
      </c>
      <c r="U97" s="175">
        <f t="shared" si="17"/>
        <v>0</v>
      </c>
      <c r="V97" s="175">
        <f t="shared" si="17"/>
        <v>0</v>
      </c>
      <c r="W97" s="175">
        <f t="shared" si="17"/>
        <v>0</v>
      </c>
      <c r="X97" s="175">
        <f t="shared" si="17"/>
        <v>0</v>
      </c>
      <c r="Y97" s="175">
        <f t="shared" si="17"/>
        <v>0</v>
      </c>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row>
    <row r="98" spans="3:78">
      <c r="C98" s="25" t="s">
        <v>88</v>
      </c>
      <c r="E98" s="175">
        <f t="shared" si="17"/>
        <v>0</v>
      </c>
      <c r="F98" s="175">
        <f t="shared" si="17"/>
        <v>0</v>
      </c>
      <c r="G98" s="175">
        <f t="shared" si="17"/>
        <v>0</v>
      </c>
      <c r="H98" s="175">
        <f t="shared" si="17"/>
        <v>0</v>
      </c>
      <c r="I98" s="175">
        <f t="shared" si="17"/>
        <v>0</v>
      </c>
      <c r="J98" s="175">
        <f t="shared" si="17"/>
        <v>0</v>
      </c>
      <c r="K98" s="175">
        <f t="shared" si="17"/>
        <v>0</v>
      </c>
      <c r="L98" s="175">
        <f t="shared" si="17"/>
        <v>0</v>
      </c>
      <c r="M98" s="175">
        <f t="shared" si="17"/>
        <v>0</v>
      </c>
      <c r="N98" s="175">
        <f t="shared" si="17"/>
        <v>0</v>
      </c>
      <c r="O98" s="175">
        <f t="shared" si="17"/>
        <v>0</v>
      </c>
      <c r="P98" s="175">
        <f t="shared" si="17"/>
        <v>0</v>
      </c>
      <c r="Q98" s="175">
        <f t="shared" si="17"/>
        <v>0</v>
      </c>
      <c r="R98" s="175">
        <f t="shared" si="17"/>
        <v>0</v>
      </c>
      <c r="S98" s="175">
        <f t="shared" si="17"/>
        <v>0</v>
      </c>
      <c r="T98" s="175">
        <f t="shared" si="17"/>
        <v>0</v>
      </c>
      <c r="U98" s="175">
        <f t="shared" si="17"/>
        <v>0</v>
      </c>
      <c r="V98" s="175">
        <f t="shared" si="17"/>
        <v>0</v>
      </c>
      <c r="W98" s="175">
        <f t="shared" si="17"/>
        <v>0</v>
      </c>
      <c r="X98" s="175">
        <f t="shared" si="17"/>
        <v>0</v>
      </c>
      <c r="Y98" s="175">
        <f t="shared" si="17"/>
        <v>0</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row>
    <row r="99" spans="3:78">
      <c r="C99" s="25" t="s">
        <v>89</v>
      </c>
      <c r="E99" s="175">
        <f t="shared" si="17"/>
        <v>0</v>
      </c>
      <c r="F99" s="175">
        <f t="shared" si="17"/>
        <v>0</v>
      </c>
      <c r="G99" s="175">
        <f t="shared" si="17"/>
        <v>0</v>
      </c>
      <c r="H99" s="175">
        <f t="shared" si="17"/>
        <v>0</v>
      </c>
      <c r="I99" s="175">
        <f t="shared" si="17"/>
        <v>0</v>
      </c>
      <c r="J99" s="175">
        <f t="shared" si="17"/>
        <v>0</v>
      </c>
      <c r="K99" s="175">
        <f t="shared" si="17"/>
        <v>0</v>
      </c>
      <c r="L99" s="175">
        <f t="shared" si="17"/>
        <v>0</v>
      </c>
      <c r="M99" s="175">
        <f t="shared" si="17"/>
        <v>0</v>
      </c>
      <c r="N99" s="175">
        <f t="shared" si="17"/>
        <v>0</v>
      </c>
      <c r="O99" s="175">
        <f t="shared" si="17"/>
        <v>0</v>
      </c>
      <c r="P99" s="175">
        <f t="shared" si="17"/>
        <v>0</v>
      </c>
      <c r="Q99" s="175">
        <f t="shared" si="17"/>
        <v>0</v>
      </c>
      <c r="R99" s="175">
        <f t="shared" si="17"/>
        <v>0</v>
      </c>
      <c r="S99" s="175">
        <f t="shared" si="17"/>
        <v>0</v>
      </c>
      <c r="T99" s="175">
        <f t="shared" si="17"/>
        <v>0</v>
      </c>
      <c r="U99" s="175">
        <f t="shared" si="17"/>
        <v>0</v>
      </c>
      <c r="V99" s="175">
        <f t="shared" si="17"/>
        <v>0</v>
      </c>
      <c r="W99" s="175">
        <f t="shared" si="17"/>
        <v>0</v>
      </c>
      <c r="X99" s="175">
        <f t="shared" si="17"/>
        <v>0</v>
      </c>
      <c r="Y99" s="175">
        <f t="shared" si="17"/>
        <v>0</v>
      </c>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row>
    <row r="100" spans="3:78">
      <c r="C100" s="25" t="s">
        <v>90</v>
      </c>
      <c r="E100" s="175">
        <f t="shared" si="17"/>
        <v>0</v>
      </c>
      <c r="F100" s="175">
        <f t="shared" si="17"/>
        <v>0</v>
      </c>
      <c r="G100" s="175">
        <f t="shared" si="17"/>
        <v>0</v>
      </c>
      <c r="H100" s="175">
        <f t="shared" si="17"/>
        <v>0</v>
      </c>
      <c r="I100" s="175">
        <f t="shared" si="17"/>
        <v>0</v>
      </c>
      <c r="J100" s="175">
        <f t="shared" si="17"/>
        <v>0</v>
      </c>
      <c r="K100" s="175">
        <f t="shared" si="17"/>
        <v>0</v>
      </c>
      <c r="L100" s="175">
        <f t="shared" si="17"/>
        <v>0</v>
      </c>
      <c r="M100" s="175">
        <f t="shared" si="17"/>
        <v>0</v>
      </c>
      <c r="N100" s="175">
        <f t="shared" si="17"/>
        <v>0</v>
      </c>
      <c r="O100" s="175">
        <f t="shared" si="17"/>
        <v>0</v>
      </c>
      <c r="P100" s="175">
        <f t="shared" si="17"/>
        <v>0</v>
      </c>
      <c r="Q100" s="175">
        <f t="shared" si="17"/>
        <v>0</v>
      </c>
      <c r="R100" s="175">
        <f t="shared" si="17"/>
        <v>0</v>
      </c>
      <c r="S100" s="175">
        <f t="shared" si="17"/>
        <v>0</v>
      </c>
      <c r="T100" s="175">
        <f t="shared" si="17"/>
        <v>0</v>
      </c>
      <c r="U100" s="175">
        <f t="shared" si="17"/>
        <v>0</v>
      </c>
      <c r="V100" s="175">
        <f t="shared" si="17"/>
        <v>0</v>
      </c>
      <c r="W100" s="175">
        <f t="shared" si="17"/>
        <v>0</v>
      </c>
      <c r="X100" s="175">
        <f t="shared" si="17"/>
        <v>0</v>
      </c>
      <c r="Y100" s="175">
        <f t="shared" si="17"/>
        <v>0</v>
      </c>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row>
    <row r="101" spans="3:78">
      <c r="C101" s="25" t="s">
        <v>91</v>
      </c>
      <c r="E101" s="175">
        <f t="shared" si="17"/>
        <v>0</v>
      </c>
      <c r="F101" s="175">
        <f t="shared" si="17"/>
        <v>0</v>
      </c>
      <c r="G101" s="175">
        <f t="shared" si="17"/>
        <v>0</v>
      </c>
      <c r="H101" s="175">
        <f t="shared" si="17"/>
        <v>0</v>
      </c>
      <c r="I101" s="175">
        <f t="shared" si="17"/>
        <v>0</v>
      </c>
      <c r="J101" s="175">
        <f t="shared" si="17"/>
        <v>0</v>
      </c>
      <c r="K101" s="175">
        <f t="shared" si="17"/>
        <v>0</v>
      </c>
      <c r="L101" s="175">
        <f t="shared" si="17"/>
        <v>0</v>
      </c>
      <c r="M101" s="175">
        <f t="shared" si="17"/>
        <v>0</v>
      </c>
      <c r="N101" s="175">
        <f t="shared" si="17"/>
        <v>0</v>
      </c>
      <c r="O101" s="175">
        <f t="shared" si="17"/>
        <v>0</v>
      </c>
      <c r="P101" s="175">
        <f t="shared" si="17"/>
        <v>0</v>
      </c>
      <c r="Q101" s="175">
        <f t="shared" si="17"/>
        <v>0</v>
      </c>
      <c r="R101" s="175">
        <f t="shared" si="17"/>
        <v>0</v>
      </c>
      <c r="S101" s="175">
        <f t="shared" si="17"/>
        <v>0</v>
      </c>
      <c r="T101" s="175">
        <f t="shared" si="17"/>
        <v>0</v>
      </c>
      <c r="U101" s="175">
        <f t="shared" si="17"/>
        <v>0</v>
      </c>
      <c r="V101" s="175">
        <f t="shared" si="17"/>
        <v>0</v>
      </c>
      <c r="W101" s="175">
        <f t="shared" si="17"/>
        <v>0</v>
      </c>
      <c r="X101" s="175">
        <f t="shared" si="17"/>
        <v>0</v>
      </c>
      <c r="Y101" s="175">
        <f t="shared" si="17"/>
        <v>0</v>
      </c>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row>
    <row r="102" spans="3:78">
      <c r="C102" s="25" t="s">
        <v>92</v>
      </c>
      <c r="E102" s="175">
        <f t="shared" si="17"/>
        <v>0</v>
      </c>
      <c r="F102" s="175">
        <f t="shared" si="17"/>
        <v>0</v>
      </c>
      <c r="G102" s="175">
        <f t="shared" si="17"/>
        <v>0</v>
      </c>
      <c r="H102" s="175">
        <f t="shared" si="17"/>
        <v>0</v>
      </c>
      <c r="I102" s="175">
        <f t="shared" si="17"/>
        <v>0</v>
      </c>
      <c r="J102" s="175">
        <f t="shared" si="17"/>
        <v>0</v>
      </c>
      <c r="K102" s="175">
        <f t="shared" si="17"/>
        <v>0</v>
      </c>
      <c r="L102" s="175">
        <f t="shared" si="17"/>
        <v>0</v>
      </c>
      <c r="M102" s="175">
        <f t="shared" si="17"/>
        <v>0</v>
      </c>
      <c r="N102" s="175">
        <f t="shared" si="17"/>
        <v>0</v>
      </c>
      <c r="O102" s="175">
        <f t="shared" si="17"/>
        <v>0</v>
      </c>
      <c r="P102" s="175">
        <f t="shared" si="17"/>
        <v>0</v>
      </c>
      <c r="Q102" s="175">
        <f t="shared" si="17"/>
        <v>0</v>
      </c>
      <c r="R102" s="175">
        <f t="shared" si="17"/>
        <v>0</v>
      </c>
      <c r="S102" s="175">
        <f t="shared" si="17"/>
        <v>0</v>
      </c>
      <c r="T102" s="175">
        <f t="shared" si="17"/>
        <v>0</v>
      </c>
      <c r="U102" s="175">
        <f t="shared" si="17"/>
        <v>0</v>
      </c>
      <c r="V102" s="175">
        <f t="shared" si="17"/>
        <v>0</v>
      </c>
      <c r="W102" s="175">
        <f t="shared" si="17"/>
        <v>0</v>
      </c>
      <c r="X102" s="175">
        <f t="shared" si="17"/>
        <v>0</v>
      </c>
      <c r="Y102" s="175">
        <f t="shared" si="17"/>
        <v>0</v>
      </c>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row>
    <row r="103" spans="3:78">
      <c r="C103" s="25" t="s">
        <v>93</v>
      </c>
      <c r="E103" s="175">
        <f t="shared" si="17"/>
        <v>0</v>
      </c>
      <c r="F103" s="175">
        <f t="shared" si="17"/>
        <v>0</v>
      </c>
      <c r="G103" s="175">
        <f t="shared" si="17"/>
        <v>0</v>
      </c>
      <c r="H103" s="175">
        <f t="shared" si="17"/>
        <v>0</v>
      </c>
      <c r="I103" s="175">
        <f t="shared" si="17"/>
        <v>0</v>
      </c>
      <c r="J103" s="175">
        <f t="shared" si="17"/>
        <v>0</v>
      </c>
      <c r="K103" s="175">
        <f t="shared" si="17"/>
        <v>0</v>
      </c>
      <c r="L103" s="175">
        <f t="shared" si="17"/>
        <v>0</v>
      </c>
      <c r="M103" s="175">
        <f t="shared" si="17"/>
        <v>0</v>
      </c>
      <c r="N103" s="175">
        <f t="shared" si="17"/>
        <v>0</v>
      </c>
      <c r="O103" s="175">
        <f t="shared" si="17"/>
        <v>0</v>
      </c>
      <c r="P103" s="175">
        <f t="shared" si="17"/>
        <v>0</v>
      </c>
      <c r="Q103" s="175">
        <f t="shared" si="17"/>
        <v>0</v>
      </c>
      <c r="R103" s="175">
        <f t="shared" si="17"/>
        <v>0</v>
      </c>
      <c r="S103" s="175">
        <f t="shared" si="17"/>
        <v>0</v>
      </c>
      <c r="T103" s="175">
        <f t="shared" si="17"/>
        <v>0</v>
      </c>
      <c r="U103" s="175">
        <f t="shared" si="17"/>
        <v>0</v>
      </c>
      <c r="V103" s="175">
        <f t="shared" si="17"/>
        <v>0</v>
      </c>
      <c r="W103" s="175">
        <f t="shared" si="17"/>
        <v>0</v>
      </c>
      <c r="X103" s="175">
        <f t="shared" si="17"/>
        <v>0</v>
      </c>
      <c r="Y103" s="175">
        <f t="shared" si="17"/>
        <v>0</v>
      </c>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row>
    <row r="104" spans="3:78">
      <c r="C104" s="25" t="s">
        <v>94</v>
      </c>
      <c r="E104" s="175">
        <f t="shared" si="17"/>
        <v>0</v>
      </c>
      <c r="F104" s="175">
        <f t="shared" si="17"/>
        <v>0</v>
      </c>
      <c r="G104" s="175">
        <f t="shared" si="17"/>
        <v>0</v>
      </c>
      <c r="H104" s="175">
        <f t="shared" si="17"/>
        <v>0</v>
      </c>
      <c r="I104" s="175">
        <f t="shared" si="17"/>
        <v>0</v>
      </c>
      <c r="J104" s="175">
        <f t="shared" si="17"/>
        <v>0</v>
      </c>
      <c r="K104" s="175">
        <f t="shared" si="17"/>
        <v>0</v>
      </c>
      <c r="L104" s="175">
        <f t="shared" si="17"/>
        <v>0</v>
      </c>
      <c r="M104" s="175">
        <f t="shared" si="17"/>
        <v>0</v>
      </c>
      <c r="N104" s="175">
        <f t="shared" si="17"/>
        <v>0</v>
      </c>
      <c r="O104" s="175">
        <f t="shared" si="17"/>
        <v>0</v>
      </c>
      <c r="P104" s="175">
        <f t="shared" si="17"/>
        <v>0</v>
      </c>
      <c r="Q104" s="175">
        <f t="shared" si="17"/>
        <v>0</v>
      </c>
      <c r="R104" s="175">
        <f t="shared" si="17"/>
        <v>0</v>
      </c>
      <c r="S104" s="175">
        <f t="shared" si="17"/>
        <v>0</v>
      </c>
      <c r="T104" s="175">
        <f t="shared" si="17"/>
        <v>0</v>
      </c>
      <c r="U104" s="175">
        <f t="shared" si="17"/>
        <v>0</v>
      </c>
      <c r="V104" s="175">
        <f t="shared" si="17"/>
        <v>0</v>
      </c>
      <c r="W104" s="175">
        <f t="shared" si="17"/>
        <v>0</v>
      </c>
      <c r="X104" s="175">
        <f t="shared" si="17"/>
        <v>0</v>
      </c>
      <c r="Y104" s="175">
        <f t="shared" si="17"/>
        <v>0</v>
      </c>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row>
    <row r="105" spans="3:78">
      <c r="C105" s="25" t="s">
        <v>95</v>
      </c>
      <c r="E105" s="175">
        <f t="shared" si="17"/>
        <v>0</v>
      </c>
      <c r="F105" s="175">
        <f t="shared" si="17"/>
        <v>0</v>
      </c>
      <c r="G105" s="175">
        <f t="shared" si="17"/>
        <v>0</v>
      </c>
      <c r="H105" s="175">
        <f t="shared" si="17"/>
        <v>0</v>
      </c>
      <c r="I105" s="175">
        <f t="shared" si="17"/>
        <v>0</v>
      </c>
      <c r="J105" s="175">
        <f t="shared" si="17"/>
        <v>0</v>
      </c>
      <c r="K105" s="175">
        <f t="shared" si="17"/>
        <v>0</v>
      </c>
      <c r="L105" s="175">
        <f t="shared" si="17"/>
        <v>0</v>
      </c>
      <c r="M105" s="175">
        <f t="shared" si="17"/>
        <v>0</v>
      </c>
      <c r="N105" s="175">
        <f t="shared" si="17"/>
        <v>0</v>
      </c>
      <c r="O105" s="175">
        <f t="shared" si="17"/>
        <v>0</v>
      </c>
      <c r="P105" s="175">
        <f t="shared" si="17"/>
        <v>0</v>
      </c>
      <c r="Q105" s="175">
        <f t="shared" si="17"/>
        <v>0</v>
      </c>
      <c r="R105" s="175">
        <f t="shared" si="17"/>
        <v>0</v>
      </c>
      <c r="S105" s="175">
        <f t="shared" si="17"/>
        <v>0</v>
      </c>
      <c r="T105" s="175">
        <f t="shared" si="17"/>
        <v>0</v>
      </c>
      <c r="U105" s="175">
        <f t="shared" si="17"/>
        <v>0</v>
      </c>
      <c r="V105" s="175">
        <f t="shared" si="17"/>
        <v>0</v>
      </c>
      <c r="W105" s="175">
        <f t="shared" si="17"/>
        <v>0</v>
      </c>
      <c r="X105" s="175">
        <f t="shared" si="17"/>
        <v>0</v>
      </c>
      <c r="Y105" s="175">
        <f t="shared" si="17"/>
        <v>0</v>
      </c>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row>
    <row r="106" spans="3:78">
      <c r="C106" s="25" t="s">
        <v>96</v>
      </c>
      <c r="E106" s="175">
        <f t="shared" si="17"/>
        <v>0</v>
      </c>
      <c r="F106" s="175">
        <f t="shared" si="17"/>
        <v>0</v>
      </c>
      <c r="G106" s="175">
        <f t="shared" si="17"/>
        <v>0</v>
      </c>
      <c r="H106" s="175">
        <f t="shared" ref="H106:Y106" si="18">H69-H68</f>
        <v>0</v>
      </c>
      <c r="I106" s="175">
        <f t="shared" si="18"/>
        <v>0</v>
      </c>
      <c r="J106" s="175">
        <f t="shared" si="18"/>
        <v>0</v>
      </c>
      <c r="K106" s="175">
        <f t="shared" si="18"/>
        <v>0</v>
      </c>
      <c r="L106" s="175">
        <f t="shared" si="18"/>
        <v>0</v>
      </c>
      <c r="M106" s="175">
        <f t="shared" si="18"/>
        <v>0</v>
      </c>
      <c r="N106" s="175">
        <f t="shared" si="18"/>
        <v>0</v>
      </c>
      <c r="O106" s="175">
        <f t="shared" si="18"/>
        <v>0</v>
      </c>
      <c r="P106" s="175">
        <f t="shared" si="18"/>
        <v>0</v>
      </c>
      <c r="Q106" s="175">
        <f t="shared" si="18"/>
        <v>0</v>
      </c>
      <c r="R106" s="175">
        <f t="shared" si="18"/>
        <v>0</v>
      </c>
      <c r="S106" s="175">
        <f t="shared" si="18"/>
        <v>0</v>
      </c>
      <c r="T106" s="175">
        <f t="shared" si="18"/>
        <v>0</v>
      </c>
      <c r="U106" s="175">
        <f t="shared" si="18"/>
        <v>0</v>
      </c>
      <c r="V106" s="175">
        <f t="shared" si="18"/>
        <v>0</v>
      </c>
      <c r="W106" s="175">
        <f t="shared" si="18"/>
        <v>0</v>
      </c>
      <c r="X106" s="175">
        <f t="shared" si="18"/>
        <v>0</v>
      </c>
      <c r="Y106" s="175">
        <f t="shared" si="18"/>
        <v>0</v>
      </c>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row>
    <row r="107" spans="3:78">
      <c r="C107" s="25" t="s">
        <v>97</v>
      </c>
      <c r="E107" s="175">
        <f t="shared" ref="E107:Y119" si="19">E70-E69</f>
        <v>0</v>
      </c>
      <c r="F107" s="175">
        <f t="shared" si="19"/>
        <v>0</v>
      </c>
      <c r="G107" s="175">
        <f t="shared" si="19"/>
        <v>0</v>
      </c>
      <c r="H107" s="175">
        <f t="shared" si="19"/>
        <v>0</v>
      </c>
      <c r="I107" s="175">
        <f t="shared" si="19"/>
        <v>0</v>
      </c>
      <c r="J107" s="175">
        <f t="shared" si="19"/>
        <v>0</v>
      </c>
      <c r="K107" s="175">
        <f t="shared" si="19"/>
        <v>0</v>
      </c>
      <c r="L107" s="175">
        <f t="shared" si="19"/>
        <v>0</v>
      </c>
      <c r="M107" s="175">
        <f t="shared" si="19"/>
        <v>0</v>
      </c>
      <c r="N107" s="175">
        <f t="shared" si="19"/>
        <v>0</v>
      </c>
      <c r="O107" s="175">
        <f t="shared" si="19"/>
        <v>0</v>
      </c>
      <c r="P107" s="175">
        <f t="shared" si="19"/>
        <v>0</v>
      </c>
      <c r="Q107" s="175">
        <f t="shared" si="19"/>
        <v>0</v>
      </c>
      <c r="R107" s="175">
        <f t="shared" si="19"/>
        <v>0</v>
      </c>
      <c r="S107" s="175">
        <f t="shared" si="19"/>
        <v>0</v>
      </c>
      <c r="T107" s="175">
        <f t="shared" si="19"/>
        <v>0</v>
      </c>
      <c r="U107" s="175">
        <f t="shared" si="19"/>
        <v>0</v>
      </c>
      <c r="V107" s="175">
        <f t="shared" si="19"/>
        <v>0</v>
      </c>
      <c r="W107" s="175">
        <f t="shared" si="19"/>
        <v>0</v>
      </c>
      <c r="X107" s="175">
        <f t="shared" si="19"/>
        <v>0</v>
      </c>
      <c r="Y107" s="175">
        <f t="shared" si="19"/>
        <v>0</v>
      </c>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row>
    <row r="108" spans="3:78">
      <c r="C108" s="25" t="s">
        <v>98</v>
      </c>
      <c r="E108" s="175">
        <f t="shared" si="19"/>
        <v>0</v>
      </c>
      <c r="F108" s="175">
        <f t="shared" si="19"/>
        <v>0</v>
      </c>
      <c r="G108" s="175">
        <f t="shared" si="19"/>
        <v>0</v>
      </c>
      <c r="H108" s="175">
        <f t="shared" si="19"/>
        <v>0</v>
      </c>
      <c r="I108" s="175">
        <f t="shared" si="19"/>
        <v>0</v>
      </c>
      <c r="J108" s="175">
        <f t="shared" si="19"/>
        <v>0</v>
      </c>
      <c r="K108" s="175">
        <f t="shared" si="19"/>
        <v>0</v>
      </c>
      <c r="L108" s="175">
        <f t="shared" si="19"/>
        <v>0</v>
      </c>
      <c r="M108" s="175">
        <f t="shared" si="19"/>
        <v>0</v>
      </c>
      <c r="N108" s="175">
        <f t="shared" si="19"/>
        <v>0</v>
      </c>
      <c r="O108" s="175">
        <f t="shared" si="19"/>
        <v>0</v>
      </c>
      <c r="P108" s="175">
        <f t="shared" si="19"/>
        <v>0</v>
      </c>
      <c r="Q108" s="175">
        <f t="shared" si="19"/>
        <v>0</v>
      </c>
      <c r="R108" s="175">
        <f t="shared" si="19"/>
        <v>0</v>
      </c>
      <c r="S108" s="175">
        <f t="shared" si="19"/>
        <v>0</v>
      </c>
      <c r="T108" s="175">
        <f t="shared" si="19"/>
        <v>0</v>
      </c>
      <c r="U108" s="175">
        <f t="shared" si="19"/>
        <v>0</v>
      </c>
      <c r="V108" s="175">
        <f t="shared" si="19"/>
        <v>0</v>
      </c>
      <c r="W108" s="175">
        <f t="shared" si="19"/>
        <v>0</v>
      </c>
      <c r="X108" s="175">
        <f t="shared" si="19"/>
        <v>0</v>
      </c>
      <c r="Y108" s="175">
        <f t="shared" si="19"/>
        <v>0</v>
      </c>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row>
    <row r="109" spans="3:78">
      <c r="C109" s="25" t="s">
        <v>99</v>
      </c>
      <c r="E109" s="175">
        <f t="shared" si="19"/>
        <v>0</v>
      </c>
      <c r="F109" s="175">
        <f t="shared" si="19"/>
        <v>0</v>
      </c>
      <c r="G109" s="175">
        <f t="shared" si="19"/>
        <v>0</v>
      </c>
      <c r="H109" s="175">
        <f t="shared" si="19"/>
        <v>0</v>
      </c>
      <c r="I109" s="175">
        <f t="shared" si="19"/>
        <v>0</v>
      </c>
      <c r="J109" s="175">
        <f t="shared" si="19"/>
        <v>0</v>
      </c>
      <c r="K109" s="175">
        <f t="shared" si="19"/>
        <v>0</v>
      </c>
      <c r="L109" s="175">
        <f t="shared" si="19"/>
        <v>0</v>
      </c>
      <c r="M109" s="175">
        <f t="shared" si="19"/>
        <v>0</v>
      </c>
      <c r="N109" s="175">
        <f t="shared" si="19"/>
        <v>0</v>
      </c>
      <c r="O109" s="175">
        <f t="shared" si="19"/>
        <v>0</v>
      </c>
      <c r="P109" s="175">
        <f t="shared" si="19"/>
        <v>0</v>
      </c>
      <c r="Q109" s="175">
        <f t="shared" si="19"/>
        <v>0</v>
      </c>
      <c r="R109" s="175">
        <f t="shared" si="19"/>
        <v>0</v>
      </c>
      <c r="S109" s="175">
        <f t="shared" si="19"/>
        <v>0</v>
      </c>
      <c r="T109" s="175">
        <f t="shared" si="19"/>
        <v>0</v>
      </c>
      <c r="U109" s="175">
        <f t="shared" si="19"/>
        <v>0</v>
      </c>
      <c r="V109" s="175">
        <f t="shared" si="19"/>
        <v>0</v>
      </c>
      <c r="W109" s="175">
        <f t="shared" si="19"/>
        <v>0</v>
      </c>
      <c r="X109" s="175">
        <f t="shared" si="19"/>
        <v>0</v>
      </c>
      <c r="Y109" s="175">
        <f t="shared" si="19"/>
        <v>0</v>
      </c>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row>
    <row r="110" spans="3:78">
      <c r="C110" s="25" t="s">
        <v>100</v>
      </c>
      <c r="E110" s="175">
        <f t="shared" si="19"/>
        <v>0</v>
      </c>
      <c r="F110" s="175">
        <f t="shared" si="19"/>
        <v>0</v>
      </c>
      <c r="G110" s="175">
        <f t="shared" si="19"/>
        <v>0</v>
      </c>
      <c r="H110" s="175">
        <f t="shared" si="19"/>
        <v>0</v>
      </c>
      <c r="I110" s="175">
        <f t="shared" si="19"/>
        <v>0</v>
      </c>
      <c r="J110" s="175">
        <f t="shared" si="19"/>
        <v>0</v>
      </c>
      <c r="K110" s="175">
        <f t="shared" si="19"/>
        <v>0</v>
      </c>
      <c r="L110" s="175">
        <f t="shared" si="19"/>
        <v>0</v>
      </c>
      <c r="M110" s="175">
        <f t="shared" si="19"/>
        <v>0</v>
      </c>
      <c r="N110" s="175">
        <f t="shared" si="19"/>
        <v>0</v>
      </c>
      <c r="O110" s="175">
        <f t="shared" si="19"/>
        <v>0</v>
      </c>
      <c r="P110" s="175">
        <f t="shared" si="19"/>
        <v>0</v>
      </c>
      <c r="Q110" s="175">
        <f t="shared" si="19"/>
        <v>0</v>
      </c>
      <c r="R110" s="175">
        <f t="shared" si="19"/>
        <v>0</v>
      </c>
      <c r="S110" s="175">
        <f t="shared" si="19"/>
        <v>0</v>
      </c>
      <c r="T110" s="175">
        <f t="shared" si="19"/>
        <v>0</v>
      </c>
      <c r="U110" s="175">
        <f t="shared" si="19"/>
        <v>0</v>
      </c>
      <c r="V110" s="175">
        <f t="shared" si="19"/>
        <v>0</v>
      </c>
      <c r="W110" s="175">
        <f t="shared" si="19"/>
        <v>0</v>
      </c>
      <c r="X110" s="175">
        <f t="shared" si="19"/>
        <v>0</v>
      </c>
      <c r="Y110" s="175">
        <f t="shared" si="19"/>
        <v>0</v>
      </c>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row>
    <row r="111" spans="3:78">
      <c r="C111" s="25" t="s">
        <v>101</v>
      </c>
      <c r="E111" s="175">
        <f t="shared" si="19"/>
        <v>0</v>
      </c>
      <c r="F111" s="175">
        <f t="shared" si="19"/>
        <v>0</v>
      </c>
      <c r="G111" s="175">
        <f t="shared" si="19"/>
        <v>0</v>
      </c>
      <c r="H111" s="175">
        <f t="shared" si="19"/>
        <v>0</v>
      </c>
      <c r="I111" s="175">
        <f t="shared" si="19"/>
        <v>0</v>
      </c>
      <c r="J111" s="175">
        <f t="shared" si="19"/>
        <v>0</v>
      </c>
      <c r="K111" s="175">
        <f t="shared" si="19"/>
        <v>0</v>
      </c>
      <c r="L111" s="175">
        <f t="shared" si="19"/>
        <v>0</v>
      </c>
      <c r="M111" s="175">
        <f t="shared" si="19"/>
        <v>0</v>
      </c>
      <c r="N111" s="175">
        <f t="shared" si="19"/>
        <v>0</v>
      </c>
      <c r="O111" s="175">
        <f t="shared" si="19"/>
        <v>0</v>
      </c>
      <c r="P111" s="175">
        <f t="shared" si="19"/>
        <v>0</v>
      </c>
      <c r="Q111" s="175">
        <f t="shared" si="19"/>
        <v>0</v>
      </c>
      <c r="R111" s="175">
        <f t="shared" si="19"/>
        <v>0</v>
      </c>
      <c r="S111" s="175">
        <f t="shared" si="19"/>
        <v>0</v>
      </c>
      <c r="T111" s="175">
        <f t="shared" si="19"/>
        <v>0</v>
      </c>
      <c r="U111" s="175">
        <f t="shared" si="19"/>
        <v>0</v>
      </c>
      <c r="V111" s="175">
        <f t="shared" si="19"/>
        <v>0</v>
      </c>
      <c r="W111" s="175">
        <f t="shared" si="19"/>
        <v>0</v>
      </c>
      <c r="X111" s="175">
        <f t="shared" si="19"/>
        <v>0</v>
      </c>
      <c r="Y111" s="175">
        <f t="shared" si="19"/>
        <v>0</v>
      </c>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3:78">
      <c r="C112" s="25" t="s">
        <v>102</v>
      </c>
      <c r="E112" s="175">
        <f t="shared" si="19"/>
        <v>0</v>
      </c>
      <c r="F112" s="175">
        <f t="shared" si="19"/>
        <v>0</v>
      </c>
      <c r="G112" s="175">
        <f t="shared" si="19"/>
        <v>0</v>
      </c>
      <c r="H112" s="175">
        <f t="shared" si="19"/>
        <v>0</v>
      </c>
      <c r="I112" s="175">
        <f t="shared" si="19"/>
        <v>0</v>
      </c>
      <c r="J112" s="175">
        <f t="shared" si="19"/>
        <v>0</v>
      </c>
      <c r="K112" s="175">
        <f t="shared" si="19"/>
        <v>0</v>
      </c>
      <c r="L112" s="175">
        <f t="shared" si="19"/>
        <v>0</v>
      </c>
      <c r="M112" s="175">
        <f t="shared" si="19"/>
        <v>0</v>
      </c>
      <c r="N112" s="175">
        <f t="shared" si="19"/>
        <v>0</v>
      </c>
      <c r="O112" s="175">
        <f t="shared" si="19"/>
        <v>0</v>
      </c>
      <c r="P112" s="175">
        <f t="shared" si="19"/>
        <v>0</v>
      </c>
      <c r="Q112" s="175">
        <f t="shared" si="19"/>
        <v>0</v>
      </c>
      <c r="R112" s="175">
        <f t="shared" si="19"/>
        <v>0</v>
      </c>
      <c r="S112" s="175">
        <f t="shared" si="19"/>
        <v>0</v>
      </c>
      <c r="T112" s="175">
        <f t="shared" si="19"/>
        <v>0</v>
      </c>
      <c r="U112" s="175">
        <f t="shared" si="19"/>
        <v>0</v>
      </c>
      <c r="V112" s="175">
        <f t="shared" si="19"/>
        <v>0</v>
      </c>
      <c r="W112" s="175">
        <f t="shared" si="19"/>
        <v>0</v>
      </c>
      <c r="X112" s="175">
        <f t="shared" si="19"/>
        <v>0</v>
      </c>
      <c r="Y112" s="175">
        <f t="shared" si="19"/>
        <v>0</v>
      </c>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3:78">
      <c r="C113" s="25" t="s">
        <v>103</v>
      </c>
      <c r="E113" s="175">
        <f t="shared" si="19"/>
        <v>0</v>
      </c>
      <c r="F113" s="175">
        <f t="shared" si="19"/>
        <v>0</v>
      </c>
      <c r="G113" s="175">
        <f t="shared" si="19"/>
        <v>0</v>
      </c>
      <c r="H113" s="175">
        <f t="shared" si="19"/>
        <v>0</v>
      </c>
      <c r="I113" s="175">
        <f t="shared" si="19"/>
        <v>0</v>
      </c>
      <c r="J113" s="175">
        <f t="shared" si="19"/>
        <v>0</v>
      </c>
      <c r="K113" s="175">
        <f t="shared" si="19"/>
        <v>0</v>
      </c>
      <c r="L113" s="175">
        <f t="shared" si="19"/>
        <v>0</v>
      </c>
      <c r="M113" s="175">
        <f t="shared" si="19"/>
        <v>0</v>
      </c>
      <c r="N113" s="175">
        <f t="shared" si="19"/>
        <v>0</v>
      </c>
      <c r="O113" s="175">
        <f t="shared" si="19"/>
        <v>0</v>
      </c>
      <c r="P113" s="175">
        <f t="shared" si="19"/>
        <v>0</v>
      </c>
      <c r="Q113" s="175">
        <f t="shared" si="19"/>
        <v>0</v>
      </c>
      <c r="R113" s="175">
        <f t="shared" si="19"/>
        <v>0</v>
      </c>
      <c r="S113" s="175">
        <f t="shared" si="19"/>
        <v>0</v>
      </c>
      <c r="T113" s="175">
        <f t="shared" si="19"/>
        <v>0</v>
      </c>
      <c r="U113" s="175">
        <f t="shared" si="19"/>
        <v>0</v>
      </c>
      <c r="V113" s="175">
        <f t="shared" si="19"/>
        <v>0</v>
      </c>
      <c r="W113" s="175">
        <f t="shared" si="19"/>
        <v>0</v>
      </c>
      <c r="X113" s="175">
        <f t="shared" si="19"/>
        <v>0</v>
      </c>
      <c r="Y113" s="175">
        <f t="shared" si="19"/>
        <v>0</v>
      </c>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3:78">
      <c r="C114" s="25" t="s">
        <v>372</v>
      </c>
      <c r="E114" s="175">
        <f t="shared" si="19"/>
        <v>0</v>
      </c>
      <c r="F114" s="175">
        <f t="shared" si="19"/>
        <v>0</v>
      </c>
      <c r="G114" s="175">
        <f t="shared" si="19"/>
        <v>0</v>
      </c>
      <c r="H114" s="175">
        <f t="shared" si="19"/>
        <v>0</v>
      </c>
      <c r="I114" s="175">
        <f t="shared" si="19"/>
        <v>0</v>
      </c>
      <c r="J114" s="175">
        <f t="shared" si="19"/>
        <v>0</v>
      </c>
      <c r="K114" s="175">
        <f t="shared" si="19"/>
        <v>0</v>
      </c>
      <c r="L114" s="175">
        <f t="shared" si="19"/>
        <v>0</v>
      </c>
      <c r="M114" s="175">
        <f t="shared" si="19"/>
        <v>0</v>
      </c>
      <c r="N114" s="175">
        <f t="shared" si="19"/>
        <v>0</v>
      </c>
      <c r="O114" s="175">
        <f t="shared" si="19"/>
        <v>0</v>
      </c>
      <c r="P114" s="175">
        <f t="shared" si="19"/>
        <v>0</v>
      </c>
      <c r="Q114" s="175">
        <f t="shared" si="19"/>
        <v>0</v>
      </c>
      <c r="R114" s="175">
        <f t="shared" si="19"/>
        <v>0</v>
      </c>
      <c r="S114" s="175">
        <f t="shared" si="19"/>
        <v>0</v>
      </c>
      <c r="T114" s="175">
        <f t="shared" si="19"/>
        <v>0</v>
      </c>
      <c r="U114" s="175">
        <f t="shared" si="19"/>
        <v>0</v>
      </c>
      <c r="V114" s="175">
        <f t="shared" si="19"/>
        <v>0</v>
      </c>
      <c r="W114" s="175">
        <f t="shared" si="19"/>
        <v>0</v>
      </c>
      <c r="X114" s="175">
        <f t="shared" si="19"/>
        <v>0</v>
      </c>
      <c r="Y114" s="175">
        <f t="shared" si="19"/>
        <v>0</v>
      </c>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3:78">
      <c r="C115" s="25" t="s">
        <v>374</v>
      </c>
      <c r="E115" s="175">
        <f t="shared" si="19"/>
        <v>0</v>
      </c>
      <c r="F115" s="175">
        <f t="shared" si="19"/>
        <v>0</v>
      </c>
      <c r="G115" s="175">
        <f t="shared" si="19"/>
        <v>0</v>
      </c>
      <c r="H115" s="175">
        <f t="shared" si="19"/>
        <v>0</v>
      </c>
      <c r="I115" s="175">
        <f t="shared" si="19"/>
        <v>0</v>
      </c>
      <c r="J115" s="175">
        <f t="shared" si="19"/>
        <v>0</v>
      </c>
      <c r="K115" s="175">
        <f t="shared" si="19"/>
        <v>0</v>
      </c>
      <c r="L115" s="175">
        <f t="shared" si="19"/>
        <v>0</v>
      </c>
      <c r="M115" s="175">
        <f t="shared" si="19"/>
        <v>0</v>
      </c>
      <c r="N115" s="175">
        <f t="shared" si="19"/>
        <v>0</v>
      </c>
      <c r="O115" s="175">
        <f t="shared" si="19"/>
        <v>0</v>
      </c>
      <c r="P115" s="175">
        <f t="shared" si="19"/>
        <v>0</v>
      </c>
      <c r="Q115" s="175">
        <f t="shared" si="19"/>
        <v>0</v>
      </c>
      <c r="R115" s="175">
        <f t="shared" si="19"/>
        <v>0</v>
      </c>
      <c r="S115" s="175">
        <f t="shared" si="19"/>
        <v>0</v>
      </c>
      <c r="T115" s="175">
        <f t="shared" si="19"/>
        <v>0</v>
      </c>
      <c r="U115" s="175">
        <f t="shared" si="19"/>
        <v>0</v>
      </c>
      <c r="V115" s="175">
        <f t="shared" si="19"/>
        <v>0</v>
      </c>
      <c r="W115" s="175">
        <f t="shared" si="19"/>
        <v>0</v>
      </c>
      <c r="X115" s="175">
        <f t="shared" si="19"/>
        <v>0</v>
      </c>
      <c r="Y115" s="175">
        <f t="shared" si="19"/>
        <v>0</v>
      </c>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3:78">
      <c r="C116" s="25" t="s">
        <v>377</v>
      </c>
      <c r="E116" s="175">
        <f t="shared" si="19"/>
        <v>0</v>
      </c>
      <c r="F116" s="175">
        <f t="shared" si="19"/>
        <v>0</v>
      </c>
      <c r="G116" s="175">
        <f t="shared" si="19"/>
        <v>0</v>
      </c>
      <c r="H116" s="175">
        <f t="shared" si="19"/>
        <v>0</v>
      </c>
      <c r="I116" s="175">
        <f t="shared" si="19"/>
        <v>0</v>
      </c>
      <c r="J116" s="175">
        <f t="shared" si="19"/>
        <v>0</v>
      </c>
      <c r="K116" s="175">
        <f t="shared" si="19"/>
        <v>0</v>
      </c>
      <c r="L116" s="175">
        <f t="shared" si="19"/>
        <v>0</v>
      </c>
      <c r="M116" s="175">
        <f t="shared" si="19"/>
        <v>0</v>
      </c>
      <c r="N116" s="175">
        <f t="shared" si="19"/>
        <v>0</v>
      </c>
      <c r="O116" s="175">
        <f t="shared" si="19"/>
        <v>0</v>
      </c>
      <c r="P116" s="175">
        <f t="shared" si="19"/>
        <v>0</v>
      </c>
      <c r="Q116" s="175">
        <f t="shared" si="19"/>
        <v>0</v>
      </c>
      <c r="R116" s="175">
        <f t="shared" si="19"/>
        <v>0</v>
      </c>
      <c r="S116" s="175">
        <f t="shared" si="19"/>
        <v>0</v>
      </c>
      <c r="T116" s="175">
        <f t="shared" si="19"/>
        <v>0</v>
      </c>
      <c r="U116" s="175">
        <f t="shared" si="19"/>
        <v>0</v>
      </c>
      <c r="V116" s="175">
        <f t="shared" si="19"/>
        <v>0</v>
      </c>
      <c r="W116" s="175">
        <f t="shared" si="19"/>
        <v>0</v>
      </c>
      <c r="X116" s="175">
        <f t="shared" si="19"/>
        <v>0</v>
      </c>
      <c r="Y116" s="175">
        <f t="shared" si="19"/>
        <v>0</v>
      </c>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row>
    <row r="117" spans="3:78">
      <c r="C117" s="25" t="s">
        <v>380</v>
      </c>
      <c r="E117" s="175">
        <f t="shared" si="19"/>
        <v>0</v>
      </c>
      <c r="F117" s="175">
        <f t="shared" si="19"/>
        <v>0</v>
      </c>
      <c r="G117" s="175">
        <f t="shared" si="19"/>
        <v>0</v>
      </c>
      <c r="H117" s="175">
        <f t="shared" si="19"/>
        <v>0</v>
      </c>
      <c r="I117" s="175">
        <f t="shared" si="19"/>
        <v>0</v>
      </c>
      <c r="J117" s="175">
        <f t="shared" si="19"/>
        <v>0</v>
      </c>
      <c r="K117" s="175">
        <f t="shared" si="19"/>
        <v>0</v>
      </c>
      <c r="L117" s="175">
        <f t="shared" si="19"/>
        <v>0</v>
      </c>
      <c r="M117" s="175">
        <f t="shared" si="19"/>
        <v>0</v>
      </c>
      <c r="N117" s="175">
        <f t="shared" si="19"/>
        <v>0</v>
      </c>
      <c r="O117" s="175">
        <f t="shared" si="19"/>
        <v>0</v>
      </c>
      <c r="P117" s="175">
        <f t="shared" si="19"/>
        <v>0</v>
      </c>
      <c r="Q117" s="175">
        <f t="shared" si="19"/>
        <v>0</v>
      </c>
      <c r="R117" s="175">
        <f t="shared" si="19"/>
        <v>0</v>
      </c>
      <c r="S117" s="175">
        <f t="shared" si="19"/>
        <v>0</v>
      </c>
      <c r="T117" s="175">
        <f t="shared" si="19"/>
        <v>0</v>
      </c>
      <c r="U117" s="175">
        <f t="shared" si="19"/>
        <v>0</v>
      </c>
      <c r="V117" s="175">
        <f t="shared" si="19"/>
        <v>0</v>
      </c>
      <c r="W117" s="175">
        <f t="shared" si="19"/>
        <v>0</v>
      </c>
      <c r="X117" s="175">
        <f t="shared" si="19"/>
        <v>0</v>
      </c>
      <c r="Y117" s="175">
        <f t="shared" si="19"/>
        <v>0</v>
      </c>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row>
    <row r="118" spans="3:78">
      <c r="C118" s="25" t="s">
        <v>383</v>
      </c>
      <c r="E118" s="175">
        <f t="shared" si="19"/>
        <v>0</v>
      </c>
      <c r="F118" s="175">
        <f t="shared" si="19"/>
        <v>0</v>
      </c>
      <c r="G118" s="175">
        <f t="shared" si="19"/>
        <v>0</v>
      </c>
      <c r="H118" s="175">
        <f t="shared" si="19"/>
        <v>0</v>
      </c>
      <c r="I118" s="175">
        <f t="shared" si="19"/>
        <v>0</v>
      </c>
      <c r="J118" s="175">
        <f t="shared" si="19"/>
        <v>0</v>
      </c>
      <c r="K118" s="175">
        <f t="shared" si="19"/>
        <v>0</v>
      </c>
      <c r="L118" s="175">
        <f t="shared" si="19"/>
        <v>0</v>
      </c>
      <c r="M118" s="175">
        <f t="shared" si="19"/>
        <v>0</v>
      </c>
      <c r="N118" s="175">
        <f t="shared" si="19"/>
        <v>0</v>
      </c>
      <c r="O118" s="175">
        <f t="shared" si="19"/>
        <v>0</v>
      </c>
      <c r="P118" s="175">
        <f t="shared" si="19"/>
        <v>0</v>
      </c>
      <c r="Q118" s="175">
        <f t="shared" si="19"/>
        <v>0</v>
      </c>
      <c r="R118" s="175">
        <f t="shared" si="19"/>
        <v>0</v>
      </c>
      <c r="S118" s="175">
        <f t="shared" si="19"/>
        <v>0</v>
      </c>
      <c r="T118" s="175">
        <f t="shared" si="19"/>
        <v>0</v>
      </c>
      <c r="U118" s="175">
        <f t="shared" si="19"/>
        <v>0</v>
      </c>
      <c r="V118" s="175">
        <f t="shared" si="19"/>
        <v>0</v>
      </c>
      <c r="W118" s="175">
        <f t="shared" si="19"/>
        <v>0</v>
      </c>
      <c r="X118" s="175">
        <f t="shared" si="19"/>
        <v>0</v>
      </c>
      <c r="Y118" s="175">
        <f t="shared" si="19"/>
        <v>0</v>
      </c>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row>
    <row r="119" spans="3:78">
      <c r="C119" s="25" t="s">
        <v>386</v>
      </c>
      <c r="E119" s="175">
        <f t="shared" si="19"/>
        <v>0</v>
      </c>
      <c r="F119" s="175">
        <f t="shared" si="19"/>
        <v>0</v>
      </c>
      <c r="G119" s="175">
        <f t="shared" si="19"/>
        <v>0</v>
      </c>
      <c r="H119" s="175">
        <f t="shared" ref="H119:Y119" si="20">H82-H81</f>
        <v>0</v>
      </c>
      <c r="I119" s="175">
        <f t="shared" si="20"/>
        <v>0</v>
      </c>
      <c r="J119" s="175">
        <f t="shared" si="20"/>
        <v>0</v>
      </c>
      <c r="K119" s="175">
        <f t="shared" si="20"/>
        <v>0</v>
      </c>
      <c r="L119" s="175">
        <f t="shared" si="20"/>
        <v>0</v>
      </c>
      <c r="M119" s="175">
        <f t="shared" si="20"/>
        <v>0</v>
      </c>
      <c r="N119" s="175">
        <f t="shared" si="20"/>
        <v>0</v>
      </c>
      <c r="O119" s="175">
        <f t="shared" si="20"/>
        <v>0</v>
      </c>
      <c r="P119" s="175">
        <f t="shared" si="20"/>
        <v>0</v>
      </c>
      <c r="Q119" s="175">
        <f t="shared" si="20"/>
        <v>0</v>
      </c>
      <c r="R119" s="175">
        <f t="shared" si="20"/>
        <v>0</v>
      </c>
      <c r="S119" s="175">
        <f t="shared" si="20"/>
        <v>0</v>
      </c>
      <c r="T119" s="175">
        <f t="shared" si="20"/>
        <v>0</v>
      </c>
      <c r="U119" s="175">
        <f t="shared" si="20"/>
        <v>0</v>
      </c>
      <c r="V119" s="175">
        <f t="shared" si="20"/>
        <v>0</v>
      </c>
      <c r="W119" s="175">
        <f t="shared" si="20"/>
        <v>0</v>
      </c>
      <c r="X119" s="175">
        <f t="shared" si="20"/>
        <v>0</v>
      </c>
      <c r="Y119" s="175">
        <f t="shared" si="20"/>
        <v>0</v>
      </c>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row>
    <row r="120" spans="3:78">
      <c r="C120" s="25" t="s">
        <v>389</v>
      </c>
      <c r="E120" s="175">
        <f t="shared" ref="E120:Y124" si="21">E83-E82</f>
        <v>0</v>
      </c>
      <c r="F120" s="175">
        <f t="shared" si="21"/>
        <v>0</v>
      </c>
      <c r="G120" s="175">
        <f t="shared" si="21"/>
        <v>0</v>
      </c>
      <c r="H120" s="175">
        <f t="shared" si="21"/>
        <v>0</v>
      </c>
      <c r="I120" s="175">
        <f t="shared" si="21"/>
        <v>0</v>
      </c>
      <c r="J120" s="175">
        <f t="shared" si="21"/>
        <v>0</v>
      </c>
      <c r="K120" s="175">
        <f t="shared" si="21"/>
        <v>0</v>
      </c>
      <c r="L120" s="175">
        <f t="shared" si="21"/>
        <v>0</v>
      </c>
      <c r="M120" s="175">
        <f t="shared" si="21"/>
        <v>0</v>
      </c>
      <c r="N120" s="175">
        <f t="shared" si="21"/>
        <v>0</v>
      </c>
      <c r="O120" s="175">
        <f t="shared" si="21"/>
        <v>0</v>
      </c>
      <c r="P120" s="175">
        <f t="shared" si="21"/>
        <v>0</v>
      </c>
      <c r="Q120" s="175">
        <f t="shared" si="21"/>
        <v>0</v>
      </c>
      <c r="R120" s="175">
        <f t="shared" si="21"/>
        <v>0</v>
      </c>
      <c r="S120" s="175">
        <f t="shared" si="21"/>
        <v>0</v>
      </c>
      <c r="T120" s="175">
        <f t="shared" si="21"/>
        <v>0</v>
      </c>
      <c r="U120" s="175">
        <f t="shared" si="21"/>
        <v>0</v>
      </c>
      <c r="V120" s="175">
        <f t="shared" si="21"/>
        <v>0</v>
      </c>
      <c r="W120" s="175">
        <f t="shared" si="21"/>
        <v>0</v>
      </c>
      <c r="X120" s="175">
        <f t="shared" si="21"/>
        <v>0</v>
      </c>
      <c r="Y120" s="175">
        <f t="shared" si="21"/>
        <v>0</v>
      </c>
    </row>
    <row r="121" spans="3:78">
      <c r="C121" s="25" t="s">
        <v>392</v>
      </c>
      <c r="E121" s="175">
        <f t="shared" si="21"/>
        <v>0</v>
      </c>
      <c r="F121" s="175">
        <f t="shared" si="21"/>
        <v>0</v>
      </c>
      <c r="G121" s="175">
        <f t="shared" si="21"/>
        <v>0</v>
      </c>
      <c r="H121" s="175">
        <f t="shared" si="21"/>
        <v>0</v>
      </c>
      <c r="I121" s="175">
        <f t="shared" si="21"/>
        <v>0</v>
      </c>
      <c r="J121" s="175">
        <f t="shared" si="21"/>
        <v>0</v>
      </c>
      <c r="K121" s="175">
        <f t="shared" si="21"/>
        <v>0</v>
      </c>
      <c r="L121" s="175">
        <f t="shared" si="21"/>
        <v>0</v>
      </c>
      <c r="M121" s="175">
        <f t="shared" si="21"/>
        <v>0</v>
      </c>
      <c r="N121" s="175">
        <f t="shared" si="21"/>
        <v>0</v>
      </c>
      <c r="O121" s="175">
        <f t="shared" si="21"/>
        <v>0</v>
      </c>
      <c r="P121" s="175">
        <f t="shared" si="21"/>
        <v>0</v>
      </c>
      <c r="Q121" s="175">
        <f t="shared" si="21"/>
        <v>0</v>
      </c>
      <c r="R121" s="175">
        <f t="shared" si="21"/>
        <v>0</v>
      </c>
      <c r="S121" s="175">
        <f t="shared" si="21"/>
        <v>0</v>
      </c>
      <c r="T121" s="175">
        <f t="shared" si="21"/>
        <v>0</v>
      </c>
      <c r="U121" s="175">
        <f t="shared" si="21"/>
        <v>0</v>
      </c>
      <c r="V121" s="175">
        <f t="shared" si="21"/>
        <v>0</v>
      </c>
      <c r="W121" s="175">
        <f t="shared" si="21"/>
        <v>0</v>
      </c>
      <c r="X121" s="175">
        <f t="shared" si="21"/>
        <v>0</v>
      </c>
      <c r="Y121" s="175">
        <f t="shared" si="21"/>
        <v>0</v>
      </c>
    </row>
    <row r="122" spans="3:78">
      <c r="C122" s="25" t="s">
        <v>395</v>
      </c>
      <c r="E122" s="175">
        <f t="shared" si="21"/>
        <v>0</v>
      </c>
      <c r="F122" s="175">
        <f t="shared" si="21"/>
        <v>0</v>
      </c>
      <c r="G122" s="175">
        <f t="shared" si="21"/>
        <v>0</v>
      </c>
      <c r="H122" s="175">
        <f t="shared" si="21"/>
        <v>0</v>
      </c>
      <c r="I122" s="175">
        <f t="shared" si="21"/>
        <v>0</v>
      </c>
      <c r="J122" s="175">
        <f t="shared" si="21"/>
        <v>0</v>
      </c>
      <c r="K122" s="175">
        <f t="shared" si="21"/>
        <v>0</v>
      </c>
      <c r="L122" s="175">
        <f t="shared" si="21"/>
        <v>0</v>
      </c>
      <c r="M122" s="175">
        <f t="shared" si="21"/>
        <v>0</v>
      </c>
      <c r="N122" s="175">
        <f t="shared" si="21"/>
        <v>0</v>
      </c>
      <c r="O122" s="175">
        <f t="shared" si="21"/>
        <v>0</v>
      </c>
      <c r="P122" s="175">
        <f t="shared" si="21"/>
        <v>0</v>
      </c>
      <c r="Q122" s="175">
        <f t="shared" si="21"/>
        <v>0</v>
      </c>
      <c r="R122" s="175">
        <f t="shared" si="21"/>
        <v>0</v>
      </c>
      <c r="S122" s="175">
        <f t="shared" si="21"/>
        <v>0</v>
      </c>
      <c r="T122" s="175">
        <f t="shared" si="21"/>
        <v>0</v>
      </c>
      <c r="U122" s="175">
        <f t="shared" si="21"/>
        <v>0</v>
      </c>
      <c r="V122" s="175">
        <f t="shared" si="21"/>
        <v>0</v>
      </c>
      <c r="W122" s="175">
        <f t="shared" si="21"/>
        <v>0</v>
      </c>
      <c r="X122" s="175">
        <f t="shared" si="21"/>
        <v>0</v>
      </c>
      <c r="Y122" s="175">
        <f t="shared" si="21"/>
        <v>0</v>
      </c>
    </row>
    <row r="123" spans="3:78">
      <c r="C123" s="25" t="s">
        <v>398</v>
      </c>
      <c r="E123" s="175">
        <f t="shared" si="21"/>
        <v>0</v>
      </c>
      <c r="F123" s="175">
        <f t="shared" si="21"/>
        <v>0</v>
      </c>
      <c r="G123" s="175">
        <f t="shared" si="21"/>
        <v>0</v>
      </c>
      <c r="H123" s="175">
        <f t="shared" si="21"/>
        <v>0</v>
      </c>
      <c r="I123" s="175">
        <f t="shared" si="21"/>
        <v>0</v>
      </c>
      <c r="J123" s="175">
        <f t="shared" si="21"/>
        <v>0</v>
      </c>
      <c r="K123" s="175">
        <f t="shared" si="21"/>
        <v>0</v>
      </c>
      <c r="L123" s="175">
        <f t="shared" si="21"/>
        <v>0</v>
      </c>
      <c r="M123" s="175">
        <f t="shared" si="21"/>
        <v>0</v>
      </c>
      <c r="N123" s="175">
        <f t="shared" si="21"/>
        <v>0</v>
      </c>
      <c r="O123" s="175">
        <f t="shared" si="21"/>
        <v>0</v>
      </c>
      <c r="P123" s="175">
        <f t="shared" si="21"/>
        <v>0</v>
      </c>
      <c r="Q123" s="175">
        <f t="shared" si="21"/>
        <v>0</v>
      </c>
      <c r="R123" s="175">
        <f t="shared" si="21"/>
        <v>0</v>
      </c>
      <c r="S123" s="175">
        <f t="shared" si="21"/>
        <v>0</v>
      </c>
      <c r="T123" s="175">
        <f t="shared" si="21"/>
        <v>0</v>
      </c>
      <c r="U123" s="175">
        <f t="shared" si="21"/>
        <v>0</v>
      </c>
      <c r="V123" s="175">
        <f t="shared" si="21"/>
        <v>0</v>
      </c>
      <c r="W123" s="175">
        <f t="shared" si="21"/>
        <v>0</v>
      </c>
      <c r="X123" s="175">
        <f t="shared" si="21"/>
        <v>0</v>
      </c>
      <c r="Y123" s="175">
        <f t="shared" si="21"/>
        <v>0</v>
      </c>
    </row>
    <row r="124" spans="3:78">
      <c r="C124" s="25" t="s">
        <v>401</v>
      </c>
      <c r="E124" s="175">
        <f t="shared" si="21"/>
        <v>0</v>
      </c>
      <c r="F124" s="175">
        <f t="shared" si="21"/>
        <v>0</v>
      </c>
      <c r="G124" s="175">
        <f t="shared" si="21"/>
        <v>0</v>
      </c>
      <c r="H124" s="175">
        <f t="shared" si="21"/>
        <v>0</v>
      </c>
      <c r="I124" s="175">
        <f t="shared" si="21"/>
        <v>0</v>
      </c>
      <c r="J124" s="175">
        <f t="shared" si="21"/>
        <v>0</v>
      </c>
      <c r="K124" s="175">
        <f t="shared" si="21"/>
        <v>0</v>
      </c>
      <c r="L124" s="175">
        <f t="shared" si="21"/>
        <v>0</v>
      </c>
      <c r="M124" s="175">
        <f t="shared" si="21"/>
        <v>0</v>
      </c>
      <c r="N124" s="175">
        <f t="shared" si="21"/>
        <v>0</v>
      </c>
      <c r="O124" s="175">
        <f t="shared" si="21"/>
        <v>0</v>
      </c>
      <c r="P124" s="175">
        <f t="shared" si="21"/>
        <v>0</v>
      </c>
      <c r="Q124" s="175">
        <f t="shared" si="21"/>
        <v>0</v>
      </c>
      <c r="R124" s="175">
        <f t="shared" si="21"/>
        <v>0</v>
      </c>
      <c r="S124" s="175">
        <f t="shared" si="21"/>
        <v>0</v>
      </c>
      <c r="T124" s="175">
        <f t="shared" si="21"/>
        <v>0</v>
      </c>
      <c r="U124" s="175">
        <f t="shared" si="21"/>
        <v>0</v>
      </c>
      <c r="V124" s="175">
        <f t="shared" si="21"/>
        <v>0</v>
      </c>
      <c r="W124" s="175">
        <f t="shared" si="21"/>
        <v>0</v>
      </c>
      <c r="X124" s="175">
        <f t="shared" si="21"/>
        <v>0</v>
      </c>
      <c r="Y124" s="175">
        <f t="shared" si="21"/>
        <v>0</v>
      </c>
    </row>
    <row r="125" spans="3:78">
      <c r="E125" s="65"/>
    </row>
    <row r="126" spans="3:78" ht="15">
      <c r="C126" s="122" t="s">
        <v>105</v>
      </c>
      <c r="D126" s="176">
        <f t="shared" ref="D126:X126" si="22">SUM(D93:D124)</f>
        <v>0</v>
      </c>
      <c r="E126" s="176">
        <f t="shared" si="22"/>
        <v>1.1010934024904991E-2</v>
      </c>
      <c r="F126" s="176">
        <f t="shared" si="22"/>
        <v>2.4786710428614526E-2</v>
      </c>
      <c r="G126" s="176">
        <f t="shared" si="22"/>
        <v>4.1934488048192886E-2</v>
      </c>
      <c r="H126" s="176">
        <f t="shared" si="22"/>
        <v>6.2168376946370951E-2</v>
      </c>
      <c r="I126" s="176">
        <f t="shared" si="22"/>
        <v>8.5602570019254282E-2</v>
      </c>
      <c r="J126" s="176">
        <f t="shared" si="22"/>
        <v>0.11336152315136799</v>
      </c>
      <c r="K126" s="176">
        <f t="shared" si="22"/>
        <v>0.14424599760303888</v>
      </c>
      <c r="L126" s="176">
        <f t="shared" si="22"/>
        <v>0.17630062821110273</v>
      </c>
      <c r="M126" s="176">
        <f t="shared" si="22"/>
        <v>0.20708608185440758</v>
      </c>
      <c r="N126" s="176">
        <f t="shared" si="22"/>
        <v>0.23420935010995969</v>
      </c>
      <c r="O126" s="176">
        <f t="shared" si="22"/>
        <v>0.25595545870517633</v>
      </c>
      <c r="P126" s="176">
        <f t="shared" si="22"/>
        <v>0.27175251609153844</v>
      </c>
      <c r="Q126" s="176">
        <f t="shared" si="22"/>
        <v>0.28221269068581889</v>
      </c>
      <c r="R126" s="176">
        <f t="shared" si="22"/>
        <v>0.28872405371615117</v>
      </c>
      <c r="S126" s="176">
        <f t="shared" si="22"/>
        <v>0.29283091045385012</v>
      </c>
      <c r="T126" s="176">
        <f t="shared" si="22"/>
        <v>0.2957437823941545</v>
      </c>
      <c r="U126" s="176">
        <f t="shared" si="22"/>
        <v>0.29817730544515286</v>
      </c>
      <c r="V126" s="176">
        <f t="shared" si="22"/>
        <v>0.30045345454893524</v>
      </c>
      <c r="W126" s="176">
        <f t="shared" si="22"/>
        <v>0.30268266378242387</v>
      </c>
      <c r="X126" s="176">
        <f t="shared" si="22"/>
        <v>0.30489666928600445</v>
      </c>
      <c r="Y126" s="176"/>
    </row>
    <row r="127" spans="3:78" ht="15">
      <c r="C127" s="122" t="s">
        <v>106</v>
      </c>
      <c r="D127" s="176">
        <f>D126</f>
        <v>0</v>
      </c>
      <c r="E127" s="176">
        <f t="shared" ref="E127:X127" si="23">D127+E126</f>
        <v>1.1010934024904991E-2</v>
      </c>
      <c r="F127" s="176">
        <f t="shared" si="23"/>
        <v>3.5797644453519517E-2</v>
      </c>
      <c r="G127" s="176">
        <f t="shared" si="23"/>
        <v>7.7732132501712403E-2</v>
      </c>
      <c r="H127" s="176">
        <f t="shared" si="23"/>
        <v>0.13990050944808335</v>
      </c>
      <c r="I127" s="176">
        <f t="shared" si="23"/>
        <v>0.22550307946733764</v>
      </c>
      <c r="J127" s="176">
        <f t="shared" si="23"/>
        <v>0.33886460261870566</v>
      </c>
      <c r="K127" s="176">
        <f t="shared" si="23"/>
        <v>0.48311060022174457</v>
      </c>
      <c r="L127" s="176">
        <f t="shared" si="23"/>
        <v>0.65941122843284727</v>
      </c>
      <c r="M127" s="176">
        <f t="shared" si="23"/>
        <v>0.86649731028725485</v>
      </c>
      <c r="N127" s="176">
        <f t="shared" si="23"/>
        <v>1.1007066603972144</v>
      </c>
      <c r="O127" s="176">
        <f t="shared" si="23"/>
        <v>1.3566621191023907</v>
      </c>
      <c r="P127" s="176">
        <f t="shared" si="23"/>
        <v>1.628414635193929</v>
      </c>
      <c r="Q127" s="176">
        <f t="shared" si="23"/>
        <v>1.9106273258797479</v>
      </c>
      <c r="R127" s="176">
        <f t="shared" si="23"/>
        <v>2.1993513795958992</v>
      </c>
      <c r="S127" s="176">
        <f t="shared" si="23"/>
        <v>2.4921822900497492</v>
      </c>
      <c r="T127" s="176">
        <f t="shared" si="23"/>
        <v>2.7879260724439039</v>
      </c>
      <c r="U127" s="176">
        <f t="shared" si="23"/>
        <v>3.0861033778890565</v>
      </c>
      <c r="V127" s="176">
        <f t="shared" si="23"/>
        <v>3.386556832437992</v>
      </c>
      <c r="W127" s="176">
        <f t="shared" si="23"/>
        <v>3.689239496220416</v>
      </c>
      <c r="X127" s="176">
        <f t="shared" si="23"/>
        <v>3.9941361655064203</v>
      </c>
      <c r="Y127" s="176">
        <f>SUM(Y93:Y124)</f>
        <v>5.5948681122079664</v>
      </c>
    </row>
  </sheetData>
  <mergeCells count="1">
    <mergeCell ref="B1:S6"/>
  </mergeCells>
  <dataValidations count="1">
    <dataValidation type="list" allowBlank="1" showInputMessage="1" showErrorMessage="1" sqref="D8">
      <formula1>"ID, MT, OR, WA, Region"</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12"/>
  <dimension ref="A1:EA7"/>
  <sheetViews>
    <sheetView workbookViewId="0">
      <selection activeCell="K4" sqref="K4"/>
    </sheetView>
  </sheetViews>
  <sheetFormatPr defaultRowHeight="12.75"/>
  <sheetData>
    <row r="1" spans="1:131" ht="13.5" thickBot="1">
      <c r="A1" s="74" t="s">
        <v>287</v>
      </c>
      <c r="B1" s="76"/>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row>
    <row r="2" spans="1:131" ht="13.5" thickBot="1">
      <c r="A2" s="108"/>
      <c r="B2" s="109"/>
      <c r="C2" s="110"/>
      <c r="D2" s="110"/>
      <c r="E2" s="110"/>
      <c r="F2" s="110"/>
      <c r="G2" s="110"/>
      <c r="H2" s="110"/>
      <c r="I2" s="110"/>
      <c r="J2" s="110"/>
      <c r="K2" s="110"/>
      <c r="L2" s="110"/>
      <c r="M2" s="110"/>
      <c r="N2" s="110"/>
      <c r="O2" s="111" t="s">
        <v>416</v>
      </c>
      <c r="P2" s="112"/>
      <c r="Q2" s="112"/>
      <c r="R2" s="112"/>
      <c r="S2" s="112"/>
      <c r="T2" s="112"/>
      <c r="U2" s="112"/>
      <c r="V2" s="112"/>
      <c r="W2" s="112"/>
      <c r="X2" s="112"/>
      <c r="Y2" s="112"/>
      <c r="Z2" s="100"/>
      <c r="AA2" s="110"/>
      <c r="AB2" s="111" t="s">
        <v>417</v>
      </c>
      <c r="AC2" s="112"/>
      <c r="AD2" s="112"/>
      <c r="AE2" s="112"/>
      <c r="AF2" s="112"/>
      <c r="AG2" s="112"/>
      <c r="AH2" s="112"/>
      <c r="AI2" s="112"/>
      <c r="AJ2" s="112"/>
      <c r="AK2" s="112"/>
      <c r="AL2" s="112"/>
      <c r="AM2" s="100"/>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row>
    <row r="3" spans="1:131" ht="191.25">
      <c r="A3" s="92" t="s">
        <v>180</v>
      </c>
      <c r="B3" s="93" t="s">
        <v>181</v>
      </c>
      <c r="C3" s="94" t="s">
        <v>82</v>
      </c>
      <c r="D3" s="94" t="s">
        <v>264</v>
      </c>
      <c r="E3" s="94" t="s">
        <v>265</v>
      </c>
      <c r="F3" s="94" t="s">
        <v>266</v>
      </c>
      <c r="G3" s="94" t="s">
        <v>267</v>
      </c>
      <c r="H3" s="94" t="s">
        <v>268</v>
      </c>
      <c r="I3" s="94" t="s">
        <v>269</v>
      </c>
      <c r="J3" s="94" t="s">
        <v>270</v>
      </c>
      <c r="K3" s="94" t="s">
        <v>81</v>
      </c>
      <c r="L3" s="94" t="s">
        <v>243</v>
      </c>
      <c r="M3" s="94" t="s">
        <v>271</v>
      </c>
      <c r="N3" s="94" t="s">
        <v>418</v>
      </c>
      <c r="O3" s="94" t="s">
        <v>272</v>
      </c>
      <c r="P3" s="94" t="s">
        <v>273</v>
      </c>
      <c r="Q3" s="94" t="s">
        <v>274</v>
      </c>
      <c r="R3" s="94" t="s">
        <v>275</v>
      </c>
      <c r="S3" s="94" t="s">
        <v>276</v>
      </c>
      <c r="T3" s="94" t="s">
        <v>277</v>
      </c>
      <c r="U3" s="94" t="s">
        <v>278</v>
      </c>
      <c r="V3" s="94" t="s">
        <v>279</v>
      </c>
      <c r="W3" s="94" t="s">
        <v>280</v>
      </c>
      <c r="X3" s="94" t="s">
        <v>281</v>
      </c>
      <c r="Y3" s="94" t="s">
        <v>282</v>
      </c>
      <c r="Z3" s="94" t="s">
        <v>283</v>
      </c>
      <c r="AA3" s="94"/>
      <c r="AB3" s="94" t="s">
        <v>272</v>
      </c>
      <c r="AC3" s="94" t="s">
        <v>273</v>
      </c>
      <c r="AD3" s="94" t="s">
        <v>274</v>
      </c>
      <c r="AE3" s="94" t="s">
        <v>275</v>
      </c>
      <c r="AF3" s="94" t="s">
        <v>276</v>
      </c>
      <c r="AG3" s="94" t="s">
        <v>277</v>
      </c>
      <c r="AH3" s="94" t="s">
        <v>278</v>
      </c>
      <c r="AI3" s="94" t="s">
        <v>279</v>
      </c>
      <c r="AJ3" s="94" t="s">
        <v>280</v>
      </c>
      <c r="AK3" s="94" t="s">
        <v>281</v>
      </c>
      <c r="AL3" s="94" t="s">
        <v>282</v>
      </c>
      <c r="AM3" s="94" t="s">
        <v>283</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row>
    <row r="4" spans="1:131">
      <c r="A4" s="25" t="s">
        <v>468</v>
      </c>
      <c r="B4" s="25"/>
      <c r="C4" s="63">
        <v>132.74643274662995</v>
      </c>
      <c r="D4" s="63">
        <v>0</v>
      </c>
      <c r="E4" s="63">
        <v>0</v>
      </c>
      <c r="F4" s="63">
        <v>0</v>
      </c>
      <c r="G4" s="63">
        <v>0</v>
      </c>
      <c r="H4" s="63">
        <v>83.823517177535336</v>
      </c>
      <c r="I4" s="63">
        <v>0</v>
      </c>
      <c r="J4" s="63">
        <v>-8.1439300271206765</v>
      </c>
      <c r="K4" s="63">
        <v>-8.1439300271206765</v>
      </c>
      <c r="L4" s="96">
        <v>9999</v>
      </c>
      <c r="M4" s="63">
        <v>1.2611012732820706</v>
      </c>
      <c r="N4" s="63">
        <v>1.9041017102452082E-2</v>
      </c>
      <c r="O4" s="63">
        <v>8.2862982339304736</v>
      </c>
      <c r="P4" s="63">
        <v>7.6453948326067191</v>
      </c>
      <c r="Q4" s="63">
        <v>8.7553822609769156</v>
      </c>
      <c r="R4" s="63">
        <v>8.0357829590418266</v>
      </c>
      <c r="S4" s="63">
        <v>8.2111799353706942</v>
      </c>
      <c r="T4" s="63">
        <v>8.1564537680930851</v>
      </c>
      <c r="U4" s="63">
        <v>7.9494423215956527</v>
      </c>
      <c r="V4" s="63">
        <v>8.5347685704887848</v>
      </c>
      <c r="W4" s="63">
        <v>7.6153888076799188</v>
      </c>
      <c r="X4" s="63">
        <v>8.5568245992398015</v>
      </c>
      <c r="Y4" s="63">
        <v>7.7581664352391835</v>
      </c>
      <c r="Z4" s="63">
        <v>8.0660570271539189</v>
      </c>
      <c r="AA4" s="63"/>
      <c r="AB4" s="63">
        <v>3.076835236640417</v>
      </c>
      <c r="AC4" s="63">
        <v>2.7065543700793055</v>
      </c>
      <c r="AD4" s="63">
        <v>2.6628773022939285</v>
      </c>
      <c r="AE4" s="63">
        <v>2.9258980061332425</v>
      </c>
      <c r="AF4" s="63">
        <v>2.990762848719386</v>
      </c>
      <c r="AG4" s="63">
        <v>2.7731259259368999</v>
      </c>
      <c r="AH4" s="63">
        <v>3.2105018446142113</v>
      </c>
      <c r="AI4" s="63">
        <v>2.820602096695354</v>
      </c>
      <c r="AJ4" s="63">
        <v>3.1821933984714152</v>
      </c>
      <c r="AK4" s="63">
        <v>2.7732307790689998</v>
      </c>
      <c r="AL4" s="63">
        <v>2.9862708891898642</v>
      </c>
      <c r="AM4" s="45">
        <v>3.0664402973699145</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row>
    <row r="5" spans="1:131">
      <c r="A5" s="25" t="s">
        <v>469</v>
      </c>
      <c r="B5" s="25"/>
      <c r="C5" s="63">
        <v>39.612843875358891</v>
      </c>
      <c r="D5" s="63">
        <v>0</v>
      </c>
      <c r="E5" s="63">
        <v>0</v>
      </c>
      <c r="F5" s="63">
        <v>0</v>
      </c>
      <c r="G5" s="63">
        <v>0</v>
      </c>
      <c r="H5" s="63">
        <v>25.013763687156171</v>
      </c>
      <c r="I5" s="63">
        <v>0</v>
      </c>
      <c r="J5" s="63">
        <v>-8.1439300271206694</v>
      </c>
      <c r="K5" s="63">
        <v>-8.1439300271206694</v>
      </c>
      <c r="L5" s="96">
        <v>9999</v>
      </c>
      <c r="M5" s="63">
        <v>0.37632504931329042</v>
      </c>
      <c r="N5" s="63">
        <v>5.682027170908076E-3</v>
      </c>
      <c r="O5" s="63">
        <v>2.4727130624433533</v>
      </c>
      <c r="P5" s="63">
        <v>2.2814611707689316</v>
      </c>
      <c r="Q5" s="63">
        <v>2.6126923593882432</v>
      </c>
      <c r="R5" s="63">
        <v>2.3979568353476122</v>
      </c>
      <c r="S5" s="63">
        <v>2.4502970217900373</v>
      </c>
      <c r="T5" s="63">
        <v>2.4339661940953872</v>
      </c>
      <c r="U5" s="63">
        <v>2.3721919381636534</v>
      </c>
      <c r="V5" s="63">
        <v>2.5468590597864882</v>
      </c>
      <c r="W5" s="63">
        <v>2.2725070771925404</v>
      </c>
      <c r="X5" s="63">
        <v>2.5534407961491676</v>
      </c>
      <c r="Y5" s="63">
        <v>2.3151133284670617</v>
      </c>
      <c r="Z5" s="63">
        <v>2.4069909156523184</v>
      </c>
      <c r="AA5" s="63"/>
      <c r="AB5" s="63">
        <v>0.918157959783925</v>
      </c>
      <c r="AC5" s="63">
        <v>0.80766249972802928</v>
      </c>
      <c r="AD5" s="63">
        <v>0.79462883222136294</v>
      </c>
      <c r="AE5" s="63">
        <v>0.8731168025690127</v>
      </c>
      <c r="AF5" s="63">
        <v>0.89247311090212578</v>
      </c>
      <c r="AG5" s="63">
        <v>0.8275281081226441</v>
      </c>
      <c r="AH5" s="63">
        <v>0.95804539301628167</v>
      </c>
      <c r="AI5" s="63">
        <v>0.84169546540029017</v>
      </c>
      <c r="AJ5" s="63">
        <v>0.94959787368030879</v>
      </c>
      <c r="AK5" s="63">
        <v>0.82755939733069106</v>
      </c>
      <c r="AL5" s="63">
        <v>0.8911326659059351</v>
      </c>
      <c r="AM5" s="45">
        <v>0.91505600745348326</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row>
    <row r="6" spans="1:131">
      <c r="A6" s="25" t="s">
        <v>470</v>
      </c>
      <c r="B6" s="25"/>
      <c r="C6" s="63">
        <v>32.94441993908697</v>
      </c>
      <c r="D6" s="63">
        <v>0</v>
      </c>
      <c r="E6" s="63">
        <v>0</v>
      </c>
      <c r="F6" s="63">
        <v>0</v>
      </c>
      <c r="G6" s="63">
        <v>0</v>
      </c>
      <c r="H6" s="63">
        <v>20.802948098340529</v>
      </c>
      <c r="I6" s="63">
        <v>0</v>
      </c>
      <c r="J6" s="63">
        <v>-8.1439300271206641</v>
      </c>
      <c r="K6" s="63">
        <v>-8.1439300271206641</v>
      </c>
      <c r="L6" s="96">
        <v>9999</v>
      </c>
      <c r="M6" s="63">
        <v>0.31297451142826682</v>
      </c>
      <c r="N6" s="63">
        <v>4.7255150327679416E-3</v>
      </c>
      <c r="O6" s="63">
        <v>2.0564566829465374</v>
      </c>
      <c r="P6" s="63">
        <v>1.8974001240866913</v>
      </c>
      <c r="Q6" s="63">
        <v>2.1728718728238592</v>
      </c>
      <c r="R6" s="63">
        <v>1.9942849149650967</v>
      </c>
      <c r="S6" s="63">
        <v>2.0378141573309034</v>
      </c>
      <c r="T6" s="63">
        <v>2.0242324602626933</v>
      </c>
      <c r="U6" s="63">
        <v>1.9728572791410568</v>
      </c>
      <c r="V6" s="63">
        <v>2.1181209472180087</v>
      </c>
      <c r="W6" s="63">
        <v>1.8899533621252758</v>
      </c>
      <c r="X6" s="63">
        <v>2.1235947144472114</v>
      </c>
      <c r="Y6" s="63">
        <v>1.9253872794283255</v>
      </c>
      <c r="Z6" s="63">
        <v>2.0017981986934283</v>
      </c>
      <c r="AA6" s="63"/>
      <c r="AB6" s="63">
        <v>0.76359529986567776</v>
      </c>
      <c r="AC6" s="63">
        <v>0.67170063941418656</v>
      </c>
      <c r="AD6" s="63">
        <v>0.66086105877117329</v>
      </c>
      <c r="AE6" s="63">
        <v>0.72613636855290875</v>
      </c>
      <c r="AF6" s="63">
        <v>0.74223423701706104</v>
      </c>
      <c r="AG6" s="63">
        <v>0.68822207239579447</v>
      </c>
      <c r="AH6" s="63">
        <v>0.79676808480466732</v>
      </c>
      <c r="AI6" s="63">
        <v>0.70000449753675198</v>
      </c>
      <c r="AJ6" s="63">
        <v>0.78974262040419385</v>
      </c>
      <c r="AK6" s="63">
        <v>0.68824809438029799</v>
      </c>
      <c r="AL6" s="63">
        <v>0.74111944245702632</v>
      </c>
      <c r="AM6" s="45">
        <v>0.76101553001813416</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row>
    <row r="7" spans="1:131">
      <c r="A7" s="25"/>
      <c r="B7" s="2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4"/>
  <dimension ref="A1:EA140"/>
  <sheetViews>
    <sheetView workbookViewId="0">
      <selection activeCell="A13" sqref="A13:EA88"/>
    </sheetView>
  </sheetViews>
  <sheetFormatPr defaultRowHeight="12.75"/>
  <cols>
    <col min="1" max="1" width="53.855468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16" t="s">
        <v>13</v>
      </c>
      <c r="B1" s="17"/>
      <c r="C1" s="17"/>
      <c r="D1" s="17"/>
      <c r="E1" s="17"/>
      <c r="F1" s="17"/>
      <c r="G1" s="17"/>
      <c r="H1" s="18"/>
      <c r="I1" s="19"/>
      <c r="J1" s="19"/>
      <c r="K1" s="19"/>
      <c r="L1" s="19"/>
      <c r="M1" s="19"/>
      <c r="N1" s="20"/>
      <c r="O1" s="21"/>
      <c r="P1" s="20"/>
      <c r="Q1" s="20"/>
      <c r="R1" s="20"/>
      <c r="S1" s="18"/>
      <c r="T1" s="18"/>
      <c r="U1" s="18"/>
      <c r="V1" s="20"/>
      <c r="W1" s="18"/>
      <c r="X1" s="18"/>
      <c r="Y1" s="18"/>
      <c r="Z1" s="18"/>
      <c r="AA1" s="18"/>
      <c r="AB1" s="18"/>
      <c r="AC1" s="18"/>
      <c r="AD1" s="18"/>
      <c r="AE1" s="18"/>
      <c r="AF1" s="18"/>
      <c r="AG1" s="18"/>
      <c r="AH1" s="18"/>
      <c r="AI1" s="18"/>
      <c r="AJ1" s="18"/>
      <c r="AK1" s="18"/>
      <c r="AL1" s="18"/>
      <c r="AM1" s="18"/>
      <c r="AN1" s="18"/>
      <c r="AO1" s="18"/>
      <c r="AP1" s="22"/>
      <c r="AQ1" s="18"/>
      <c r="AR1" s="18"/>
      <c r="AS1" s="18"/>
      <c r="AT1" s="18"/>
      <c r="AU1" s="18"/>
      <c r="AV1" s="22"/>
      <c r="AW1" s="18"/>
      <c r="AX1" s="18"/>
      <c r="AY1" s="18"/>
      <c r="AZ1" s="18"/>
      <c r="BA1" s="18"/>
      <c r="BB1" s="18"/>
      <c r="BC1" s="18"/>
      <c r="BD1" s="18"/>
      <c r="BE1" s="18"/>
      <c r="BF1" s="18"/>
      <c r="BG1" s="18"/>
      <c r="BH1" s="18"/>
      <c r="BI1" s="18"/>
      <c r="BJ1" s="18"/>
      <c r="BK1" s="18"/>
      <c r="BL1" s="18"/>
      <c r="BM1" s="23"/>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22"/>
      <c r="CQ1" s="18"/>
      <c r="CR1" s="18"/>
      <c r="CS1" s="18"/>
      <c r="CT1" s="18"/>
      <c r="CU1" s="18"/>
      <c r="CV1" s="18"/>
      <c r="CW1" s="18"/>
      <c r="CX1" s="18"/>
      <c r="CY1" s="18"/>
      <c r="CZ1" s="18"/>
      <c r="DA1" s="18"/>
    </row>
    <row r="2" spans="1:131">
      <c r="A2" s="24" t="s">
        <v>14</v>
      </c>
      <c r="B2" s="18" t="str">
        <f>'7PSourceSummary'!D2</f>
        <v>ENERGY STAR Computers</v>
      </c>
      <c r="C2" s="18"/>
      <c r="D2" s="18"/>
      <c r="E2" s="18"/>
      <c r="F2" s="18"/>
      <c r="G2" s="18"/>
      <c r="H2" s="18"/>
      <c r="I2" s="19"/>
      <c r="J2" s="19"/>
      <c r="K2" s="19"/>
      <c r="L2" s="19"/>
      <c r="M2" s="19"/>
      <c r="N2" s="20"/>
      <c r="O2" s="20"/>
      <c r="P2" s="20"/>
      <c r="Q2" s="20"/>
      <c r="R2" s="20"/>
      <c r="S2" s="18"/>
      <c r="T2" s="18"/>
      <c r="U2" s="18"/>
      <c r="V2" s="20"/>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22"/>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row>
    <row r="3" spans="1:131">
      <c r="A3" s="24" t="s">
        <v>15</v>
      </c>
      <c r="B3" s="25"/>
      <c r="C3" s="24">
        <v>2012</v>
      </c>
      <c r="D3" s="25"/>
      <c r="E3" s="25"/>
      <c r="F3" s="25"/>
      <c r="G3" s="25"/>
      <c r="H3" s="25"/>
      <c r="I3" s="25"/>
      <c r="J3" s="26"/>
      <c r="K3" s="27"/>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7"/>
      <c r="CP3" s="27"/>
      <c r="CQ3" s="25"/>
      <c r="CR3" s="25"/>
      <c r="CS3" s="25"/>
      <c r="CT3" s="25"/>
      <c r="CU3" s="25"/>
      <c r="CV3" s="25"/>
      <c r="CW3" s="25"/>
      <c r="CX3" s="25"/>
      <c r="CY3" s="25"/>
      <c r="CZ3" s="25"/>
      <c r="DA3" s="25"/>
    </row>
    <row r="4" spans="1:131">
      <c r="A4" s="123" t="s">
        <v>359</v>
      </c>
      <c r="B4" s="126" t="s">
        <v>341</v>
      </c>
      <c r="C4" s="127">
        <v>1.107352410306802</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row>
    <row r="5" spans="1:131">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31">
      <c r="A6" s="29" t="s">
        <v>16</v>
      </c>
      <c r="B6" s="30"/>
      <c r="C6" s="30"/>
      <c r="D6" s="30"/>
      <c r="E6" s="30"/>
      <c r="F6" s="30"/>
      <c r="G6" s="31"/>
      <c r="H6" s="32"/>
      <c r="I6" s="230" t="s">
        <v>17</v>
      </c>
      <c r="J6" s="231"/>
      <c r="K6" s="231"/>
      <c r="L6" s="231"/>
      <c r="M6" s="231"/>
      <c r="N6" s="232"/>
      <c r="O6" s="233" t="s">
        <v>18</v>
      </c>
      <c r="P6" s="234"/>
      <c r="Q6" s="33" t="s">
        <v>19</v>
      </c>
      <c r="R6" s="235" t="s">
        <v>20</v>
      </c>
      <c r="S6" s="235"/>
      <c r="T6" s="235"/>
      <c r="U6" s="34"/>
      <c r="V6" s="34"/>
      <c r="W6" s="34"/>
      <c r="X6" s="35"/>
      <c r="Y6" s="36"/>
      <c r="Z6" s="34"/>
      <c r="AA6" s="34"/>
      <c r="AB6" s="34"/>
      <c r="AC6" s="34"/>
      <c r="AD6" s="34"/>
      <c r="AE6" s="37"/>
      <c r="AF6" s="37"/>
      <c r="AG6" s="37"/>
      <c r="AH6" s="37"/>
      <c r="AI6" s="37"/>
      <c r="AJ6" s="37"/>
      <c r="AK6" s="37"/>
      <c r="AL6" s="37"/>
      <c r="AM6" s="37"/>
      <c r="AN6" s="37"/>
      <c r="AO6" s="37"/>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row>
    <row r="7" spans="1:131" ht="25.5">
      <c r="A7" s="38" t="s">
        <v>21</v>
      </c>
      <c r="B7" s="38" t="s">
        <v>22</v>
      </c>
      <c r="C7" s="38" t="s">
        <v>23</v>
      </c>
      <c r="D7" s="38" t="s">
        <v>24</v>
      </c>
      <c r="E7" s="38" t="s">
        <v>25</v>
      </c>
      <c r="F7" s="39" t="s">
        <v>26</v>
      </c>
      <c r="G7" s="38" t="s">
        <v>27</v>
      </c>
      <c r="H7" s="40" t="s">
        <v>28</v>
      </c>
      <c r="I7" s="40" t="s">
        <v>29</v>
      </c>
      <c r="J7" s="40" t="s">
        <v>30</v>
      </c>
      <c r="K7" s="40" t="s">
        <v>31</v>
      </c>
      <c r="L7" s="40" t="s">
        <v>32</v>
      </c>
      <c r="M7" s="40" t="s">
        <v>33</v>
      </c>
      <c r="N7" s="40" t="s">
        <v>34</v>
      </c>
      <c r="O7" s="41" t="s">
        <v>35</v>
      </c>
      <c r="P7" s="40" t="s">
        <v>27</v>
      </c>
      <c r="Q7" s="42" t="s">
        <v>36</v>
      </c>
      <c r="R7" s="43" t="s">
        <v>37</v>
      </c>
      <c r="S7" s="43" t="s">
        <v>38</v>
      </c>
      <c r="T7" s="43" t="s">
        <v>39</v>
      </c>
      <c r="U7" s="44"/>
      <c r="V7" s="44"/>
      <c r="W7" s="44"/>
      <c r="X7" s="44"/>
      <c r="Y7" s="44"/>
      <c r="Z7" s="44"/>
      <c r="AA7" s="44"/>
      <c r="AB7" s="44"/>
      <c r="AC7" s="44"/>
      <c r="AD7" s="44"/>
      <c r="AE7" s="37"/>
      <c r="AF7" s="37"/>
      <c r="AG7" s="37"/>
      <c r="AH7" s="37"/>
      <c r="AI7" s="37"/>
      <c r="AJ7" s="37"/>
      <c r="AK7" s="37"/>
      <c r="AL7" s="37"/>
      <c r="AM7" s="37"/>
      <c r="AN7" s="37"/>
      <c r="AO7" s="37"/>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row>
    <row r="8" spans="1:131" ht="25.5">
      <c r="A8" s="65" t="str">
        <f>'Savings and Cost'!A8</f>
        <v>ENERGY STAR Desktop</v>
      </c>
      <c r="B8" s="65" t="str">
        <f>'Savings and Cost'!B8</f>
        <v>Desktop</v>
      </c>
      <c r="C8" s="63">
        <f>'Savings and Cost'!C8</f>
        <v>123.51540393600004</v>
      </c>
      <c r="D8" s="65">
        <f>'Savings and Cost'!D8</f>
        <v>5</v>
      </c>
      <c r="E8" s="65">
        <f>'Savings and Cost'!E8*$C$4</f>
        <v>0</v>
      </c>
      <c r="F8" s="65">
        <f>'Savings and Cost'!F8</f>
        <v>0</v>
      </c>
      <c r="G8" s="44" t="s">
        <v>508</v>
      </c>
      <c r="H8" s="65">
        <f>'Savings and Cost'!H8*$C$4</f>
        <v>0</v>
      </c>
      <c r="I8" s="65"/>
      <c r="J8" s="65"/>
      <c r="K8" s="65"/>
      <c r="L8" s="65"/>
      <c r="M8" s="65"/>
      <c r="N8" s="65"/>
      <c r="O8" s="65"/>
      <c r="P8" s="65"/>
      <c r="Q8" s="65" t="s">
        <v>289</v>
      </c>
      <c r="R8" s="65"/>
      <c r="S8" s="65"/>
      <c r="T8" s="6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5"/>
      <c r="CY8" s="22"/>
      <c r="CZ8" s="22"/>
      <c r="DA8" s="22"/>
    </row>
    <row r="9" spans="1:131" ht="25.5">
      <c r="A9" s="65" t="str">
        <f>'Savings and Cost'!A9</f>
        <v>ENERGY STAR Laptop</v>
      </c>
      <c r="B9" s="65" t="str">
        <f>'Savings and Cost'!B9</f>
        <v>Laptop</v>
      </c>
      <c r="C9" s="63">
        <f>'Savings and Cost'!C9</f>
        <v>36.858213897599995</v>
      </c>
      <c r="D9" s="65">
        <f>'Savings and Cost'!D9</f>
        <v>4</v>
      </c>
      <c r="E9" s="65">
        <f>'Savings and Cost'!E9*$C$4</f>
        <v>0</v>
      </c>
      <c r="F9" s="65">
        <f>'Savings and Cost'!F9</f>
        <v>0</v>
      </c>
      <c r="G9" s="44" t="s">
        <v>508</v>
      </c>
      <c r="H9" s="65">
        <f>'Savings and Cost'!H9*$C$4</f>
        <v>0</v>
      </c>
      <c r="I9" s="65"/>
      <c r="J9" s="65"/>
      <c r="K9" s="65"/>
      <c r="L9" s="65"/>
      <c r="M9" s="65"/>
      <c r="N9" s="65"/>
      <c r="O9" s="65"/>
      <c r="P9" s="65"/>
      <c r="Q9" s="65" t="s">
        <v>289</v>
      </c>
      <c r="R9" s="65"/>
      <c r="S9" s="65"/>
      <c r="T9" s="6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25"/>
      <c r="CY9" s="22"/>
      <c r="CZ9" s="22"/>
      <c r="DA9" s="22"/>
    </row>
    <row r="10" spans="1:131" ht="25.5">
      <c r="A10" s="65" t="str">
        <f>'Savings and Cost'!A10</f>
        <v>ENERGY STAR Display</v>
      </c>
      <c r="B10" s="65" t="str">
        <f>'Savings and Cost'!B10</f>
        <v>Display</v>
      </c>
      <c r="C10" s="63">
        <f>'Savings and Cost'!C10</f>
        <v>30.653504218679991</v>
      </c>
      <c r="D10" s="65">
        <f>'Savings and Cost'!D10</f>
        <v>4</v>
      </c>
      <c r="E10" s="65">
        <f>'Savings and Cost'!E10*$C$4</f>
        <v>0</v>
      </c>
      <c r="F10" s="65">
        <f>'Savings and Cost'!F10</f>
        <v>0</v>
      </c>
      <c r="G10" s="44" t="s">
        <v>508</v>
      </c>
      <c r="H10" s="65">
        <f>'Savings and Cost'!H10*$C$4</f>
        <v>0</v>
      </c>
      <c r="I10" s="65"/>
      <c r="J10" s="65"/>
      <c r="K10" s="65"/>
      <c r="L10" s="65"/>
      <c r="M10" s="65"/>
      <c r="N10" s="65"/>
      <c r="O10" s="65"/>
      <c r="P10" s="65"/>
      <c r="Q10" s="65" t="s">
        <v>289</v>
      </c>
      <c r="R10" s="65"/>
      <c r="S10" s="65"/>
      <c r="T10" s="6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row>
    <row r="13" spans="1:13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row>
    <row r="14" spans="1:131">
      <c r="A14" s="72" t="s">
        <v>107</v>
      </c>
      <c r="B14" s="73"/>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row>
    <row r="15" spans="1:131">
      <c r="A15" s="25" t="s">
        <v>108</v>
      </c>
      <c r="B15" s="25" t="s">
        <v>342</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row>
    <row r="16" spans="1:131">
      <c r="A16" s="25" t="s">
        <v>109</v>
      </c>
      <c r="B16" s="25" t="s">
        <v>509</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row>
    <row r="17" spans="1:131">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row>
    <row r="18" spans="1:131" ht="13.5" thickBot="1">
      <c r="A18" s="74" t="s">
        <v>110</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6"/>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row>
    <row r="19" spans="1:131">
      <c r="A19" s="25"/>
      <c r="B19" s="77" t="s">
        <v>111</v>
      </c>
      <c r="C19" s="78"/>
      <c r="D19" s="78" t="s">
        <v>111</v>
      </c>
      <c r="E19" s="79"/>
      <c r="F19" s="25"/>
      <c r="G19" s="77" t="s">
        <v>112</v>
      </c>
      <c r="H19" s="78"/>
      <c r="I19" s="78"/>
      <c r="J19" s="78"/>
      <c r="K19" s="78"/>
      <c r="L19" s="78"/>
      <c r="M19" s="78"/>
      <c r="N19" s="78"/>
      <c r="O19" s="79"/>
      <c r="P19" s="25"/>
      <c r="Q19" s="77" t="s">
        <v>113</v>
      </c>
      <c r="R19" s="78"/>
      <c r="S19" s="78"/>
      <c r="T19" s="78"/>
      <c r="U19" s="79"/>
      <c r="V19" s="25"/>
      <c r="W19" s="77" t="s">
        <v>114</v>
      </c>
      <c r="X19" s="79"/>
      <c r="Y19" s="25"/>
      <c r="Z19" s="77" t="s">
        <v>115</v>
      </c>
      <c r="AA19" s="78"/>
      <c r="AB19" s="79"/>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row>
    <row r="20" spans="1:131">
      <c r="A20" s="25"/>
      <c r="B20" s="80" t="s">
        <v>118</v>
      </c>
      <c r="C20" s="81" t="s">
        <v>116</v>
      </c>
      <c r="D20" s="81" t="s">
        <v>118</v>
      </c>
      <c r="E20" s="82" t="s">
        <v>116</v>
      </c>
      <c r="F20" s="25"/>
      <c r="G20" s="80" t="s">
        <v>119</v>
      </c>
      <c r="H20" s="81" t="s">
        <v>419</v>
      </c>
      <c r="I20" s="81"/>
      <c r="J20" s="81"/>
      <c r="K20" s="81" t="s">
        <v>404</v>
      </c>
      <c r="L20" s="81"/>
      <c r="M20" s="81"/>
      <c r="N20" s="81"/>
      <c r="O20" s="82"/>
      <c r="P20" s="25"/>
      <c r="Q20" s="80"/>
      <c r="R20" s="81" t="s">
        <v>120</v>
      </c>
      <c r="S20" s="81" t="s">
        <v>121</v>
      </c>
      <c r="T20" s="81" t="s">
        <v>122</v>
      </c>
      <c r="U20" s="82" t="s">
        <v>123</v>
      </c>
      <c r="V20" s="25"/>
      <c r="W20" s="80" t="s">
        <v>124</v>
      </c>
      <c r="X20" s="82">
        <v>20</v>
      </c>
      <c r="Y20" s="25"/>
      <c r="Z20" s="80"/>
      <c r="AA20" s="81" t="s">
        <v>116</v>
      </c>
      <c r="AB20" s="82" t="s">
        <v>117</v>
      </c>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row>
    <row r="21" spans="1:131">
      <c r="A21" s="25"/>
      <c r="B21" s="80" t="s">
        <v>125</v>
      </c>
      <c r="C21" s="81" t="s">
        <v>343</v>
      </c>
      <c r="D21" s="81" t="s">
        <v>125</v>
      </c>
      <c r="E21" s="82" t="s">
        <v>343</v>
      </c>
      <c r="F21" s="25"/>
      <c r="G21" s="80" t="s">
        <v>126</v>
      </c>
      <c r="H21" s="81" t="s">
        <v>344</v>
      </c>
      <c r="I21" s="81"/>
      <c r="J21" s="81"/>
      <c r="K21" s="81" t="s">
        <v>405</v>
      </c>
      <c r="L21" s="81"/>
      <c r="M21" s="81"/>
      <c r="N21" s="81"/>
      <c r="O21" s="82"/>
      <c r="P21" s="25"/>
      <c r="Q21" s="80" t="s">
        <v>127</v>
      </c>
      <c r="R21" s="81">
        <v>6.8012888465852586E-2</v>
      </c>
      <c r="S21" s="81">
        <v>4.387844424080023E-2</v>
      </c>
      <c r="T21" s="81">
        <v>5.3289007766645871E-2</v>
      </c>
      <c r="U21" s="82">
        <v>5.447903102274565E-2</v>
      </c>
      <c r="V21" s="25"/>
      <c r="W21" s="80" t="s">
        <v>128</v>
      </c>
      <c r="X21" s="82">
        <v>2016</v>
      </c>
      <c r="Y21" s="25"/>
      <c r="Z21" s="80" t="s">
        <v>345</v>
      </c>
      <c r="AA21" s="81">
        <v>4.03890184699085E-3</v>
      </c>
      <c r="AB21" s="82">
        <v>0.01</v>
      </c>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row>
    <row r="22" spans="1:131" s="25" customFormat="1">
      <c r="B22" s="80" t="s">
        <v>130</v>
      </c>
      <c r="C22" s="81" t="s">
        <v>346</v>
      </c>
      <c r="D22" s="81" t="s">
        <v>130</v>
      </c>
      <c r="E22" s="82" t="s">
        <v>346</v>
      </c>
      <c r="G22" s="80" t="s">
        <v>131</v>
      </c>
      <c r="H22" s="81" t="s">
        <v>347</v>
      </c>
      <c r="I22" s="81"/>
      <c r="J22" s="81"/>
      <c r="K22" s="81" t="s">
        <v>406</v>
      </c>
      <c r="L22" s="81"/>
      <c r="M22" s="81"/>
      <c r="N22" s="81"/>
      <c r="O22" s="82"/>
      <c r="Q22" s="80" t="s">
        <v>132</v>
      </c>
      <c r="R22" s="81">
        <v>12</v>
      </c>
      <c r="S22" s="81">
        <v>12</v>
      </c>
      <c r="T22" s="81">
        <v>1</v>
      </c>
      <c r="U22" s="82">
        <v>1</v>
      </c>
      <c r="W22" s="80" t="s">
        <v>133</v>
      </c>
      <c r="X22" s="82">
        <v>2016</v>
      </c>
      <c r="Z22" s="80" t="s">
        <v>129</v>
      </c>
      <c r="AA22" s="81">
        <v>26</v>
      </c>
      <c r="AB22" s="82">
        <v>0</v>
      </c>
    </row>
    <row r="23" spans="1:131" s="25" customFormat="1" ht="13.5" thickBot="1">
      <c r="B23" s="83" t="s">
        <v>134</v>
      </c>
      <c r="C23" s="84" t="s">
        <v>346</v>
      </c>
      <c r="D23" s="84" t="s">
        <v>134</v>
      </c>
      <c r="E23" s="85" t="s">
        <v>346</v>
      </c>
      <c r="G23" s="80" t="s">
        <v>135</v>
      </c>
      <c r="H23" s="81" t="s">
        <v>348</v>
      </c>
      <c r="I23" s="81"/>
      <c r="J23" s="81"/>
      <c r="K23" s="81" t="s">
        <v>405</v>
      </c>
      <c r="L23" s="81"/>
      <c r="M23" s="81"/>
      <c r="N23" s="81"/>
      <c r="O23" s="82"/>
      <c r="Q23" s="80"/>
      <c r="R23" s="81" t="s">
        <v>120</v>
      </c>
      <c r="S23" s="81" t="s">
        <v>121</v>
      </c>
      <c r="T23" s="81" t="s">
        <v>122</v>
      </c>
      <c r="U23" s="82" t="s">
        <v>123</v>
      </c>
      <c r="W23" s="80" t="s">
        <v>136</v>
      </c>
      <c r="X23" s="82">
        <v>2012</v>
      </c>
      <c r="Z23" s="80" t="s">
        <v>349</v>
      </c>
      <c r="AA23" s="81">
        <v>0.9</v>
      </c>
      <c r="AB23" s="82" t="s">
        <v>350</v>
      </c>
    </row>
    <row r="24" spans="1:131" s="25" customFormat="1">
      <c r="G24" s="80" t="s">
        <v>138</v>
      </c>
      <c r="H24" s="81" t="s">
        <v>347</v>
      </c>
      <c r="I24" s="81"/>
      <c r="J24" s="81"/>
      <c r="K24" s="81"/>
      <c r="L24" s="81"/>
      <c r="M24" s="81"/>
      <c r="N24" s="81"/>
      <c r="O24" s="82"/>
      <c r="Q24" s="80" t="s">
        <v>139</v>
      </c>
      <c r="R24" s="81">
        <v>0.35</v>
      </c>
      <c r="S24" s="81">
        <v>0.19500000000000001</v>
      </c>
      <c r="T24" s="81">
        <v>0.45499999999999996</v>
      </c>
      <c r="U24" s="82">
        <v>0</v>
      </c>
      <c r="W24" s="80" t="s">
        <v>140</v>
      </c>
      <c r="X24" s="82">
        <v>0.04</v>
      </c>
      <c r="Z24" s="80" t="s">
        <v>351</v>
      </c>
      <c r="AA24" s="81">
        <v>4.7399348199455904E-2</v>
      </c>
      <c r="AB24" s="82">
        <v>0</v>
      </c>
    </row>
    <row r="25" spans="1:131" s="25" customFormat="1">
      <c r="B25" s="25" t="s">
        <v>141</v>
      </c>
      <c r="C25" s="25" t="s">
        <v>116</v>
      </c>
      <c r="G25" s="80" t="s">
        <v>142</v>
      </c>
      <c r="H25" s="81" t="s">
        <v>352</v>
      </c>
      <c r="I25" s="81"/>
      <c r="J25" s="81"/>
      <c r="K25" s="81" t="s">
        <v>148</v>
      </c>
      <c r="L25" s="81"/>
      <c r="M25" s="81"/>
      <c r="N25" s="81"/>
      <c r="O25" s="82"/>
      <c r="Q25" s="80" t="s">
        <v>143</v>
      </c>
      <c r="R25" s="81">
        <v>1</v>
      </c>
      <c r="S25" s="81">
        <v>0</v>
      </c>
      <c r="T25" s="81">
        <v>0</v>
      </c>
      <c r="U25" s="82">
        <v>0</v>
      </c>
      <c r="W25" s="80" t="s">
        <v>144</v>
      </c>
      <c r="X25" s="82">
        <v>0</v>
      </c>
      <c r="Z25" s="80" t="s">
        <v>137</v>
      </c>
      <c r="AA25" s="81">
        <v>31</v>
      </c>
      <c r="AB25" s="82">
        <v>0</v>
      </c>
    </row>
    <row r="26" spans="1:131" s="25" customFormat="1">
      <c r="B26" s="25" t="s">
        <v>145</v>
      </c>
      <c r="C26" s="25" t="s">
        <v>146</v>
      </c>
      <c r="G26" s="80" t="s">
        <v>147</v>
      </c>
      <c r="H26" s="81" t="s">
        <v>148</v>
      </c>
      <c r="I26" s="81"/>
      <c r="J26" s="81"/>
      <c r="K26" s="81" t="s">
        <v>153</v>
      </c>
      <c r="L26" s="81"/>
      <c r="M26" s="81"/>
      <c r="N26" s="81"/>
      <c r="O26" s="82"/>
      <c r="Q26" s="80" t="s">
        <v>149</v>
      </c>
      <c r="R26" s="81">
        <v>1</v>
      </c>
      <c r="S26" s="81">
        <v>0</v>
      </c>
      <c r="T26" s="81">
        <v>0</v>
      </c>
      <c r="U26" s="82">
        <v>0</v>
      </c>
      <c r="W26" s="80" t="s">
        <v>353</v>
      </c>
      <c r="X26" s="82">
        <v>0.2</v>
      </c>
      <c r="Z26" s="80" t="s">
        <v>354</v>
      </c>
      <c r="AA26" s="81">
        <v>0.7</v>
      </c>
      <c r="AB26" s="82" t="s">
        <v>350</v>
      </c>
    </row>
    <row r="27" spans="1:131" s="25" customFormat="1">
      <c r="B27" s="25" t="s">
        <v>150</v>
      </c>
      <c r="C27" s="25" t="s">
        <v>151</v>
      </c>
      <c r="G27" s="80" t="s">
        <v>152</v>
      </c>
      <c r="H27" s="81" t="s">
        <v>153</v>
      </c>
      <c r="I27" s="81"/>
      <c r="J27" s="81"/>
      <c r="K27" s="81" t="s">
        <v>159</v>
      </c>
      <c r="L27" s="81"/>
      <c r="M27" s="81"/>
      <c r="N27" s="81"/>
      <c r="O27" s="82"/>
      <c r="Q27" s="80" t="s">
        <v>154</v>
      </c>
      <c r="R27" s="81"/>
      <c r="S27" s="81">
        <v>0.3</v>
      </c>
      <c r="T27" s="81">
        <v>0.7</v>
      </c>
      <c r="U27" s="82">
        <v>0</v>
      </c>
      <c r="W27" s="80" t="s">
        <v>155</v>
      </c>
      <c r="X27" s="82">
        <v>0</v>
      </c>
      <c r="Z27" s="80" t="s">
        <v>355</v>
      </c>
      <c r="AA27" s="81">
        <v>0</v>
      </c>
      <c r="AB27" s="82">
        <v>0</v>
      </c>
    </row>
    <row r="28" spans="1:131" s="25" customFormat="1" ht="13.5" thickBot="1">
      <c r="B28" s="25" t="s">
        <v>156</v>
      </c>
      <c r="C28" s="25" t="s">
        <v>157</v>
      </c>
      <c r="G28" s="83" t="s">
        <v>158</v>
      </c>
      <c r="H28" s="84" t="s">
        <v>159</v>
      </c>
      <c r="I28" s="84"/>
      <c r="J28" s="84"/>
      <c r="K28" s="84"/>
      <c r="L28" s="84"/>
      <c r="M28" s="84"/>
      <c r="N28" s="84"/>
      <c r="O28" s="85"/>
      <c r="Q28" s="83" t="s">
        <v>356</v>
      </c>
      <c r="R28" s="84"/>
      <c r="S28" s="84">
        <v>20</v>
      </c>
      <c r="T28" s="84"/>
      <c r="U28" s="85"/>
      <c r="W28" s="83" t="s">
        <v>160</v>
      </c>
      <c r="X28" s="85">
        <v>2018</v>
      </c>
      <c r="Z28" s="83" t="s">
        <v>357</v>
      </c>
      <c r="AA28" s="84">
        <v>0</v>
      </c>
      <c r="AB28" s="85">
        <v>0</v>
      </c>
    </row>
    <row r="29" spans="1:131" s="25" customFormat="1"/>
    <row r="30" spans="1:131" s="25" customFormat="1"/>
    <row r="31" spans="1:131" s="25" customFormat="1"/>
    <row r="32" spans="1:131" s="25" customFormat="1"/>
    <row r="33" spans="1:101" s="25" customFormat="1"/>
    <row r="34" spans="1:101" s="25" customFormat="1"/>
    <row r="35" spans="1:101" s="25" customFormat="1"/>
    <row r="36" spans="1:101" s="25" customFormat="1" ht="13.5" thickBot="1">
      <c r="A36" s="74" t="s">
        <v>161</v>
      </c>
      <c r="B36" s="76"/>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row>
    <row r="37" spans="1:101" s="25" customFormat="1" ht="26.25" thickBot="1">
      <c r="A37" s="86" t="s">
        <v>162</v>
      </c>
      <c r="B37" s="87"/>
      <c r="C37" s="88" t="s">
        <v>163</v>
      </c>
      <c r="D37" s="89"/>
      <c r="E37" s="89"/>
      <c r="F37" s="89"/>
      <c r="G37" s="89"/>
      <c r="H37" s="89"/>
      <c r="I37" s="89"/>
      <c r="J37" s="89"/>
      <c r="K37" s="90"/>
      <c r="L37" s="88" t="s">
        <v>164</v>
      </c>
      <c r="M37" s="89"/>
      <c r="N37" s="89"/>
      <c r="O37" s="89"/>
      <c r="P37" s="89"/>
      <c r="Q37" s="90"/>
      <c r="R37" s="88" t="s">
        <v>165</v>
      </c>
      <c r="S37" s="89"/>
      <c r="T37" s="89"/>
      <c r="U37" s="90"/>
      <c r="V37" s="88" t="s">
        <v>166</v>
      </c>
      <c r="W37" s="89"/>
      <c r="X37" s="89"/>
      <c r="Y37" s="90"/>
      <c r="Z37" s="88" t="s">
        <v>167</v>
      </c>
      <c r="AA37" s="89"/>
      <c r="AB37" s="89"/>
      <c r="AC37" s="90"/>
      <c r="AD37" s="88" t="s">
        <v>168</v>
      </c>
      <c r="AE37" s="89"/>
      <c r="AF37" s="89"/>
      <c r="AG37" s="90"/>
      <c r="AH37" s="88" t="s">
        <v>169</v>
      </c>
      <c r="AI37" s="89"/>
      <c r="AJ37" s="89"/>
      <c r="AK37" s="89"/>
      <c r="AL37" s="90"/>
      <c r="AM37" s="88" t="s">
        <v>170</v>
      </c>
      <c r="AN37" s="89"/>
      <c r="AO37" s="89"/>
      <c r="AP37" s="89"/>
      <c r="AQ37" s="89"/>
      <c r="AR37" s="89"/>
      <c r="AS37" s="90"/>
      <c r="AT37" s="88" t="s">
        <v>171</v>
      </c>
      <c r="AU37" s="89"/>
      <c r="AV37" s="89"/>
      <c r="AW37" s="89"/>
      <c r="AX37" s="89"/>
      <c r="AY37" s="89"/>
      <c r="AZ37" s="90"/>
      <c r="BA37" s="88" t="s">
        <v>172</v>
      </c>
      <c r="BB37" s="89"/>
      <c r="BC37" s="89"/>
      <c r="BD37" s="89"/>
      <c r="BE37" s="89"/>
      <c r="BF37" s="90"/>
      <c r="BG37" s="88" t="s">
        <v>173</v>
      </c>
      <c r="BH37" s="90"/>
      <c r="BI37" s="88" t="s">
        <v>174</v>
      </c>
      <c r="BJ37" s="89"/>
      <c r="BK37" s="89"/>
      <c r="BL37" s="89"/>
      <c r="BM37" s="90"/>
      <c r="BN37" s="88" t="s">
        <v>175</v>
      </c>
      <c r="BO37" s="89"/>
      <c r="BP37" s="89"/>
      <c r="BQ37" s="89"/>
      <c r="BR37" s="89"/>
      <c r="BS37" s="89"/>
      <c r="BT37" s="89"/>
      <c r="BU37" s="89"/>
      <c r="BV37" s="89"/>
      <c r="BW37" s="89"/>
      <c r="BX37" s="89"/>
      <c r="BY37" s="89"/>
      <c r="BZ37" s="89"/>
      <c r="CA37" s="89"/>
      <c r="CB37" s="89"/>
      <c r="CC37" s="90"/>
      <c r="CD37" s="88" t="s">
        <v>176</v>
      </c>
      <c r="CE37" s="90"/>
      <c r="CF37" s="88" t="s">
        <v>177</v>
      </c>
      <c r="CG37" s="89"/>
      <c r="CH37" s="89"/>
      <c r="CI37" s="89"/>
      <c r="CJ37" s="89"/>
      <c r="CK37" s="90"/>
      <c r="CL37" s="91"/>
      <c r="CM37" s="88" t="s">
        <v>18</v>
      </c>
      <c r="CN37" s="89"/>
      <c r="CO37" s="89"/>
      <c r="CP37" s="90"/>
      <c r="CQ37" s="88" t="s">
        <v>178</v>
      </c>
      <c r="CR37" s="89"/>
      <c r="CS37" s="89"/>
      <c r="CT37" s="89"/>
      <c r="CU37" s="90"/>
      <c r="CV37" s="88" t="s">
        <v>179</v>
      </c>
      <c r="CW37" s="90"/>
    </row>
    <row r="38" spans="1:101" s="25" customFormat="1" ht="127.5">
      <c r="A38" s="92" t="s">
        <v>180</v>
      </c>
      <c r="B38" s="93" t="s">
        <v>181</v>
      </c>
      <c r="C38" s="94" t="s">
        <v>9</v>
      </c>
      <c r="D38" s="94" t="s">
        <v>182</v>
      </c>
      <c r="E38" s="94" t="s">
        <v>183</v>
      </c>
      <c r="F38" s="94" t="s">
        <v>184</v>
      </c>
      <c r="G38" s="94" t="s">
        <v>185</v>
      </c>
      <c r="H38" s="94" t="s">
        <v>186</v>
      </c>
      <c r="I38" s="94" t="s">
        <v>187</v>
      </c>
      <c r="J38" s="94" t="s">
        <v>188</v>
      </c>
      <c r="K38" s="94" t="s">
        <v>189</v>
      </c>
      <c r="L38" s="94" t="s">
        <v>190</v>
      </c>
      <c r="M38" s="94" t="s">
        <v>191</v>
      </c>
      <c r="N38" s="94" t="s">
        <v>192</v>
      </c>
      <c r="O38" s="94" t="s">
        <v>193</v>
      </c>
      <c r="P38" s="94" t="s">
        <v>194</v>
      </c>
      <c r="Q38" s="94" t="s">
        <v>195</v>
      </c>
      <c r="R38" s="94" t="s">
        <v>196</v>
      </c>
      <c r="S38" s="94" t="s">
        <v>197</v>
      </c>
      <c r="T38" s="94" t="s">
        <v>198</v>
      </c>
      <c r="U38" s="94" t="s">
        <v>120</v>
      </c>
      <c r="V38" s="94" t="s">
        <v>196</v>
      </c>
      <c r="W38" s="94" t="s">
        <v>197</v>
      </c>
      <c r="X38" s="94" t="s">
        <v>198</v>
      </c>
      <c r="Y38" s="94" t="s">
        <v>120</v>
      </c>
      <c r="Z38" s="94" t="s">
        <v>196</v>
      </c>
      <c r="AA38" s="94" t="s">
        <v>197</v>
      </c>
      <c r="AB38" s="94" t="s">
        <v>198</v>
      </c>
      <c r="AC38" s="94" t="s">
        <v>120</v>
      </c>
      <c r="AD38" s="94" t="s">
        <v>196</v>
      </c>
      <c r="AE38" s="94" t="s">
        <v>197</v>
      </c>
      <c r="AF38" s="94" t="s">
        <v>198</v>
      </c>
      <c r="AG38" s="94" t="s">
        <v>120</v>
      </c>
      <c r="AH38" s="94" t="s">
        <v>196</v>
      </c>
      <c r="AI38" s="94" t="s">
        <v>197</v>
      </c>
      <c r="AJ38" s="94" t="s">
        <v>198</v>
      </c>
      <c r="AK38" s="94" t="s">
        <v>120</v>
      </c>
      <c r="AL38" s="94" t="s">
        <v>199</v>
      </c>
      <c r="AM38" s="94" t="s">
        <v>200</v>
      </c>
      <c r="AN38" s="94" t="s">
        <v>201</v>
      </c>
      <c r="AO38" s="94" t="s">
        <v>202</v>
      </c>
      <c r="AP38" s="94" t="s">
        <v>203</v>
      </c>
      <c r="AQ38" s="94" t="s">
        <v>204</v>
      </c>
      <c r="AR38" s="94" t="s">
        <v>205</v>
      </c>
      <c r="AS38" s="94" t="s">
        <v>206</v>
      </c>
      <c r="AT38" s="94" t="s">
        <v>207</v>
      </c>
      <c r="AU38" s="94" t="s">
        <v>208</v>
      </c>
      <c r="AV38" s="94" t="s">
        <v>209</v>
      </c>
      <c r="AW38" s="94" t="s">
        <v>210</v>
      </c>
      <c r="AX38" s="94" t="s">
        <v>211</v>
      </c>
      <c r="AY38" s="94" t="s">
        <v>212</v>
      </c>
      <c r="AZ38" s="94" t="s">
        <v>213</v>
      </c>
      <c r="BA38" s="94" t="s">
        <v>214</v>
      </c>
      <c r="BB38" s="94" t="s">
        <v>215</v>
      </c>
      <c r="BC38" s="94" t="s">
        <v>216</v>
      </c>
      <c r="BD38" s="94" t="s">
        <v>217</v>
      </c>
      <c r="BE38" s="94" t="s">
        <v>218</v>
      </c>
      <c r="BF38" s="94" t="s">
        <v>219</v>
      </c>
      <c r="BG38" s="94" t="s">
        <v>220</v>
      </c>
      <c r="BH38" s="94" t="s">
        <v>221</v>
      </c>
      <c r="BI38" s="94" t="s">
        <v>222</v>
      </c>
      <c r="BJ38" s="94" t="s">
        <v>223</v>
      </c>
      <c r="BK38" s="94" t="s">
        <v>224</v>
      </c>
      <c r="BL38" s="94" t="s">
        <v>225</v>
      </c>
      <c r="BM38" s="94" t="s">
        <v>226</v>
      </c>
      <c r="BN38" s="94" t="s">
        <v>227</v>
      </c>
      <c r="BO38" s="94" t="s">
        <v>228</v>
      </c>
      <c r="BP38" s="94" t="s">
        <v>229</v>
      </c>
      <c r="BQ38" s="94" t="s">
        <v>230</v>
      </c>
      <c r="BR38" s="94" t="s">
        <v>231</v>
      </c>
      <c r="BS38" s="94" t="s">
        <v>232</v>
      </c>
      <c r="BT38" s="94" t="s">
        <v>233</v>
      </c>
      <c r="BU38" s="94" t="s">
        <v>234</v>
      </c>
      <c r="BV38" s="94" t="s">
        <v>235</v>
      </c>
      <c r="BW38" s="94" t="s">
        <v>236</v>
      </c>
      <c r="BX38" s="94" t="s">
        <v>237</v>
      </c>
      <c r="BY38" s="94" t="s">
        <v>238</v>
      </c>
      <c r="BZ38" s="94" t="s">
        <v>239</v>
      </c>
      <c r="CA38" s="94" t="s">
        <v>240</v>
      </c>
      <c r="CB38" s="94" t="s">
        <v>241</v>
      </c>
      <c r="CC38" s="94" t="s">
        <v>242</v>
      </c>
      <c r="CD38" s="94" t="s">
        <v>243</v>
      </c>
      <c r="CE38" s="94" t="s">
        <v>81</v>
      </c>
      <c r="CF38" s="94" t="s">
        <v>244</v>
      </c>
      <c r="CG38" s="94" t="s">
        <v>245</v>
      </c>
      <c r="CH38" s="94" t="s">
        <v>246</v>
      </c>
      <c r="CI38" s="94" t="s">
        <v>407</v>
      </c>
      <c r="CJ38" s="94" t="s">
        <v>408</v>
      </c>
      <c r="CK38" s="94" t="s">
        <v>409</v>
      </c>
      <c r="CL38" s="94"/>
      <c r="CM38" s="94" t="s">
        <v>247</v>
      </c>
      <c r="CN38" s="94" t="s">
        <v>248</v>
      </c>
      <c r="CO38" s="94" t="s">
        <v>249</v>
      </c>
      <c r="CP38" s="94" t="s">
        <v>250</v>
      </c>
      <c r="CQ38" s="94" t="s">
        <v>251</v>
      </c>
      <c r="CR38" s="94" t="s">
        <v>252</v>
      </c>
      <c r="CS38" s="94" t="s">
        <v>253</v>
      </c>
      <c r="CT38" s="94" t="s">
        <v>254</v>
      </c>
      <c r="CU38" s="94" t="s">
        <v>255</v>
      </c>
      <c r="CV38" s="94" t="s">
        <v>256</v>
      </c>
      <c r="CW38" s="95" t="s">
        <v>257</v>
      </c>
    </row>
    <row r="39" spans="1:101" s="25" customFormat="1">
      <c r="A39" s="25" t="s">
        <v>468</v>
      </c>
      <c r="B39" s="25" t="s">
        <v>471</v>
      </c>
      <c r="C39" s="45">
        <v>5</v>
      </c>
      <c r="D39" s="45">
        <v>123.51540393600004</v>
      </c>
      <c r="E39" s="45">
        <v>0</v>
      </c>
      <c r="F39" s="45">
        <v>0</v>
      </c>
      <c r="G39" s="45">
        <v>0</v>
      </c>
      <c r="H39" s="45">
        <v>0</v>
      </c>
      <c r="I39" s="45" t="s">
        <v>508</v>
      </c>
      <c r="J39" s="45"/>
      <c r="K39" s="45"/>
      <c r="L39" s="45">
        <v>132.74643274662995</v>
      </c>
      <c r="M39" s="45">
        <v>1.9041017102452082E-2</v>
      </c>
      <c r="N39" s="45">
        <v>1.8903587579828421E-2</v>
      </c>
      <c r="O39" s="45">
        <v>0</v>
      </c>
      <c r="P39" s="45">
        <v>0</v>
      </c>
      <c r="Q39" s="45">
        <v>0</v>
      </c>
      <c r="R39" s="45">
        <v>0</v>
      </c>
      <c r="S39" s="45">
        <v>0</v>
      </c>
      <c r="T39" s="45">
        <v>0</v>
      </c>
      <c r="U39" s="45">
        <v>0</v>
      </c>
      <c r="V39" s="45" t="s">
        <v>258</v>
      </c>
      <c r="W39" s="45" t="s">
        <v>258</v>
      </c>
      <c r="X39" s="45" t="s">
        <v>258</v>
      </c>
      <c r="Y39" s="45" t="s">
        <v>258</v>
      </c>
      <c r="Z39" s="45">
        <v>0</v>
      </c>
      <c r="AA39" s="45">
        <v>0</v>
      </c>
      <c r="AB39" s="45">
        <v>0</v>
      </c>
      <c r="AC39" s="45">
        <v>0</v>
      </c>
      <c r="AD39" s="45">
        <v>0</v>
      </c>
      <c r="AE39" s="45">
        <v>0</v>
      </c>
      <c r="AF39" s="45">
        <v>0</v>
      </c>
      <c r="AG39" s="45">
        <v>0</v>
      </c>
      <c r="AH39" s="45">
        <v>0</v>
      </c>
      <c r="AI39" s="45">
        <v>0</v>
      </c>
      <c r="AJ39" s="45">
        <v>0</v>
      </c>
      <c r="AK39" s="45">
        <v>0</v>
      </c>
      <c r="AL39" s="45">
        <v>0</v>
      </c>
      <c r="AM39" s="45">
        <v>69.131318978795093</v>
      </c>
      <c r="AN39" s="45">
        <v>6.7281145454233044</v>
      </c>
      <c r="AO39" s="45">
        <v>0</v>
      </c>
      <c r="AP39" s="45">
        <v>0</v>
      </c>
      <c r="AQ39" s="45">
        <v>75.859433524218403</v>
      </c>
      <c r="AR39" s="45">
        <v>0</v>
      </c>
      <c r="AS39" s="96">
        <v>9999</v>
      </c>
      <c r="AT39" s="45">
        <v>69.131318978795093</v>
      </c>
      <c r="AU39" s="45">
        <v>7.9640836533169281</v>
      </c>
      <c r="AV39" s="45">
        <v>0</v>
      </c>
      <c r="AW39" s="45">
        <v>0</v>
      </c>
      <c r="AX39" s="45">
        <v>77.095402632112027</v>
      </c>
      <c r="AY39" s="45">
        <v>0</v>
      </c>
      <c r="AZ39" s="96">
        <v>9999</v>
      </c>
      <c r="BA39" s="45">
        <v>69.131318978795093</v>
      </c>
      <c r="BB39" s="45">
        <v>14.692198198740233</v>
      </c>
      <c r="BC39" s="45">
        <v>0</v>
      </c>
      <c r="BD39" s="45">
        <v>0</v>
      </c>
      <c r="BE39" s="45">
        <v>83.823517177535336</v>
      </c>
      <c r="BF39" s="45">
        <v>0</v>
      </c>
      <c r="BG39" s="45">
        <v>-8.1439300271206765</v>
      </c>
      <c r="BH39" s="96">
        <v>9999</v>
      </c>
      <c r="BI39" s="45">
        <v>0</v>
      </c>
      <c r="BJ39" s="45">
        <v>0</v>
      </c>
      <c r="BK39" s="45">
        <v>0</v>
      </c>
      <c r="BL39" s="45">
        <v>0</v>
      </c>
      <c r="BM39" s="45">
        <v>0</v>
      </c>
      <c r="BN39" s="45">
        <v>69.131318978795093</v>
      </c>
      <c r="BO39" s="45">
        <v>0</v>
      </c>
      <c r="BP39" s="45">
        <v>14.692198198740233</v>
      </c>
      <c r="BQ39" s="45">
        <v>0</v>
      </c>
      <c r="BR39" s="45">
        <v>0</v>
      </c>
      <c r="BS39" s="45">
        <v>0</v>
      </c>
      <c r="BT39" s="45">
        <v>0</v>
      </c>
      <c r="BU39" s="45">
        <v>0</v>
      </c>
      <c r="BV39" s="45">
        <v>0</v>
      </c>
      <c r="BW39" s="45">
        <v>0</v>
      </c>
      <c r="BX39" s="45">
        <v>0</v>
      </c>
      <c r="BY39" s="45"/>
      <c r="BZ39" s="45">
        <v>0</v>
      </c>
      <c r="CA39" s="45">
        <v>0</v>
      </c>
      <c r="CB39" s="45">
        <v>83.823517177535336</v>
      </c>
      <c r="CC39" s="45">
        <v>0</v>
      </c>
      <c r="CD39" s="96">
        <v>9999</v>
      </c>
      <c r="CE39" s="45">
        <v>-8.1439300271206765</v>
      </c>
      <c r="CF39" s="45">
        <v>1.2611012732820706</v>
      </c>
      <c r="CG39" s="45">
        <v>0</v>
      </c>
      <c r="CH39" s="45">
        <v>1.2611012732820706</v>
      </c>
      <c r="CI39" s="45">
        <v>6.30545555546492E-2</v>
      </c>
      <c r="CJ39" s="45">
        <v>0</v>
      </c>
      <c r="CK39" s="45">
        <v>6.30545555546492E-2</v>
      </c>
      <c r="CL39" s="45"/>
      <c r="CM39" s="45">
        <v>0</v>
      </c>
      <c r="CN39" s="45"/>
      <c r="CO39" s="45">
        <v>0</v>
      </c>
      <c r="CP39" s="45">
        <v>0</v>
      </c>
      <c r="CQ39" s="45">
        <v>0</v>
      </c>
      <c r="CR39" s="45">
        <v>0</v>
      </c>
      <c r="CS39" s="45">
        <v>0</v>
      </c>
      <c r="CT39" s="45">
        <v>0</v>
      </c>
      <c r="CU39" s="45">
        <v>0</v>
      </c>
      <c r="CV39" s="45">
        <v>9999</v>
      </c>
      <c r="CW39" s="96">
        <v>9999</v>
      </c>
    </row>
    <row r="40" spans="1:101" s="25" customFormat="1">
      <c r="A40" s="25" t="s">
        <v>469</v>
      </c>
      <c r="B40" s="25" t="s">
        <v>472</v>
      </c>
      <c r="C40" s="45">
        <v>4</v>
      </c>
      <c r="D40" s="45">
        <v>36.858213897599995</v>
      </c>
      <c r="E40" s="45">
        <v>0</v>
      </c>
      <c r="F40" s="45">
        <v>0</v>
      </c>
      <c r="G40" s="45">
        <v>0</v>
      </c>
      <c r="H40" s="45">
        <v>0</v>
      </c>
      <c r="I40" s="45" t="s">
        <v>508</v>
      </c>
      <c r="J40" s="45"/>
      <c r="K40" s="45"/>
      <c r="L40" s="45">
        <v>39.612843875358891</v>
      </c>
      <c r="M40" s="45">
        <v>5.682027170908076E-3</v>
      </c>
      <c r="N40" s="45">
        <v>5.6410168468570563E-3</v>
      </c>
      <c r="O40" s="45">
        <v>0</v>
      </c>
      <c r="P40" s="45">
        <v>0</v>
      </c>
      <c r="Q40" s="45">
        <v>0</v>
      </c>
      <c r="R40" s="45">
        <v>0</v>
      </c>
      <c r="S40" s="45">
        <v>0</v>
      </c>
      <c r="T40" s="45">
        <v>0</v>
      </c>
      <c r="U40" s="45">
        <v>0</v>
      </c>
      <c r="V40" s="45" t="s">
        <v>258</v>
      </c>
      <c r="W40" s="45" t="s">
        <v>258</v>
      </c>
      <c r="X40" s="45" t="s">
        <v>258</v>
      </c>
      <c r="Y40" s="45" t="s">
        <v>258</v>
      </c>
      <c r="Z40" s="45">
        <v>0</v>
      </c>
      <c r="AA40" s="45">
        <v>0</v>
      </c>
      <c r="AB40" s="45">
        <v>0</v>
      </c>
      <c r="AC40" s="45">
        <v>0</v>
      </c>
      <c r="AD40" s="45">
        <v>0</v>
      </c>
      <c r="AE40" s="45">
        <v>0</v>
      </c>
      <c r="AF40" s="45">
        <v>0</v>
      </c>
      <c r="AG40" s="45">
        <v>0</v>
      </c>
      <c r="AH40" s="45">
        <v>0</v>
      </c>
      <c r="AI40" s="45">
        <v>0</v>
      </c>
      <c r="AJ40" s="45">
        <v>0</v>
      </c>
      <c r="AK40" s="45">
        <v>0</v>
      </c>
      <c r="AL40" s="45">
        <v>0</v>
      </c>
      <c r="AM40" s="45">
        <v>20.629466938908514</v>
      </c>
      <c r="AN40" s="45">
        <v>2.0077356923939695</v>
      </c>
      <c r="AO40" s="45">
        <v>0</v>
      </c>
      <c r="AP40" s="45">
        <v>0</v>
      </c>
      <c r="AQ40" s="45">
        <v>22.637202631302483</v>
      </c>
      <c r="AR40" s="45">
        <v>0</v>
      </c>
      <c r="AS40" s="96">
        <v>9999</v>
      </c>
      <c r="AT40" s="45">
        <v>20.629466938908514</v>
      </c>
      <c r="AU40" s="45">
        <v>2.376561055853688</v>
      </c>
      <c r="AV40" s="45">
        <v>0</v>
      </c>
      <c r="AW40" s="45">
        <v>0</v>
      </c>
      <c r="AX40" s="45">
        <v>23.006027994762203</v>
      </c>
      <c r="AY40" s="45">
        <v>0</v>
      </c>
      <c r="AZ40" s="96">
        <v>9999</v>
      </c>
      <c r="BA40" s="45">
        <v>20.629466938908514</v>
      </c>
      <c r="BB40" s="45">
        <v>4.3842967482476576</v>
      </c>
      <c r="BC40" s="45">
        <v>0</v>
      </c>
      <c r="BD40" s="45">
        <v>0</v>
      </c>
      <c r="BE40" s="45">
        <v>25.013763687156171</v>
      </c>
      <c r="BF40" s="45">
        <v>0</v>
      </c>
      <c r="BG40" s="45">
        <v>-8.1439300271206694</v>
      </c>
      <c r="BH40" s="96">
        <v>9999</v>
      </c>
      <c r="BI40" s="45">
        <v>0</v>
      </c>
      <c r="BJ40" s="45">
        <v>0</v>
      </c>
      <c r="BK40" s="45">
        <v>0</v>
      </c>
      <c r="BL40" s="45">
        <v>0</v>
      </c>
      <c r="BM40" s="45">
        <v>0</v>
      </c>
      <c r="BN40" s="45">
        <v>20.629466938908514</v>
      </c>
      <c r="BO40" s="45">
        <v>0</v>
      </c>
      <c r="BP40" s="45">
        <v>4.3842967482476576</v>
      </c>
      <c r="BQ40" s="45">
        <v>0</v>
      </c>
      <c r="BR40" s="45">
        <v>0</v>
      </c>
      <c r="BS40" s="45">
        <v>0</v>
      </c>
      <c r="BT40" s="45">
        <v>0</v>
      </c>
      <c r="BU40" s="45">
        <v>0</v>
      </c>
      <c r="BV40" s="45">
        <v>0</v>
      </c>
      <c r="BW40" s="45">
        <v>0</v>
      </c>
      <c r="BX40" s="45">
        <v>0</v>
      </c>
      <c r="BY40" s="45"/>
      <c r="BZ40" s="45">
        <v>0</v>
      </c>
      <c r="CA40" s="45">
        <v>0</v>
      </c>
      <c r="CB40" s="45">
        <v>25.013763687156171</v>
      </c>
      <c r="CC40" s="45">
        <v>0</v>
      </c>
      <c r="CD40" s="96">
        <v>9999</v>
      </c>
      <c r="CE40" s="45">
        <v>-8.1439300271206694</v>
      </c>
      <c r="CF40" s="45">
        <v>0.37632504931329042</v>
      </c>
      <c r="CG40" s="45">
        <v>0</v>
      </c>
      <c r="CH40" s="45">
        <v>0.37632504931329042</v>
      </c>
      <c r="CI40" s="45">
        <v>1.881610084079547E-2</v>
      </c>
      <c r="CJ40" s="45">
        <v>0</v>
      </c>
      <c r="CK40" s="45">
        <v>1.881610084079547E-2</v>
      </c>
      <c r="CL40" s="45"/>
      <c r="CM40" s="45">
        <v>0</v>
      </c>
      <c r="CN40" s="45"/>
      <c r="CO40" s="45">
        <v>0</v>
      </c>
      <c r="CP40" s="45">
        <v>0</v>
      </c>
      <c r="CQ40" s="45">
        <v>0</v>
      </c>
      <c r="CR40" s="45">
        <v>0</v>
      </c>
      <c r="CS40" s="45">
        <v>0</v>
      </c>
      <c r="CT40" s="45">
        <v>0</v>
      </c>
      <c r="CU40" s="45">
        <v>0</v>
      </c>
      <c r="CV40" s="45">
        <v>9999</v>
      </c>
      <c r="CW40" s="96">
        <v>9999</v>
      </c>
    </row>
    <row r="41" spans="1:101" s="25" customFormat="1">
      <c r="A41" s="25" t="s">
        <v>470</v>
      </c>
      <c r="B41" s="25" t="s">
        <v>473</v>
      </c>
      <c r="C41" s="45">
        <v>4</v>
      </c>
      <c r="D41" s="45">
        <v>30.653504218679991</v>
      </c>
      <c r="E41" s="45">
        <v>0</v>
      </c>
      <c r="F41" s="45">
        <v>0</v>
      </c>
      <c r="G41" s="45">
        <v>0</v>
      </c>
      <c r="H41" s="45">
        <v>0</v>
      </c>
      <c r="I41" s="45" t="s">
        <v>508</v>
      </c>
      <c r="J41" s="45"/>
      <c r="K41" s="45"/>
      <c r="L41" s="45">
        <v>32.94441993908697</v>
      </c>
      <c r="M41" s="45">
        <v>4.7255150327679416E-3</v>
      </c>
      <c r="N41" s="45">
        <v>4.6914083843882914E-3</v>
      </c>
      <c r="O41" s="45">
        <v>0</v>
      </c>
      <c r="P41" s="45">
        <v>0</v>
      </c>
      <c r="Q41" s="45">
        <v>0</v>
      </c>
      <c r="R41" s="45">
        <v>0</v>
      </c>
      <c r="S41" s="45">
        <v>0</v>
      </c>
      <c r="T41" s="45">
        <v>0</v>
      </c>
      <c r="U41" s="45">
        <v>0</v>
      </c>
      <c r="V41" s="45" t="s">
        <v>258</v>
      </c>
      <c r="W41" s="45" t="s">
        <v>258</v>
      </c>
      <c r="X41" s="45" t="s">
        <v>258</v>
      </c>
      <c r="Y41" s="45" t="s">
        <v>258</v>
      </c>
      <c r="Z41" s="45">
        <v>0</v>
      </c>
      <c r="AA41" s="45">
        <v>0</v>
      </c>
      <c r="AB41" s="45">
        <v>0</v>
      </c>
      <c r="AC41" s="45">
        <v>0</v>
      </c>
      <c r="AD41" s="45">
        <v>0</v>
      </c>
      <c r="AE41" s="45">
        <v>0</v>
      </c>
      <c r="AF41" s="45">
        <v>0</v>
      </c>
      <c r="AG41" s="45">
        <v>0</v>
      </c>
      <c r="AH41" s="45">
        <v>0</v>
      </c>
      <c r="AI41" s="45">
        <v>0</v>
      </c>
      <c r="AJ41" s="45">
        <v>0</v>
      </c>
      <c r="AK41" s="45">
        <v>0</v>
      </c>
      <c r="AL41" s="45">
        <v>0</v>
      </c>
      <c r="AM41" s="45">
        <v>17.156703621011001</v>
      </c>
      <c r="AN41" s="45">
        <v>1.6697535775275416</v>
      </c>
      <c r="AO41" s="45">
        <v>0</v>
      </c>
      <c r="AP41" s="45">
        <v>0</v>
      </c>
      <c r="AQ41" s="45">
        <v>18.826457198538542</v>
      </c>
      <c r="AR41" s="45">
        <v>0</v>
      </c>
      <c r="AS41" s="96">
        <v>9999</v>
      </c>
      <c r="AT41" s="45">
        <v>17.156703621011001</v>
      </c>
      <c r="AU41" s="45">
        <v>1.976490899801989</v>
      </c>
      <c r="AV41" s="45">
        <v>0</v>
      </c>
      <c r="AW41" s="45">
        <v>0</v>
      </c>
      <c r="AX41" s="45">
        <v>19.133194520812989</v>
      </c>
      <c r="AY41" s="45">
        <v>0</v>
      </c>
      <c r="AZ41" s="96">
        <v>9999</v>
      </c>
      <c r="BA41" s="45">
        <v>17.156703621011001</v>
      </c>
      <c r="BB41" s="45">
        <v>3.6462444773295308</v>
      </c>
      <c r="BC41" s="45">
        <v>0</v>
      </c>
      <c r="BD41" s="45">
        <v>0</v>
      </c>
      <c r="BE41" s="45">
        <v>20.802948098340529</v>
      </c>
      <c r="BF41" s="45">
        <v>0</v>
      </c>
      <c r="BG41" s="45">
        <v>-8.1439300271206641</v>
      </c>
      <c r="BH41" s="96">
        <v>9999</v>
      </c>
      <c r="BI41" s="45">
        <v>0</v>
      </c>
      <c r="BJ41" s="45">
        <v>0</v>
      </c>
      <c r="BK41" s="45">
        <v>0</v>
      </c>
      <c r="BL41" s="45">
        <v>0</v>
      </c>
      <c r="BM41" s="45">
        <v>0</v>
      </c>
      <c r="BN41" s="45">
        <v>17.156703621011001</v>
      </c>
      <c r="BO41" s="45">
        <v>0</v>
      </c>
      <c r="BP41" s="45">
        <v>3.6462444773295308</v>
      </c>
      <c r="BQ41" s="45">
        <v>0</v>
      </c>
      <c r="BR41" s="45">
        <v>0</v>
      </c>
      <c r="BS41" s="45">
        <v>0</v>
      </c>
      <c r="BT41" s="45">
        <v>0</v>
      </c>
      <c r="BU41" s="45">
        <v>0</v>
      </c>
      <c r="BV41" s="45">
        <v>0</v>
      </c>
      <c r="BW41" s="45">
        <v>0</v>
      </c>
      <c r="BX41" s="45">
        <v>0</v>
      </c>
      <c r="BY41" s="45"/>
      <c r="BZ41" s="45">
        <v>0</v>
      </c>
      <c r="CA41" s="45">
        <v>0</v>
      </c>
      <c r="CB41" s="45">
        <v>20.802948098340529</v>
      </c>
      <c r="CC41" s="45">
        <v>0</v>
      </c>
      <c r="CD41" s="96">
        <v>9999</v>
      </c>
      <c r="CE41" s="45">
        <v>-8.1439300271206641</v>
      </c>
      <c r="CF41" s="45">
        <v>0.31297451142826682</v>
      </c>
      <c r="CG41" s="45">
        <v>0</v>
      </c>
      <c r="CH41" s="45">
        <v>0.31297451142826682</v>
      </c>
      <c r="CI41" s="45">
        <v>1.5648599471066307E-2</v>
      </c>
      <c r="CJ41" s="45">
        <v>0</v>
      </c>
      <c r="CK41" s="45">
        <v>1.5648599471066307E-2</v>
      </c>
      <c r="CL41" s="45"/>
      <c r="CM41" s="45">
        <v>0</v>
      </c>
      <c r="CN41" s="45"/>
      <c r="CO41" s="45">
        <v>0</v>
      </c>
      <c r="CP41" s="45">
        <v>0</v>
      </c>
      <c r="CQ41" s="45">
        <v>0</v>
      </c>
      <c r="CR41" s="45">
        <v>0</v>
      </c>
      <c r="CS41" s="45">
        <v>0</v>
      </c>
      <c r="CT41" s="45">
        <v>0</v>
      </c>
      <c r="CU41" s="45">
        <v>0</v>
      </c>
      <c r="CV41" s="45">
        <v>9999</v>
      </c>
      <c r="CW41" s="96">
        <v>9999</v>
      </c>
    </row>
    <row r="42" spans="1:101" s="25" customFormat="1">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row>
    <row r="43" spans="1:101" s="25" customFormat="1">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row>
    <row r="44" spans="1:101" s="25" customFormat="1" ht="13.5" thickBot="1">
      <c r="A44" s="74" t="s">
        <v>259</v>
      </c>
      <c r="B44" s="76"/>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row>
    <row r="45" spans="1:101" s="25" customFormat="1" ht="26.25" thickBot="1">
      <c r="A45" s="86" t="s">
        <v>162</v>
      </c>
      <c r="B45" s="87"/>
      <c r="C45" s="88" t="s">
        <v>163</v>
      </c>
      <c r="D45" s="89"/>
      <c r="E45" s="89"/>
      <c r="F45" s="89"/>
      <c r="G45" s="89"/>
      <c r="H45" s="89"/>
      <c r="I45" s="89"/>
      <c r="J45" s="89"/>
      <c r="K45" s="90"/>
      <c r="L45" s="88" t="s">
        <v>164</v>
      </c>
      <c r="M45" s="89"/>
      <c r="N45" s="89"/>
      <c r="O45" s="89"/>
      <c r="P45" s="89"/>
      <c r="Q45" s="90"/>
      <c r="R45" s="88" t="s">
        <v>165</v>
      </c>
      <c r="S45" s="89"/>
      <c r="T45" s="89"/>
      <c r="U45" s="90"/>
      <c r="V45" s="88" t="s">
        <v>166</v>
      </c>
      <c r="W45" s="89"/>
      <c r="X45" s="89"/>
      <c r="Y45" s="90"/>
      <c r="Z45" s="88" t="s">
        <v>167</v>
      </c>
      <c r="AA45" s="89"/>
      <c r="AB45" s="89"/>
      <c r="AC45" s="90"/>
      <c r="AD45" s="88" t="s">
        <v>168</v>
      </c>
      <c r="AE45" s="89"/>
      <c r="AF45" s="89"/>
      <c r="AG45" s="90"/>
      <c r="AH45" s="88" t="s">
        <v>169</v>
      </c>
      <c r="AI45" s="89"/>
      <c r="AJ45" s="89"/>
      <c r="AK45" s="89"/>
      <c r="AL45" s="90"/>
      <c r="AM45" s="88" t="s">
        <v>170</v>
      </c>
      <c r="AN45" s="89"/>
      <c r="AO45" s="89"/>
      <c r="AP45" s="89"/>
      <c r="AQ45" s="89"/>
      <c r="AR45" s="89"/>
      <c r="AS45" s="90"/>
      <c r="AT45" s="88" t="s">
        <v>171</v>
      </c>
      <c r="AU45" s="89"/>
      <c r="AV45" s="89"/>
      <c r="AW45" s="89"/>
      <c r="AX45" s="89"/>
      <c r="AY45" s="89"/>
      <c r="AZ45" s="90"/>
      <c r="BA45" s="88" t="s">
        <v>172</v>
      </c>
      <c r="BB45" s="89"/>
      <c r="BC45" s="89"/>
      <c r="BD45" s="89"/>
      <c r="BE45" s="89"/>
      <c r="BF45" s="90"/>
      <c r="BG45" s="88" t="s">
        <v>173</v>
      </c>
      <c r="BH45" s="90"/>
      <c r="BI45" s="88" t="s">
        <v>174</v>
      </c>
      <c r="BJ45" s="89"/>
      <c r="BK45" s="89"/>
      <c r="BL45" s="89"/>
      <c r="BM45" s="90"/>
      <c r="BN45" s="88" t="s">
        <v>175</v>
      </c>
      <c r="BO45" s="89"/>
      <c r="BP45" s="89"/>
      <c r="BQ45" s="89"/>
      <c r="BR45" s="89"/>
      <c r="BS45" s="89"/>
      <c r="BT45" s="89"/>
      <c r="BU45" s="89"/>
      <c r="BV45" s="89"/>
      <c r="BW45" s="89"/>
      <c r="BX45" s="89"/>
      <c r="BY45" s="89"/>
      <c r="BZ45" s="89"/>
      <c r="CA45" s="89"/>
      <c r="CB45" s="89"/>
      <c r="CC45" s="90"/>
      <c r="CD45" s="88" t="s">
        <v>176</v>
      </c>
      <c r="CE45" s="90"/>
      <c r="CF45" s="88" t="s">
        <v>177</v>
      </c>
      <c r="CG45" s="89"/>
      <c r="CH45" s="89"/>
      <c r="CI45" s="89"/>
      <c r="CJ45" s="89"/>
      <c r="CK45" s="90"/>
      <c r="CL45" s="91"/>
      <c r="CM45" s="88" t="s">
        <v>18</v>
      </c>
      <c r="CN45" s="89"/>
      <c r="CO45" s="89"/>
      <c r="CP45" s="90"/>
      <c r="CQ45" s="88" t="s">
        <v>178</v>
      </c>
      <c r="CR45" s="89"/>
      <c r="CS45" s="89"/>
      <c r="CT45" s="89"/>
      <c r="CU45" s="90"/>
      <c r="CV45" s="88" t="s">
        <v>179</v>
      </c>
      <c r="CW45" s="90"/>
    </row>
    <row r="46" spans="1:101" s="25" customFormat="1" ht="127.5">
      <c r="A46" s="92" t="s">
        <v>180</v>
      </c>
      <c r="B46" s="93" t="s">
        <v>181</v>
      </c>
      <c r="C46" s="94" t="s">
        <v>9</v>
      </c>
      <c r="D46" s="94" t="s">
        <v>182</v>
      </c>
      <c r="E46" s="94" t="s">
        <v>183</v>
      </c>
      <c r="F46" s="94" t="s">
        <v>184</v>
      </c>
      <c r="G46" s="94" t="s">
        <v>185</v>
      </c>
      <c r="H46" s="94" t="s">
        <v>186</v>
      </c>
      <c r="I46" s="94" t="s">
        <v>187</v>
      </c>
      <c r="J46" s="94" t="s">
        <v>188</v>
      </c>
      <c r="K46" s="94" t="s">
        <v>189</v>
      </c>
      <c r="L46" s="94" t="s">
        <v>190</v>
      </c>
      <c r="M46" s="94" t="s">
        <v>191</v>
      </c>
      <c r="N46" s="94" t="s">
        <v>192</v>
      </c>
      <c r="O46" s="94" t="s">
        <v>193</v>
      </c>
      <c r="P46" s="94" t="s">
        <v>194</v>
      </c>
      <c r="Q46" s="94" t="s">
        <v>195</v>
      </c>
      <c r="R46" s="94" t="s">
        <v>196</v>
      </c>
      <c r="S46" s="94" t="s">
        <v>197</v>
      </c>
      <c r="T46" s="94" t="s">
        <v>198</v>
      </c>
      <c r="U46" s="94" t="s">
        <v>120</v>
      </c>
      <c r="V46" s="94" t="s">
        <v>196</v>
      </c>
      <c r="W46" s="94" t="s">
        <v>197</v>
      </c>
      <c r="X46" s="94" t="s">
        <v>198</v>
      </c>
      <c r="Y46" s="94" t="s">
        <v>120</v>
      </c>
      <c r="Z46" s="94" t="s">
        <v>196</v>
      </c>
      <c r="AA46" s="94" t="s">
        <v>197</v>
      </c>
      <c r="AB46" s="94" t="s">
        <v>198</v>
      </c>
      <c r="AC46" s="94" t="s">
        <v>120</v>
      </c>
      <c r="AD46" s="94" t="s">
        <v>196</v>
      </c>
      <c r="AE46" s="94" t="s">
        <v>197</v>
      </c>
      <c r="AF46" s="94" t="s">
        <v>198</v>
      </c>
      <c r="AG46" s="94" t="s">
        <v>120</v>
      </c>
      <c r="AH46" s="94" t="s">
        <v>196</v>
      </c>
      <c r="AI46" s="94" t="s">
        <v>197</v>
      </c>
      <c r="AJ46" s="94" t="s">
        <v>198</v>
      </c>
      <c r="AK46" s="94" t="s">
        <v>120</v>
      </c>
      <c r="AL46" s="94" t="s">
        <v>199</v>
      </c>
      <c r="AM46" s="94" t="s">
        <v>200</v>
      </c>
      <c r="AN46" s="94" t="s">
        <v>201</v>
      </c>
      <c r="AO46" s="94" t="s">
        <v>202</v>
      </c>
      <c r="AP46" s="94" t="s">
        <v>203</v>
      </c>
      <c r="AQ46" s="94" t="s">
        <v>204</v>
      </c>
      <c r="AR46" s="94" t="s">
        <v>205</v>
      </c>
      <c r="AS46" s="94" t="s">
        <v>206</v>
      </c>
      <c r="AT46" s="94" t="s">
        <v>207</v>
      </c>
      <c r="AU46" s="94" t="s">
        <v>208</v>
      </c>
      <c r="AV46" s="94" t="s">
        <v>209</v>
      </c>
      <c r="AW46" s="94" t="s">
        <v>210</v>
      </c>
      <c r="AX46" s="94" t="s">
        <v>211</v>
      </c>
      <c r="AY46" s="94" t="s">
        <v>212</v>
      </c>
      <c r="AZ46" s="94" t="s">
        <v>213</v>
      </c>
      <c r="BA46" s="94" t="s">
        <v>214</v>
      </c>
      <c r="BB46" s="94" t="s">
        <v>215</v>
      </c>
      <c r="BC46" s="94" t="s">
        <v>216</v>
      </c>
      <c r="BD46" s="94" t="s">
        <v>217</v>
      </c>
      <c r="BE46" s="94" t="s">
        <v>218</v>
      </c>
      <c r="BF46" s="94" t="s">
        <v>219</v>
      </c>
      <c r="BG46" s="94" t="s">
        <v>220</v>
      </c>
      <c r="BH46" s="94" t="s">
        <v>221</v>
      </c>
      <c r="BI46" s="94" t="s">
        <v>222</v>
      </c>
      <c r="BJ46" s="94" t="s">
        <v>223</v>
      </c>
      <c r="BK46" s="94" t="s">
        <v>224</v>
      </c>
      <c r="BL46" s="94" t="s">
        <v>225</v>
      </c>
      <c r="BM46" s="94" t="s">
        <v>226</v>
      </c>
      <c r="BN46" s="94" t="s">
        <v>227</v>
      </c>
      <c r="BO46" s="94" t="s">
        <v>228</v>
      </c>
      <c r="BP46" s="94" t="s">
        <v>229</v>
      </c>
      <c r="BQ46" s="94" t="s">
        <v>230</v>
      </c>
      <c r="BR46" s="94" t="s">
        <v>231</v>
      </c>
      <c r="BS46" s="94" t="s">
        <v>232</v>
      </c>
      <c r="BT46" s="94" t="s">
        <v>233</v>
      </c>
      <c r="BU46" s="94" t="s">
        <v>234</v>
      </c>
      <c r="BV46" s="94" t="s">
        <v>235</v>
      </c>
      <c r="BW46" s="94" t="s">
        <v>236</v>
      </c>
      <c r="BX46" s="94" t="s">
        <v>237</v>
      </c>
      <c r="BY46" s="94" t="s">
        <v>238</v>
      </c>
      <c r="BZ46" s="94" t="s">
        <v>239</v>
      </c>
      <c r="CA46" s="94" t="s">
        <v>240</v>
      </c>
      <c r="CB46" s="94" t="s">
        <v>241</v>
      </c>
      <c r="CC46" s="94" t="s">
        <v>242</v>
      </c>
      <c r="CD46" s="94" t="s">
        <v>243</v>
      </c>
      <c r="CE46" s="94" t="s">
        <v>81</v>
      </c>
      <c r="CF46" s="94" t="s">
        <v>244</v>
      </c>
      <c r="CG46" s="94" t="s">
        <v>245</v>
      </c>
      <c r="CH46" s="94" t="s">
        <v>246</v>
      </c>
      <c r="CI46" s="94" t="s">
        <v>407</v>
      </c>
      <c r="CJ46" s="94" t="s">
        <v>408</v>
      </c>
      <c r="CK46" s="94" t="s">
        <v>409</v>
      </c>
      <c r="CL46" s="94"/>
      <c r="CM46" s="94" t="s">
        <v>247</v>
      </c>
      <c r="CN46" s="94" t="s">
        <v>248</v>
      </c>
      <c r="CO46" s="94" t="s">
        <v>249</v>
      </c>
      <c r="CP46" s="94" t="s">
        <v>250</v>
      </c>
      <c r="CQ46" s="94" t="s">
        <v>251</v>
      </c>
      <c r="CR46" s="94" t="s">
        <v>252</v>
      </c>
      <c r="CS46" s="94" t="s">
        <v>253</v>
      </c>
      <c r="CT46" s="94" t="s">
        <v>254</v>
      </c>
      <c r="CU46" s="94" t="s">
        <v>255</v>
      </c>
      <c r="CV46" s="94" t="s">
        <v>256</v>
      </c>
      <c r="CW46" s="94" t="s">
        <v>257</v>
      </c>
    </row>
    <row r="47" spans="1:101" s="25" customFormat="1">
      <c r="A47" s="25" t="s">
        <v>468</v>
      </c>
      <c r="C47" s="45">
        <v>4.9999999999999991</v>
      </c>
      <c r="D47" s="45">
        <v>123.51540393600004</v>
      </c>
      <c r="E47" s="45">
        <v>0</v>
      </c>
      <c r="F47" s="45">
        <v>0</v>
      </c>
      <c r="G47" s="45">
        <v>0</v>
      </c>
      <c r="H47" s="45">
        <v>0</v>
      </c>
      <c r="I47" s="45"/>
      <c r="J47" s="45"/>
      <c r="K47" s="45"/>
      <c r="L47" s="45">
        <v>132.74643274662995</v>
      </c>
      <c r="M47" s="45">
        <v>1.9041017102452082E-2</v>
      </c>
      <c r="N47" s="45">
        <v>1.8903587579828421E-2</v>
      </c>
      <c r="O47" s="45">
        <v>0</v>
      </c>
      <c r="P47" s="45">
        <v>0</v>
      </c>
      <c r="Q47" s="45">
        <v>0</v>
      </c>
      <c r="R47" s="45">
        <v>0</v>
      </c>
      <c r="S47" s="45">
        <v>0</v>
      </c>
      <c r="T47" s="45">
        <v>0</v>
      </c>
      <c r="U47" s="45">
        <v>0</v>
      </c>
      <c r="V47" s="45">
        <v>0</v>
      </c>
      <c r="W47" s="45">
        <v>0</v>
      </c>
      <c r="X47" s="45">
        <v>0</v>
      </c>
      <c r="Y47" s="45">
        <v>0</v>
      </c>
      <c r="Z47" s="45">
        <v>0</v>
      </c>
      <c r="AA47" s="45">
        <v>0</v>
      </c>
      <c r="AB47" s="45">
        <v>0</v>
      </c>
      <c r="AC47" s="45">
        <v>0</v>
      </c>
      <c r="AD47" s="45">
        <v>0</v>
      </c>
      <c r="AE47" s="45">
        <v>0</v>
      </c>
      <c r="AF47" s="45">
        <v>0</v>
      </c>
      <c r="AG47" s="45">
        <v>0</v>
      </c>
      <c r="AH47" s="45">
        <v>0</v>
      </c>
      <c r="AI47" s="45">
        <v>0</v>
      </c>
      <c r="AJ47" s="45">
        <v>0</v>
      </c>
      <c r="AK47" s="45">
        <v>0</v>
      </c>
      <c r="AL47" s="45">
        <v>0</v>
      </c>
      <c r="AM47" s="45">
        <v>69.131318978795093</v>
      </c>
      <c r="AN47" s="45">
        <v>6.7281145454233044</v>
      </c>
      <c r="AO47" s="45">
        <v>0</v>
      </c>
      <c r="AP47" s="45">
        <v>0</v>
      </c>
      <c r="AQ47" s="45">
        <v>75.859433524218403</v>
      </c>
      <c r="AR47" s="45">
        <v>0</v>
      </c>
      <c r="AS47" s="96">
        <v>9999</v>
      </c>
      <c r="AT47" s="45">
        <v>69.131318978795093</v>
      </c>
      <c r="AU47" s="45">
        <v>7.9640836533169281</v>
      </c>
      <c r="AV47" s="45">
        <v>0</v>
      </c>
      <c r="AW47" s="45">
        <v>0</v>
      </c>
      <c r="AX47" s="45">
        <v>77.095402632112027</v>
      </c>
      <c r="AY47" s="45">
        <v>0</v>
      </c>
      <c r="AZ47" s="96">
        <v>9999</v>
      </c>
      <c r="BA47" s="45">
        <v>69.131318978795093</v>
      </c>
      <c r="BB47" s="45">
        <v>14.692198198740233</v>
      </c>
      <c r="BC47" s="45">
        <v>0</v>
      </c>
      <c r="BD47" s="45">
        <v>0</v>
      </c>
      <c r="BE47" s="45">
        <v>83.823517177535336</v>
      </c>
      <c r="BF47" s="45">
        <v>0</v>
      </c>
      <c r="BG47" s="45">
        <v>-8.1439300271206765</v>
      </c>
      <c r="BH47" s="96">
        <v>9999</v>
      </c>
      <c r="BI47" s="45">
        <v>0</v>
      </c>
      <c r="BJ47" s="45">
        <v>0</v>
      </c>
      <c r="BK47" s="45">
        <v>0</v>
      </c>
      <c r="BL47" s="45">
        <v>0</v>
      </c>
      <c r="BM47" s="45">
        <v>0</v>
      </c>
      <c r="BN47" s="45">
        <v>69.131318978795093</v>
      </c>
      <c r="BO47" s="45">
        <v>0</v>
      </c>
      <c r="BP47" s="45">
        <v>14.692198198740233</v>
      </c>
      <c r="BQ47" s="45">
        <v>0</v>
      </c>
      <c r="BR47" s="45">
        <v>0</v>
      </c>
      <c r="BS47" s="45">
        <v>0</v>
      </c>
      <c r="BT47" s="45">
        <v>0</v>
      </c>
      <c r="BU47" s="45">
        <v>0</v>
      </c>
      <c r="BV47" s="45">
        <v>0</v>
      </c>
      <c r="BW47" s="45">
        <v>0</v>
      </c>
      <c r="BX47" s="45">
        <v>0</v>
      </c>
      <c r="BY47" s="45">
        <v>0</v>
      </c>
      <c r="BZ47" s="45">
        <v>0</v>
      </c>
      <c r="CA47" s="45">
        <v>0</v>
      </c>
      <c r="CB47" s="45">
        <v>83.823517177535336</v>
      </c>
      <c r="CC47" s="45">
        <v>0</v>
      </c>
      <c r="CD47" s="96">
        <v>9999</v>
      </c>
      <c r="CE47" s="45">
        <v>-8.1439300271206765</v>
      </c>
      <c r="CF47" s="45">
        <v>1.2611012732820706</v>
      </c>
      <c r="CG47" s="45">
        <v>0</v>
      </c>
      <c r="CH47" s="45">
        <v>1.2611012732820706</v>
      </c>
      <c r="CI47" s="45">
        <v>6.30545555546492E-2</v>
      </c>
      <c r="CJ47" s="45">
        <v>0</v>
      </c>
      <c r="CK47" s="45">
        <v>6.30545555546492E-2</v>
      </c>
      <c r="CL47" s="45"/>
      <c r="CM47" s="45">
        <v>0</v>
      </c>
      <c r="CN47" s="45"/>
      <c r="CO47" s="45">
        <v>0</v>
      </c>
      <c r="CP47" s="45">
        <v>0</v>
      </c>
      <c r="CQ47" s="45">
        <v>0</v>
      </c>
      <c r="CR47" s="45">
        <v>0</v>
      </c>
      <c r="CS47" s="45">
        <v>0</v>
      </c>
      <c r="CT47" s="45">
        <v>0</v>
      </c>
      <c r="CU47" s="45">
        <v>0</v>
      </c>
      <c r="CV47" s="45">
        <v>9999</v>
      </c>
      <c r="CW47" s="96">
        <v>9999</v>
      </c>
    </row>
    <row r="48" spans="1:101" s="25" customFormat="1">
      <c r="A48" s="25" t="s">
        <v>469</v>
      </c>
      <c r="C48" s="45">
        <v>4</v>
      </c>
      <c r="D48" s="45">
        <v>36.858213897599995</v>
      </c>
      <c r="E48" s="45">
        <v>0</v>
      </c>
      <c r="F48" s="45">
        <v>0</v>
      </c>
      <c r="G48" s="45">
        <v>0</v>
      </c>
      <c r="H48" s="45">
        <v>0</v>
      </c>
      <c r="I48" s="45"/>
      <c r="J48" s="45"/>
      <c r="K48" s="45"/>
      <c r="L48" s="45">
        <v>39.612843875358891</v>
      </c>
      <c r="M48" s="45">
        <v>5.682027170908076E-3</v>
      </c>
      <c r="N48" s="45">
        <v>5.6410168468570563E-3</v>
      </c>
      <c r="O48" s="45">
        <v>0</v>
      </c>
      <c r="P48" s="45">
        <v>0</v>
      </c>
      <c r="Q48" s="45">
        <v>0</v>
      </c>
      <c r="R48" s="45">
        <v>0</v>
      </c>
      <c r="S48" s="45">
        <v>0</v>
      </c>
      <c r="T48" s="45">
        <v>0</v>
      </c>
      <c r="U48" s="45">
        <v>0</v>
      </c>
      <c r="V48" s="45">
        <v>0</v>
      </c>
      <c r="W48" s="45">
        <v>0</v>
      </c>
      <c r="X48" s="45">
        <v>0</v>
      </c>
      <c r="Y48" s="45">
        <v>0</v>
      </c>
      <c r="Z48" s="45">
        <v>0</v>
      </c>
      <c r="AA48" s="45">
        <v>0</v>
      </c>
      <c r="AB48" s="45">
        <v>0</v>
      </c>
      <c r="AC48" s="45">
        <v>0</v>
      </c>
      <c r="AD48" s="45">
        <v>0</v>
      </c>
      <c r="AE48" s="45">
        <v>0</v>
      </c>
      <c r="AF48" s="45">
        <v>0</v>
      </c>
      <c r="AG48" s="45">
        <v>0</v>
      </c>
      <c r="AH48" s="45">
        <v>0</v>
      </c>
      <c r="AI48" s="45">
        <v>0</v>
      </c>
      <c r="AJ48" s="45">
        <v>0</v>
      </c>
      <c r="AK48" s="45">
        <v>0</v>
      </c>
      <c r="AL48" s="45">
        <v>0</v>
      </c>
      <c r="AM48" s="45">
        <v>20.629466938908514</v>
      </c>
      <c r="AN48" s="45">
        <v>2.0077356923939695</v>
      </c>
      <c r="AO48" s="45">
        <v>0</v>
      </c>
      <c r="AP48" s="45">
        <v>0</v>
      </c>
      <c r="AQ48" s="45">
        <v>22.637202631302483</v>
      </c>
      <c r="AR48" s="45">
        <v>0</v>
      </c>
      <c r="AS48" s="96">
        <v>9999</v>
      </c>
      <c r="AT48" s="45">
        <v>20.629466938908514</v>
      </c>
      <c r="AU48" s="45">
        <v>2.376561055853688</v>
      </c>
      <c r="AV48" s="45">
        <v>0</v>
      </c>
      <c r="AW48" s="45">
        <v>0</v>
      </c>
      <c r="AX48" s="45">
        <v>23.006027994762203</v>
      </c>
      <c r="AY48" s="45">
        <v>0</v>
      </c>
      <c r="AZ48" s="96">
        <v>9999</v>
      </c>
      <c r="BA48" s="45">
        <v>20.629466938908514</v>
      </c>
      <c r="BB48" s="45">
        <v>4.3842967482476576</v>
      </c>
      <c r="BC48" s="45">
        <v>0</v>
      </c>
      <c r="BD48" s="45">
        <v>0</v>
      </c>
      <c r="BE48" s="45">
        <v>25.013763687156171</v>
      </c>
      <c r="BF48" s="45">
        <v>0</v>
      </c>
      <c r="BG48" s="45">
        <v>-8.1439300271206694</v>
      </c>
      <c r="BH48" s="96">
        <v>9999</v>
      </c>
      <c r="BI48" s="45">
        <v>0</v>
      </c>
      <c r="BJ48" s="45">
        <v>0</v>
      </c>
      <c r="BK48" s="45">
        <v>0</v>
      </c>
      <c r="BL48" s="45">
        <v>0</v>
      </c>
      <c r="BM48" s="45">
        <v>0</v>
      </c>
      <c r="BN48" s="45">
        <v>20.629466938908514</v>
      </c>
      <c r="BO48" s="45">
        <v>0</v>
      </c>
      <c r="BP48" s="45">
        <v>4.3842967482476576</v>
      </c>
      <c r="BQ48" s="45">
        <v>0</v>
      </c>
      <c r="BR48" s="45">
        <v>0</v>
      </c>
      <c r="BS48" s="45">
        <v>0</v>
      </c>
      <c r="BT48" s="45">
        <v>0</v>
      </c>
      <c r="BU48" s="45">
        <v>0</v>
      </c>
      <c r="BV48" s="45">
        <v>0</v>
      </c>
      <c r="BW48" s="45">
        <v>0</v>
      </c>
      <c r="BX48" s="45">
        <v>0</v>
      </c>
      <c r="BY48" s="45">
        <v>0</v>
      </c>
      <c r="BZ48" s="45">
        <v>0</v>
      </c>
      <c r="CA48" s="45">
        <v>0</v>
      </c>
      <c r="CB48" s="45">
        <v>25.013763687156171</v>
      </c>
      <c r="CC48" s="45">
        <v>0</v>
      </c>
      <c r="CD48" s="96">
        <v>9999</v>
      </c>
      <c r="CE48" s="45">
        <v>-8.1439300271206694</v>
      </c>
      <c r="CF48" s="45">
        <v>0.37632504931329042</v>
      </c>
      <c r="CG48" s="45">
        <v>0</v>
      </c>
      <c r="CH48" s="45">
        <v>0.37632504931329042</v>
      </c>
      <c r="CI48" s="45">
        <v>1.881610084079547E-2</v>
      </c>
      <c r="CJ48" s="45">
        <v>0</v>
      </c>
      <c r="CK48" s="45">
        <v>1.881610084079547E-2</v>
      </c>
      <c r="CL48" s="45"/>
      <c r="CM48" s="45">
        <v>0</v>
      </c>
      <c r="CN48" s="45"/>
      <c r="CO48" s="45">
        <v>0</v>
      </c>
      <c r="CP48" s="45">
        <v>0</v>
      </c>
      <c r="CQ48" s="45">
        <v>0</v>
      </c>
      <c r="CR48" s="45">
        <v>0</v>
      </c>
      <c r="CS48" s="45">
        <v>0</v>
      </c>
      <c r="CT48" s="45">
        <v>0</v>
      </c>
      <c r="CU48" s="45">
        <v>0</v>
      </c>
      <c r="CV48" s="45">
        <v>9999</v>
      </c>
      <c r="CW48" s="96">
        <v>9999</v>
      </c>
    </row>
    <row r="49" spans="1:101" s="25" customFormat="1">
      <c r="A49" s="25" t="s">
        <v>470</v>
      </c>
      <c r="C49" s="45">
        <v>4</v>
      </c>
      <c r="D49" s="45">
        <v>30.653504218679991</v>
      </c>
      <c r="E49" s="45">
        <v>0</v>
      </c>
      <c r="F49" s="45">
        <v>0</v>
      </c>
      <c r="G49" s="45">
        <v>0</v>
      </c>
      <c r="H49" s="45">
        <v>0</v>
      </c>
      <c r="I49" s="45"/>
      <c r="J49" s="45"/>
      <c r="K49" s="45"/>
      <c r="L49" s="45">
        <v>32.94441993908697</v>
      </c>
      <c r="M49" s="45">
        <v>4.7255150327679416E-3</v>
      </c>
      <c r="N49" s="45">
        <v>4.6914083843882914E-3</v>
      </c>
      <c r="O49" s="45">
        <v>0</v>
      </c>
      <c r="P49" s="45">
        <v>0</v>
      </c>
      <c r="Q49" s="45">
        <v>0</v>
      </c>
      <c r="R49" s="45">
        <v>0</v>
      </c>
      <c r="S49" s="45">
        <v>0</v>
      </c>
      <c r="T49" s="45">
        <v>0</v>
      </c>
      <c r="U49" s="45">
        <v>0</v>
      </c>
      <c r="V49" s="45">
        <v>0</v>
      </c>
      <c r="W49" s="45">
        <v>0</v>
      </c>
      <c r="X49" s="45">
        <v>0</v>
      </c>
      <c r="Y49" s="45">
        <v>0</v>
      </c>
      <c r="Z49" s="45">
        <v>0</v>
      </c>
      <c r="AA49" s="45">
        <v>0</v>
      </c>
      <c r="AB49" s="45">
        <v>0</v>
      </c>
      <c r="AC49" s="45">
        <v>0</v>
      </c>
      <c r="AD49" s="45">
        <v>0</v>
      </c>
      <c r="AE49" s="45">
        <v>0</v>
      </c>
      <c r="AF49" s="45">
        <v>0</v>
      </c>
      <c r="AG49" s="45">
        <v>0</v>
      </c>
      <c r="AH49" s="45">
        <v>0</v>
      </c>
      <c r="AI49" s="45">
        <v>0</v>
      </c>
      <c r="AJ49" s="45">
        <v>0</v>
      </c>
      <c r="AK49" s="45">
        <v>0</v>
      </c>
      <c r="AL49" s="45">
        <v>0</v>
      </c>
      <c r="AM49" s="45">
        <v>17.156703621011001</v>
      </c>
      <c r="AN49" s="45">
        <v>1.6697535775275416</v>
      </c>
      <c r="AO49" s="45">
        <v>0</v>
      </c>
      <c r="AP49" s="45">
        <v>0</v>
      </c>
      <c r="AQ49" s="45">
        <v>18.826457198538542</v>
      </c>
      <c r="AR49" s="45">
        <v>0</v>
      </c>
      <c r="AS49" s="96">
        <v>9999</v>
      </c>
      <c r="AT49" s="45">
        <v>17.156703621011001</v>
      </c>
      <c r="AU49" s="45">
        <v>1.976490899801989</v>
      </c>
      <c r="AV49" s="45">
        <v>0</v>
      </c>
      <c r="AW49" s="45">
        <v>0</v>
      </c>
      <c r="AX49" s="45">
        <v>19.133194520812989</v>
      </c>
      <c r="AY49" s="45">
        <v>0</v>
      </c>
      <c r="AZ49" s="96">
        <v>9999</v>
      </c>
      <c r="BA49" s="45">
        <v>17.156703621011001</v>
      </c>
      <c r="BB49" s="45">
        <v>3.6462444773295308</v>
      </c>
      <c r="BC49" s="45">
        <v>0</v>
      </c>
      <c r="BD49" s="45">
        <v>0</v>
      </c>
      <c r="BE49" s="45">
        <v>20.802948098340529</v>
      </c>
      <c r="BF49" s="45">
        <v>0</v>
      </c>
      <c r="BG49" s="45">
        <v>-8.1439300271206641</v>
      </c>
      <c r="BH49" s="96">
        <v>9999</v>
      </c>
      <c r="BI49" s="45">
        <v>0</v>
      </c>
      <c r="BJ49" s="45">
        <v>0</v>
      </c>
      <c r="BK49" s="45">
        <v>0</v>
      </c>
      <c r="BL49" s="45">
        <v>0</v>
      </c>
      <c r="BM49" s="45">
        <v>0</v>
      </c>
      <c r="BN49" s="45">
        <v>17.156703621011001</v>
      </c>
      <c r="BO49" s="45">
        <v>0</v>
      </c>
      <c r="BP49" s="45">
        <v>3.6462444773295308</v>
      </c>
      <c r="BQ49" s="45">
        <v>0</v>
      </c>
      <c r="BR49" s="45">
        <v>0</v>
      </c>
      <c r="BS49" s="45">
        <v>0</v>
      </c>
      <c r="BT49" s="45">
        <v>0</v>
      </c>
      <c r="BU49" s="45">
        <v>0</v>
      </c>
      <c r="BV49" s="45">
        <v>0</v>
      </c>
      <c r="BW49" s="45">
        <v>0</v>
      </c>
      <c r="BX49" s="45">
        <v>0</v>
      </c>
      <c r="BY49" s="45">
        <v>0</v>
      </c>
      <c r="BZ49" s="45">
        <v>0</v>
      </c>
      <c r="CA49" s="45">
        <v>0</v>
      </c>
      <c r="CB49" s="45">
        <v>20.802948098340529</v>
      </c>
      <c r="CC49" s="45">
        <v>0</v>
      </c>
      <c r="CD49" s="96">
        <v>9999</v>
      </c>
      <c r="CE49" s="45">
        <v>-8.1439300271206641</v>
      </c>
      <c r="CF49" s="45">
        <v>0.31297451142826682</v>
      </c>
      <c r="CG49" s="45">
        <v>0</v>
      </c>
      <c r="CH49" s="45">
        <v>0.31297451142826682</v>
      </c>
      <c r="CI49" s="45">
        <v>1.5648599471066307E-2</v>
      </c>
      <c r="CJ49" s="45">
        <v>0</v>
      </c>
      <c r="CK49" s="45">
        <v>1.5648599471066307E-2</v>
      </c>
      <c r="CL49" s="45"/>
      <c r="CM49" s="45">
        <v>0</v>
      </c>
      <c r="CN49" s="45"/>
      <c r="CO49" s="45">
        <v>0</v>
      </c>
      <c r="CP49" s="45">
        <v>0</v>
      </c>
      <c r="CQ49" s="45">
        <v>0</v>
      </c>
      <c r="CR49" s="45">
        <v>0</v>
      </c>
      <c r="CS49" s="45">
        <v>0</v>
      </c>
      <c r="CT49" s="45">
        <v>0</v>
      </c>
      <c r="CU49" s="45">
        <v>0</v>
      </c>
      <c r="CV49" s="45">
        <v>9999</v>
      </c>
      <c r="CW49" s="96">
        <v>9999</v>
      </c>
    </row>
    <row r="50" spans="1:101" s="25" customFormat="1">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row>
    <row r="51" spans="1:101" s="25" customFormat="1">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row>
    <row r="52" spans="1:101" s="25" customFormat="1" ht="13.5" thickBot="1">
      <c r="A52" s="74" t="s">
        <v>260</v>
      </c>
      <c r="B52" s="76"/>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row>
    <row r="53" spans="1:101" s="25" customFormat="1" ht="13.5" thickBot="1">
      <c r="A53" s="97" t="s">
        <v>261</v>
      </c>
      <c r="B53" s="98"/>
      <c r="C53" s="99"/>
      <c r="D53" s="99"/>
      <c r="E53" s="99"/>
      <c r="F53" s="99"/>
      <c r="G53" s="99"/>
      <c r="H53" s="99"/>
      <c r="I53" s="99"/>
      <c r="J53" s="99"/>
      <c r="K53" s="99"/>
      <c r="L53" s="100"/>
      <c r="M53" s="101"/>
      <c r="N53" s="102" t="s">
        <v>420</v>
      </c>
      <c r="O53" s="99"/>
      <c r="P53" s="99"/>
      <c r="Q53" s="99"/>
      <c r="R53" s="99"/>
      <c r="S53" s="99"/>
      <c r="T53" s="99"/>
      <c r="U53" s="99"/>
      <c r="V53" s="99"/>
      <c r="W53" s="99"/>
      <c r="X53" s="99"/>
      <c r="Y53" s="100"/>
      <c r="Z53" s="101"/>
      <c r="AA53" s="102" t="s">
        <v>421</v>
      </c>
      <c r="AB53" s="99"/>
      <c r="AC53" s="99"/>
      <c r="AD53" s="99"/>
      <c r="AE53" s="99"/>
      <c r="AF53" s="99"/>
      <c r="AG53" s="99"/>
      <c r="AH53" s="99"/>
      <c r="AI53" s="99"/>
      <c r="AJ53" s="99"/>
      <c r="AK53" s="99"/>
      <c r="AL53" s="100"/>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row>
    <row r="54" spans="1:101" s="25" customFormat="1" ht="102">
      <c r="A54" s="92"/>
      <c r="B54" s="93" t="s">
        <v>262</v>
      </c>
      <c r="C54" s="94" t="s">
        <v>263</v>
      </c>
      <c r="D54" s="94" t="s">
        <v>264</v>
      </c>
      <c r="E54" s="94" t="s">
        <v>265</v>
      </c>
      <c r="F54" s="94" t="s">
        <v>266</v>
      </c>
      <c r="G54" s="94" t="s">
        <v>267</v>
      </c>
      <c r="H54" s="94" t="s">
        <v>268</v>
      </c>
      <c r="I54" s="94" t="s">
        <v>269</v>
      </c>
      <c r="J54" s="94" t="s">
        <v>270</v>
      </c>
      <c r="K54" s="94" t="s">
        <v>81</v>
      </c>
      <c r="L54" s="94" t="s">
        <v>243</v>
      </c>
      <c r="M54" s="94" t="s">
        <v>271</v>
      </c>
      <c r="N54" s="94" t="s">
        <v>272</v>
      </c>
      <c r="O54" s="94" t="s">
        <v>273</v>
      </c>
      <c r="P54" s="94" t="s">
        <v>274</v>
      </c>
      <c r="Q54" s="94" t="s">
        <v>275</v>
      </c>
      <c r="R54" s="94" t="s">
        <v>276</v>
      </c>
      <c r="S54" s="94" t="s">
        <v>277</v>
      </c>
      <c r="T54" s="94" t="s">
        <v>278</v>
      </c>
      <c r="U54" s="94" t="s">
        <v>279</v>
      </c>
      <c r="V54" s="94" t="s">
        <v>280</v>
      </c>
      <c r="W54" s="94" t="s">
        <v>281</v>
      </c>
      <c r="X54" s="94" t="s">
        <v>282</v>
      </c>
      <c r="Y54" s="94" t="s">
        <v>283</v>
      </c>
      <c r="Z54" s="94"/>
      <c r="AA54" s="94" t="s">
        <v>272</v>
      </c>
      <c r="AB54" s="94" t="s">
        <v>273</v>
      </c>
      <c r="AC54" s="94" t="s">
        <v>274</v>
      </c>
      <c r="AD54" s="94" t="s">
        <v>275</v>
      </c>
      <c r="AE54" s="94" t="s">
        <v>276</v>
      </c>
      <c r="AF54" s="94" t="s">
        <v>277</v>
      </c>
      <c r="AG54" s="94" t="s">
        <v>278</v>
      </c>
      <c r="AH54" s="94" t="s">
        <v>279</v>
      </c>
      <c r="AI54" s="94" t="s">
        <v>280</v>
      </c>
      <c r="AJ54" s="94" t="s">
        <v>281</v>
      </c>
      <c r="AK54" s="94" t="s">
        <v>282</v>
      </c>
      <c r="AL54" s="94" t="s">
        <v>283</v>
      </c>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row>
    <row r="55" spans="1:101" s="25" customFormat="1">
      <c r="B55" s="59" t="s">
        <v>284</v>
      </c>
      <c r="C55" s="103">
        <v>205.30369656107581</v>
      </c>
      <c r="D55" s="103">
        <v>0</v>
      </c>
      <c r="E55" s="103">
        <v>0</v>
      </c>
      <c r="F55" s="103">
        <v>0</v>
      </c>
      <c r="G55" s="103">
        <v>0</v>
      </c>
      <c r="H55" s="103">
        <v>129.64022896303203</v>
      </c>
      <c r="I55" s="103">
        <v>0</v>
      </c>
      <c r="J55" s="103">
        <v>-8.1439300271206729</v>
      </c>
      <c r="K55" s="103">
        <v>-8.1439300271206729</v>
      </c>
      <c r="L55" s="96">
        <v>9999</v>
      </c>
      <c r="M55" s="45">
        <v>1.9504008340236276</v>
      </c>
      <c r="N55" s="63">
        <v>12.815467979320363</v>
      </c>
      <c r="O55" s="63">
        <v>11.824256127462341</v>
      </c>
      <c r="P55" s="63">
        <v>13.540946493189017</v>
      </c>
      <c r="Q55" s="63">
        <v>12.428024709354535</v>
      </c>
      <c r="R55" s="63">
        <v>12.699291114491635</v>
      </c>
      <c r="S55" s="63">
        <v>12.614652422451165</v>
      </c>
      <c r="T55" s="63">
        <v>12.294491538900362</v>
      </c>
      <c r="U55" s="63">
        <v>13.199748577493281</v>
      </c>
      <c r="V55" s="63">
        <v>11.777849246997736</v>
      </c>
      <c r="W55" s="63">
        <v>13.233860109836181</v>
      </c>
      <c r="X55" s="63">
        <v>11.998667043134573</v>
      </c>
      <c r="Y55" s="63">
        <v>12.474846141499667</v>
      </c>
      <c r="Z55" s="63"/>
      <c r="AA55" s="63">
        <v>4.7585884962900202</v>
      </c>
      <c r="AB55" s="63">
        <v>4.1859175092215217</v>
      </c>
      <c r="AC55" s="63">
        <v>4.1183671932864643</v>
      </c>
      <c r="AD55" s="63">
        <v>4.5251511772551636</v>
      </c>
      <c r="AE55" s="63">
        <v>4.625470196638573</v>
      </c>
      <c r="AF55" s="63">
        <v>4.2888761064553389</v>
      </c>
      <c r="AG55" s="63">
        <v>4.9653153224351607</v>
      </c>
      <c r="AH55" s="63">
        <v>4.3623020596323965</v>
      </c>
      <c r="AI55" s="63">
        <v>4.9215338925559182</v>
      </c>
      <c r="AJ55" s="63">
        <v>4.2890382707799883</v>
      </c>
      <c r="AK55" s="63">
        <v>4.6185229975528257</v>
      </c>
      <c r="AL55" s="63">
        <v>4.7425118348415314</v>
      </c>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row>
    <row r="56" spans="1:101" s="25" customFormat="1">
      <c r="B56" s="59" t="s">
        <v>285</v>
      </c>
      <c r="C56" s="103">
        <v>205.30369656107581</v>
      </c>
      <c r="D56" s="103">
        <v>0</v>
      </c>
      <c r="E56" s="103">
        <v>0</v>
      </c>
      <c r="F56" s="103">
        <v>0</v>
      </c>
      <c r="G56" s="103">
        <v>0</v>
      </c>
      <c r="H56" s="103">
        <v>129.64022896303203</v>
      </c>
      <c r="I56" s="103">
        <v>0</v>
      </c>
      <c r="J56" s="103">
        <v>-8.1439300271206729</v>
      </c>
      <c r="K56" s="103">
        <v>-8.1439300271206729</v>
      </c>
      <c r="L56" s="96">
        <v>9999</v>
      </c>
      <c r="M56" s="45">
        <v>1.9504008340236276</v>
      </c>
      <c r="N56" s="63">
        <v>4.5291697453898907</v>
      </c>
      <c r="O56" s="63">
        <v>4.178861294855623</v>
      </c>
      <c r="P56" s="63">
        <v>4.7855642322121028</v>
      </c>
      <c r="Q56" s="63">
        <v>4.3922417503127091</v>
      </c>
      <c r="R56" s="63">
        <v>4.4881111791209403</v>
      </c>
      <c r="S56" s="63">
        <v>4.45819865435808</v>
      </c>
      <c r="T56" s="63">
        <v>4.3450492173047106</v>
      </c>
      <c r="U56" s="63">
        <v>4.6649800070044964</v>
      </c>
      <c r="V56" s="63">
        <v>4.1624604393178162</v>
      </c>
      <c r="W56" s="63">
        <v>4.6770355105963795</v>
      </c>
      <c r="X56" s="63">
        <v>4.2405006078953873</v>
      </c>
      <c r="Y56" s="63">
        <v>4.4087891143457467</v>
      </c>
      <c r="Z56" s="63"/>
      <c r="AA56" s="63">
        <v>1.6817532596496028</v>
      </c>
      <c r="AB56" s="63">
        <v>1.4793631391422157</v>
      </c>
      <c r="AC56" s="63">
        <v>1.4554898909925362</v>
      </c>
      <c r="AD56" s="63">
        <v>1.5992531711219216</v>
      </c>
      <c r="AE56" s="63">
        <v>1.6347073479191869</v>
      </c>
      <c r="AF56" s="63">
        <v>1.5157501805184386</v>
      </c>
      <c r="AG56" s="63">
        <v>1.754813477820949</v>
      </c>
      <c r="AH56" s="63">
        <v>1.541699962937042</v>
      </c>
      <c r="AI56" s="63">
        <v>1.7393404940845025</v>
      </c>
      <c r="AJ56" s="63">
        <v>1.5158074917109889</v>
      </c>
      <c r="AK56" s="63">
        <v>1.6322521083629615</v>
      </c>
      <c r="AL56" s="63">
        <v>1.6760715374716173</v>
      </c>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row>
    <row r="57" spans="1:101" s="25" customFormat="1">
      <c r="B57" s="59" t="s">
        <v>286</v>
      </c>
      <c r="C57" s="104"/>
      <c r="D57" s="104"/>
      <c r="E57" s="104"/>
      <c r="F57" s="104"/>
      <c r="G57" s="104"/>
      <c r="H57" s="104"/>
      <c r="I57" s="104"/>
      <c r="J57" s="104"/>
      <c r="K57" s="104"/>
      <c r="L57" s="105"/>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row>
    <row r="58" spans="1:101" s="25" customFormat="1">
      <c r="B58" s="25" t="s">
        <v>83</v>
      </c>
      <c r="C58" s="45">
        <v>205.30369656107581</v>
      </c>
      <c r="D58" s="45">
        <v>0</v>
      </c>
      <c r="E58" s="45">
        <v>0</v>
      </c>
      <c r="F58" s="45">
        <v>0</v>
      </c>
      <c r="G58" s="45">
        <v>0</v>
      </c>
      <c r="H58" s="45">
        <v>129.64022896303203</v>
      </c>
      <c r="I58" s="45">
        <v>0</v>
      </c>
      <c r="J58" s="45">
        <v>-8.1439300271206729</v>
      </c>
      <c r="K58" s="45">
        <v>-8.1439300271206729</v>
      </c>
      <c r="L58" s="96">
        <v>9999</v>
      </c>
      <c r="M58" s="45">
        <v>1.9504008340236276</v>
      </c>
      <c r="N58" s="63">
        <v>12.815467979320365</v>
      </c>
      <c r="O58" s="63">
        <v>11.824256127462341</v>
      </c>
      <c r="P58" s="63">
        <v>13.540946493189018</v>
      </c>
      <c r="Q58" s="63">
        <v>12.428024709354535</v>
      </c>
      <c r="R58" s="63">
        <v>12.699291114491635</v>
      </c>
      <c r="S58" s="63">
        <v>12.614652422451165</v>
      </c>
      <c r="T58" s="63">
        <v>12.294491538900363</v>
      </c>
      <c r="U58" s="63">
        <v>13.199748577493281</v>
      </c>
      <c r="V58" s="63">
        <v>11.777849246997736</v>
      </c>
      <c r="W58" s="63">
        <v>13.233860109836181</v>
      </c>
      <c r="X58" s="63">
        <v>11.998667043134571</v>
      </c>
      <c r="Y58" s="63">
        <v>12.474846141499667</v>
      </c>
      <c r="Z58" s="63"/>
      <c r="AA58" s="63">
        <v>4.7585884962900202</v>
      </c>
      <c r="AB58" s="63">
        <v>4.1859175092215217</v>
      </c>
      <c r="AC58" s="63">
        <v>4.1183671932864643</v>
      </c>
      <c r="AD58" s="63">
        <v>4.5251511772551636</v>
      </c>
      <c r="AE58" s="63">
        <v>4.625470196638573</v>
      </c>
      <c r="AF58" s="63">
        <v>4.2888761064553389</v>
      </c>
      <c r="AG58" s="63">
        <v>4.9653153224351607</v>
      </c>
      <c r="AH58" s="63">
        <v>4.3623020596323965</v>
      </c>
      <c r="AI58" s="63">
        <v>4.9215338925559182</v>
      </c>
      <c r="AJ58" s="63">
        <v>4.2890382707799883</v>
      </c>
      <c r="AK58" s="63">
        <v>4.6185229975528257</v>
      </c>
      <c r="AL58" s="63">
        <v>4.7425118348415314</v>
      </c>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row>
    <row r="59" spans="1:101" s="25" customFormat="1">
      <c r="B59" s="25" t="s">
        <v>84</v>
      </c>
      <c r="C59" s="106">
        <v>0</v>
      </c>
      <c r="D59" s="106">
        <v>0</v>
      </c>
      <c r="E59" s="106">
        <v>0</v>
      </c>
      <c r="F59" s="106">
        <v>0</v>
      </c>
      <c r="G59" s="106">
        <v>0</v>
      </c>
      <c r="H59" s="106">
        <v>0</v>
      </c>
      <c r="I59" s="106">
        <v>0</v>
      </c>
      <c r="J59" s="106">
        <v>0</v>
      </c>
      <c r="K59" s="106">
        <v>0</v>
      </c>
      <c r="L59" s="107">
        <v>0</v>
      </c>
      <c r="M59" s="106">
        <v>0</v>
      </c>
      <c r="N59" s="106">
        <v>0</v>
      </c>
      <c r="O59" s="106">
        <v>0</v>
      </c>
      <c r="P59" s="106">
        <v>0</v>
      </c>
      <c r="Q59" s="106">
        <v>0</v>
      </c>
      <c r="R59" s="106">
        <v>0</v>
      </c>
      <c r="S59" s="106">
        <v>0</v>
      </c>
      <c r="T59" s="106">
        <v>0</v>
      </c>
      <c r="U59" s="106">
        <v>0</v>
      </c>
      <c r="V59" s="106">
        <v>0</v>
      </c>
      <c r="W59" s="106">
        <v>0</v>
      </c>
      <c r="X59" s="106">
        <v>0</v>
      </c>
      <c r="Y59" s="106">
        <v>0</v>
      </c>
      <c r="Z59" s="106"/>
      <c r="AA59" s="106">
        <v>0</v>
      </c>
      <c r="AB59" s="106">
        <v>0</v>
      </c>
      <c r="AC59" s="106">
        <v>0</v>
      </c>
      <c r="AD59" s="106">
        <v>0</v>
      </c>
      <c r="AE59" s="106">
        <v>0</v>
      </c>
      <c r="AF59" s="106">
        <v>0</v>
      </c>
      <c r="AG59" s="106">
        <v>0</v>
      </c>
      <c r="AH59" s="106">
        <v>0</v>
      </c>
      <c r="AI59" s="106">
        <v>0</v>
      </c>
      <c r="AJ59" s="106">
        <v>0</v>
      </c>
      <c r="AK59" s="106">
        <v>0</v>
      </c>
      <c r="AL59" s="106">
        <v>0</v>
      </c>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row>
    <row r="60" spans="1:101" s="25" customFormat="1">
      <c r="B60" s="25" t="s">
        <v>85</v>
      </c>
      <c r="C60" s="106">
        <v>0</v>
      </c>
      <c r="D60" s="106">
        <v>0</v>
      </c>
      <c r="E60" s="106">
        <v>0</v>
      </c>
      <c r="F60" s="106">
        <v>0</v>
      </c>
      <c r="G60" s="106">
        <v>0</v>
      </c>
      <c r="H60" s="106">
        <v>0</v>
      </c>
      <c r="I60" s="106">
        <v>0</v>
      </c>
      <c r="J60" s="106">
        <v>0</v>
      </c>
      <c r="K60" s="106">
        <v>0</v>
      </c>
      <c r="L60" s="107">
        <v>0</v>
      </c>
      <c r="M60" s="106">
        <v>0</v>
      </c>
      <c r="N60" s="106">
        <v>0</v>
      </c>
      <c r="O60" s="106">
        <v>0</v>
      </c>
      <c r="P60" s="106">
        <v>0</v>
      </c>
      <c r="Q60" s="106">
        <v>0</v>
      </c>
      <c r="R60" s="106">
        <v>0</v>
      </c>
      <c r="S60" s="106">
        <v>0</v>
      </c>
      <c r="T60" s="106">
        <v>0</v>
      </c>
      <c r="U60" s="106">
        <v>0</v>
      </c>
      <c r="V60" s="106">
        <v>0</v>
      </c>
      <c r="W60" s="106">
        <v>0</v>
      </c>
      <c r="X60" s="106">
        <v>0</v>
      </c>
      <c r="Y60" s="106">
        <v>0</v>
      </c>
      <c r="Z60" s="106"/>
      <c r="AA60" s="106">
        <v>0</v>
      </c>
      <c r="AB60" s="106">
        <v>0</v>
      </c>
      <c r="AC60" s="106">
        <v>0</v>
      </c>
      <c r="AD60" s="106">
        <v>0</v>
      </c>
      <c r="AE60" s="106">
        <v>0</v>
      </c>
      <c r="AF60" s="106">
        <v>0</v>
      </c>
      <c r="AG60" s="106">
        <v>0</v>
      </c>
      <c r="AH60" s="106">
        <v>0</v>
      </c>
      <c r="AI60" s="106">
        <v>0</v>
      </c>
      <c r="AJ60" s="106">
        <v>0</v>
      </c>
      <c r="AK60" s="106">
        <v>0</v>
      </c>
      <c r="AL60" s="106">
        <v>0</v>
      </c>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row>
    <row r="61" spans="1:101" s="25" customFormat="1">
      <c r="B61" s="25" t="s">
        <v>86</v>
      </c>
      <c r="C61" s="106">
        <v>0</v>
      </c>
      <c r="D61" s="106">
        <v>0</v>
      </c>
      <c r="E61" s="106">
        <v>0</v>
      </c>
      <c r="F61" s="106">
        <v>0</v>
      </c>
      <c r="G61" s="106">
        <v>0</v>
      </c>
      <c r="H61" s="106">
        <v>0</v>
      </c>
      <c r="I61" s="106">
        <v>0</v>
      </c>
      <c r="J61" s="106">
        <v>0</v>
      </c>
      <c r="K61" s="106">
        <v>0</v>
      </c>
      <c r="L61" s="107">
        <v>0</v>
      </c>
      <c r="M61" s="106">
        <v>0</v>
      </c>
      <c r="N61" s="106">
        <v>0</v>
      </c>
      <c r="O61" s="106">
        <v>0</v>
      </c>
      <c r="P61" s="106">
        <v>0</v>
      </c>
      <c r="Q61" s="106">
        <v>0</v>
      </c>
      <c r="R61" s="106">
        <v>0</v>
      </c>
      <c r="S61" s="106">
        <v>0</v>
      </c>
      <c r="T61" s="106">
        <v>0</v>
      </c>
      <c r="U61" s="106">
        <v>0</v>
      </c>
      <c r="V61" s="106">
        <v>0</v>
      </c>
      <c r="W61" s="106">
        <v>0</v>
      </c>
      <c r="X61" s="106">
        <v>0</v>
      </c>
      <c r="Y61" s="106">
        <v>0</v>
      </c>
      <c r="Z61" s="106"/>
      <c r="AA61" s="106">
        <v>0</v>
      </c>
      <c r="AB61" s="106">
        <v>0</v>
      </c>
      <c r="AC61" s="106">
        <v>0</v>
      </c>
      <c r="AD61" s="106">
        <v>0</v>
      </c>
      <c r="AE61" s="106">
        <v>0</v>
      </c>
      <c r="AF61" s="106">
        <v>0</v>
      </c>
      <c r="AG61" s="106">
        <v>0</v>
      </c>
      <c r="AH61" s="106">
        <v>0</v>
      </c>
      <c r="AI61" s="106">
        <v>0</v>
      </c>
      <c r="AJ61" s="106">
        <v>0</v>
      </c>
      <c r="AK61" s="106">
        <v>0</v>
      </c>
      <c r="AL61" s="106">
        <v>0</v>
      </c>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row>
    <row r="62" spans="1:101" s="25" customFormat="1">
      <c r="B62" s="25" t="s">
        <v>87</v>
      </c>
      <c r="C62" s="106">
        <v>0</v>
      </c>
      <c r="D62" s="106">
        <v>0</v>
      </c>
      <c r="E62" s="106">
        <v>0</v>
      </c>
      <c r="F62" s="106">
        <v>0</v>
      </c>
      <c r="G62" s="106">
        <v>0</v>
      </c>
      <c r="H62" s="106">
        <v>0</v>
      </c>
      <c r="I62" s="106">
        <v>0</v>
      </c>
      <c r="J62" s="106">
        <v>0</v>
      </c>
      <c r="K62" s="106">
        <v>0</v>
      </c>
      <c r="L62" s="107">
        <v>0</v>
      </c>
      <c r="M62" s="106">
        <v>0</v>
      </c>
      <c r="N62" s="106">
        <v>0</v>
      </c>
      <c r="O62" s="106">
        <v>0</v>
      </c>
      <c r="P62" s="106">
        <v>0</v>
      </c>
      <c r="Q62" s="106">
        <v>0</v>
      </c>
      <c r="R62" s="106">
        <v>0</v>
      </c>
      <c r="S62" s="106">
        <v>0</v>
      </c>
      <c r="T62" s="106">
        <v>0</v>
      </c>
      <c r="U62" s="106">
        <v>0</v>
      </c>
      <c r="V62" s="106">
        <v>0</v>
      </c>
      <c r="W62" s="106">
        <v>0</v>
      </c>
      <c r="X62" s="106">
        <v>0</v>
      </c>
      <c r="Y62" s="106">
        <v>0</v>
      </c>
      <c r="Z62" s="106"/>
      <c r="AA62" s="106">
        <v>0</v>
      </c>
      <c r="AB62" s="106">
        <v>0</v>
      </c>
      <c r="AC62" s="106">
        <v>0</v>
      </c>
      <c r="AD62" s="106">
        <v>0</v>
      </c>
      <c r="AE62" s="106">
        <v>0</v>
      </c>
      <c r="AF62" s="106">
        <v>0</v>
      </c>
      <c r="AG62" s="106">
        <v>0</v>
      </c>
      <c r="AH62" s="106">
        <v>0</v>
      </c>
      <c r="AI62" s="106">
        <v>0</v>
      </c>
      <c r="AJ62" s="106">
        <v>0</v>
      </c>
      <c r="AK62" s="106">
        <v>0</v>
      </c>
      <c r="AL62" s="106">
        <v>0</v>
      </c>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row>
    <row r="63" spans="1:101" s="25" customFormat="1">
      <c r="B63" s="25" t="s">
        <v>88</v>
      </c>
      <c r="C63" s="106">
        <v>0</v>
      </c>
      <c r="D63" s="106">
        <v>0</v>
      </c>
      <c r="E63" s="106">
        <v>0</v>
      </c>
      <c r="F63" s="106">
        <v>0</v>
      </c>
      <c r="G63" s="106">
        <v>0</v>
      </c>
      <c r="H63" s="106">
        <v>0</v>
      </c>
      <c r="I63" s="106">
        <v>0</v>
      </c>
      <c r="J63" s="106">
        <v>0</v>
      </c>
      <c r="K63" s="106">
        <v>0</v>
      </c>
      <c r="L63" s="107">
        <v>0</v>
      </c>
      <c r="M63" s="106">
        <v>0</v>
      </c>
      <c r="N63" s="106">
        <v>0</v>
      </c>
      <c r="O63" s="106">
        <v>0</v>
      </c>
      <c r="P63" s="106">
        <v>0</v>
      </c>
      <c r="Q63" s="106">
        <v>0</v>
      </c>
      <c r="R63" s="106">
        <v>0</v>
      </c>
      <c r="S63" s="106">
        <v>0</v>
      </c>
      <c r="T63" s="106">
        <v>0</v>
      </c>
      <c r="U63" s="106">
        <v>0</v>
      </c>
      <c r="V63" s="106">
        <v>0</v>
      </c>
      <c r="W63" s="106">
        <v>0</v>
      </c>
      <c r="X63" s="106">
        <v>0</v>
      </c>
      <c r="Y63" s="106">
        <v>0</v>
      </c>
      <c r="Z63" s="106"/>
      <c r="AA63" s="106">
        <v>0</v>
      </c>
      <c r="AB63" s="106">
        <v>0</v>
      </c>
      <c r="AC63" s="106">
        <v>0</v>
      </c>
      <c r="AD63" s="106">
        <v>0</v>
      </c>
      <c r="AE63" s="106">
        <v>0</v>
      </c>
      <c r="AF63" s="106">
        <v>0</v>
      </c>
      <c r="AG63" s="106">
        <v>0</v>
      </c>
      <c r="AH63" s="106">
        <v>0</v>
      </c>
      <c r="AI63" s="106">
        <v>0</v>
      </c>
      <c r="AJ63" s="106">
        <v>0</v>
      </c>
      <c r="AK63" s="106">
        <v>0</v>
      </c>
      <c r="AL63" s="106">
        <v>0</v>
      </c>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row>
    <row r="64" spans="1:101" s="25" customFormat="1">
      <c r="B64" s="25" t="s">
        <v>89</v>
      </c>
      <c r="C64" s="106">
        <v>0</v>
      </c>
      <c r="D64" s="106">
        <v>0</v>
      </c>
      <c r="E64" s="106">
        <v>0</v>
      </c>
      <c r="F64" s="106">
        <v>0</v>
      </c>
      <c r="G64" s="106">
        <v>0</v>
      </c>
      <c r="H64" s="106">
        <v>0</v>
      </c>
      <c r="I64" s="106">
        <v>0</v>
      </c>
      <c r="J64" s="106">
        <v>0</v>
      </c>
      <c r="K64" s="106">
        <v>0</v>
      </c>
      <c r="L64" s="107">
        <v>0</v>
      </c>
      <c r="M64" s="106">
        <v>0</v>
      </c>
      <c r="N64" s="106">
        <v>0</v>
      </c>
      <c r="O64" s="106">
        <v>0</v>
      </c>
      <c r="P64" s="106">
        <v>0</v>
      </c>
      <c r="Q64" s="106">
        <v>0</v>
      </c>
      <c r="R64" s="106">
        <v>0</v>
      </c>
      <c r="S64" s="106">
        <v>0</v>
      </c>
      <c r="T64" s="106">
        <v>0</v>
      </c>
      <c r="U64" s="106">
        <v>0</v>
      </c>
      <c r="V64" s="106">
        <v>0</v>
      </c>
      <c r="W64" s="106">
        <v>0</v>
      </c>
      <c r="X64" s="106">
        <v>0</v>
      </c>
      <c r="Y64" s="106">
        <v>0</v>
      </c>
      <c r="Z64" s="106"/>
      <c r="AA64" s="106">
        <v>0</v>
      </c>
      <c r="AB64" s="106">
        <v>0</v>
      </c>
      <c r="AC64" s="106">
        <v>0</v>
      </c>
      <c r="AD64" s="106">
        <v>0</v>
      </c>
      <c r="AE64" s="106">
        <v>0</v>
      </c>
      <c r="AF64" s="106">
        <v>0</v>
      </c>
      <c r="AG64" s="106">
        <v>0</v>
      </c>
      <c r="AH64" s="106">
        <v>0</v>
      </c>
      <c r="AI64" s="106">
        <v>0</v>
      </c>
      <c r="AJ64" s="106">
        <v>0</v>
      </c>
      <c r="AK64" s="106">
        <v>0</v>
      </c>
      <c r="AL64" s="106">
        <v>0</v>
      </c>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row>
    <row r="65" spans="2:101" s="25" customFormat="1">
      <c r="B65" s="25" t="s">
        <v>90</v>
      </c>
      <c r="C65" s="106">
        <v>0</v>
      </c>
      <c r="D65" s="106">
        <v>0</v>
      </c>
      <c r="E65" s="106">
        <v>0</v>
      </c>
      <c r="F65" s="106">
        <v>0</v>
      </c>
      <c r="G65" s="106">
        <v>0</v>
      </c>
      <c r="H65" s="106">
        <v>0</v>
      </c>
      <c r="I65" s="106">
        <v>0</v>
      </c>
      <c r="J65" s="106">
        <v>0</v>
      </c>
      <c r="K65" s="106">
        <v>0</v>
      </c>
      <c r="L65" s="107">
        <v>0</v>
      </c>
      <c r="M65" s="106">
        <v>0</v>
      </c>
      <c r="N65" s="106">
        <v>0</v>
      </c>
      <c r="O65" s="106">
        <v>0</v>
      </c>
      <c r="P65" s="106">
        <v>0</v>
      </c>
      <c r="Q65" s="106">
        <v>0</v>
      </c>
      <c r="R65" s="106">
        <v>0</v>
      </c>
      <c r="S65" s="106">
        <v>0</v>
      </c>
      <c r="T65" s="106">
        <v>0</v>
      </c>
      <c r="U65" s="106">
        <v>0</v>
      </c>
      <c r="V65" s="106">
        <v>0</v>
      </c>
      <c r="W65" s="106">
        <v>0</v>
      </c>
      <c r="X65" s="106">
        <v>0</v>
      </c>
      <c r="Y65" s="106">
        <v>0</v>
      </c>
      <c r="Z65" s="106"/>
      <c r="AA65" s="106">
        <v>0</v>
      </c>
      <c r="AB65" s="106">
        <v>0</v>
      </c>
      <c r="AC65" s="106">
        <v>0</v>
      </c>
      <c r="AD65" s="106">
        <v>0</v>
      </c>
      <c r="AE65" s="106">
        <v>0</v>
      </c>
      <c r="AF65" s="106">
        <v>0</v>
      </c>
      <c r="AG65" s="106">
        <v>0</v>
      </c>
      <c r="AH65" s="106">
        <v>0</v>
      </c>
      <c r="AI65" s="106">
        <v>0</v>
      </c>
      <c r="AJ65" s="106">
        <v>0</v>
      </c>
      <c r="AK65" s="106">
        <v>0</v>
      </c>
      <c r="AL65" s="106">
        <v>0</v>
      </c>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row>
    <row r="66" spans="2:101" s="25" customFormat="1">
      <c r="B66" s="25" t="s">
        <v>91</v>
      </c>
      <c r="C66" s="106">
        <v>0</v>
      </c>
      <c r="D66" s="106">
        <v>0</v>
      </c>
      <c r="E66" s="106">
        <v>0</v>
      </c>
      <c r="F66" s="106">
        <v>0</v>
      </c>
      <c r="G66" s="106">
        <v>0</v>
      </c>
      <c r="H66" s="106">
        <v>0</v>
      </c>
      <c r="I66" s="106">
        <v>0</v>
      </c>
      <c r="J66" s="106">
        <v>0</v>
      </c>
      <c r="K66" s="106">
        <v>0</v>
      </c>
      <c r="L66" s="107">
        <v>0</v>
      </c>
      <c r="M66" s="106">
        <v>0</v>
      </c>
      <c r="N66" s="106">
        <v>0</v>
      </c>
      <c r="O66" s="106">
        <v>0</v>
      </c>
      <c r="P66" s="106">
        <v>0</v>
      </c>
      <c r="Q66" s="106">
        <v>0</v>
      </c>
      <c r="R66" s="106">
        <v>0</v>
      </c>
      <c r="S66" s="106">
        <v>0</v>
      </c>
      <c r="T66" s="106">
        <v>0</v>
      </c>
      <c r="U66" s="106">
        <v>0</v>
      </c>
      <c r="V66" s="106">
        <v>0</v>
      </c>
      <c r="W66" s="106">
        <v>0</v>
      </c>
      <c r="X66" s="106">
        <v>0</v>
      </c>
      <c r="Y66" s="106">
        <v>0</v>
      </c>
      <c r="Z66" s="106"/>
      <c r="AA66" s="106">
        <v>0</v>
      </c>
      <c r="AB66" s="106">
        <v>0</v>
      </c>
      <c r="AC66" s="106">
        <v>0</v>
      </c>
      <c r="AD66" s="106">
        <v>0</v>
      </c>
      <c r="AE66" s="106">
        <v>0</v>
      </c>
      <c r="AF66" s="106">
        <v>0</v>
      </c>
      <c r="AG66" s="106">
        <v>0</v>
      </c>
      <c r="AH66" s="106">
        <v>0</v>
      </c>
      <c r="AI66" s="106">
        <v>0</v>
      </c>
      <c r="AJ66" s="106">
        <v>0</v>
      </c>
      <c r="AK66" s="106">
        <v>0</v>
      </c>
      <c r="AL66" s="106">
        <v>0</v>
      </c>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row>
    <row r="67" spans="2:101" s="25" customFormat="1">
      <c r="B67" s="25" t="s">
        <v>92</v>
      </c>
      <c r="C67" s="106">
        <v>0</v>
      </c>
      <c r="D67" s="106">
        <v>0</v>
      </c>
      <c r="E67" s="106">
        <v>0</v>
      </c>
      <c r="F67" s="106">
        <v>0</v>
      </c>
      <c r="G67" s="106">
        <v>0</v>
      </c>
      <c r="H67" s="106">
        <v>0</v>
      </c>
      <c r="I67" s="106">
        <v>0</v>
      </c>
      <c r="J67" s="106">
        <v>0</v>
      </c>
      <c r="K67" s="106">
        <v>0</v>
      </c>
      <c r="L67" s="107">
        <v>0</v>
      </c>
      <c r="M67" s="106">
        <v>0</v>
      </c>
      <c r="N67" s="106">
        <v>0</v>
      </c>
      <c r="O67" s="106">
        <v>0</v>
      </c>
      <c r="P67" s="106">
        <v>0</v>
      </c>
      <c r="Q67" s="106">
        <v>0</v>
      </c>
      <c r="R67" s="106">
        <v>0</v>
      </c>
      <c r="S67" s="106">
        <v>0</v>
      </c>
      <c r="T67" s="106">
        <v>0</v>
      </c>
      <c r="U67" s="106">
        <v>0</v>
      </c>
      <c r="V67" s="106">
        <v>0</v>
      </c>
      <c r="W67" s="106">
        <v>0</v>
      </c>
      <c r="X67" s="106">
        <v>0</v>
      </c>
      <c r="Y67" s="106">
        <v>0</v>
      </c>
      <c r="Z67" s="106"/>
      <c r="AA67" s="106">
        <v>0</v>
      </c>
      <c r="AB67" s="106">
        <v>0</v>
      </c>
      <c r="AC67" s="106">
        <v>0</v>
      </c>
      <c r="AD67" s="106">
        <v>0</v>
      </c>
      <c r="AE67" s="106">
        <v>0</v>
      </c>
      <c r="AF67" s="106">
        <v>0</v>
      </c>
      <c r="AG67" s="106">
        <v>0</v>
      </c>
      <c r="AH67" s="106">
        <v>0</v>
      </c>
      <c r="AI67" s="106">
        <v>0</v>
      </c>
      <c r="AJ67" s="106">
        <v>0</v>
      </c>
      <c r="AK67" s="106">
        <v>0</v>
      </c>
      <c r="AL67" s="106">
        <v>0</v>
      </c>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row>
    <row r="68" spans="2:101" s="25" customFormat="1">
      <c r="B68" s="25" t="s">
        <v>93</v>
      </c>
      <c r="C68" s="106">
        <v>0</v>
      </c>
      <c r="D68" s="106">
        <v>0</v>
      </c>
      <c r="E68" s="106">
        <v>0</v>
      </c>
      <c r="F68" s="106">
        <v>0</v>
      </c>
      <c r="G68" s="106">
        <v>0</v>
      </c>
      <c r="H68" s="106">
        <v>0</v>
      </c>
      <c r="I68" s="106">
        <v>0</v>
      </c>
      <c r="J68" s="106">
        <v>0</v>
      </c>
      <c r="K68" s="106">
        <v>0</v>
      </c>
      <c r="L68" s="107">
        <v>0</v>
      </c>
      <c r="M68" s="106">
        <v>0</v>
      </c>
      <c r="N68" s="106">
        <v>0</v>
      </c>
      <c r="O68" s="106">
        <v>0</v>
      </c>
      <c r="P68" s="106">
        <v>0</v>
      </c>
      <c r="Q68" s="106">
        <v>0</v>
      </c>
      <c r="R68" s="106">
        <v>0</v>
      </c>
      <c r="S68" s="106">
        <v>0</v>
      </c>
      <c r="T68" s="106">
        <v>0</v>
      </c>
      <c r="U68" s="106">
        <v>0</v>
      </c>
      <c r="V68" s="106">
        <v>0</v>
      </c>
      <c r="W68" s="106">
        <v>0</v>
      </c>
      <c r="X68" s="106">
        <v>0</v>
      </c>
      <c r="Y68" s="106">
        <v>0</v>
      </c>
      <c r="Z68" s="106"/>
      <c r="AA68" s="106">
        <v>0</v>
      </c>
      <c r="AB68" s="106">
        <v>0</v>
      </c>
      <c r="AC68" s="106">
        <v>0</v>
      </c>
      <c r="AD68" s="106">
        <v>0</v>
      </c>
      <c r="AE68" s="106">
        <v>0</v>
      </c>
      <c r="AF68" s="106">
        <v>0</v>
      </c>
      <c r="AG68" s="106">
        <v>0</v>
      </c>
      <c r="AH68" s="106">
        <v>0</v>
      </c>
      <c r="AI68" s="106">
        <v>0</v>
      </c>
      <c r="AJ68" s="106">
        <v>0</v>
      </c>
      <c r="AK68" s="106">
        <v>0</v>
      </c>
      <c r="AL68" s="106">
        <v>0</v>
      </c>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row>
    <row r="69" spans="2:101" s="25" customFormat="1">
      <c r="B69" s="25" t="s">
        <v>94</v>
      </c>
      <c r="C69" s="106">
        <v>0</v>
      </c>
      <c r="D69" s="106">
        <v>0</v>
      </c>
      <c r="E69" s="106">
        <v>0</v>
      </c>
      <c r="F69" s="106">
        <v>0</v>
      </c>
      <c r="G69" s="106">
        <v>0</v>
      </c>
      <c r="H69" s="106">
        <v>0</v>
      </c>
      <c r="I69" s="106">
        <v>0</v>
      </c>
      <c r="J69" s="106">
        <v>0</v>
      </c>
      <c r="K69" s="106">
        <v>0</v>
      </c>
      <c r="L69" s="107">
        <v>0</v>
      </c>
      <c r="M69" s="106">
        <v>0</v>
      </c>
      <c r="N69" s="106">
        <v>0</v>
      </c>
      <c r="O69" s="106">
        <v>0</v>
      </c>
      <c r="P69" s="106">
        <v>0</v>
      </c>
      <c r="Q69" s="106">
        <v>0</v>
      </c>
      <c r="R69" s="106">
        <v>0</v>
      </c>
      <c r="S69" s="106">
        <v>0</v>
      </c>
      <c r="T69" s="106">
        <v>0</v>
      </c>
      <c r="U69" s="106">
        <v>0</v>
      </c>
      <c r="V69" s="106">
        <v>0</v>
      </c>
      <c r="W69" s="106">
        <v>0</v>
      </c>
      <c r="X69" s="106">
        <v>0</v>
      </c>
      <c r="Y69" s="106">
        <v>0</v>
      </c>
      <c r="Z69" s="106"/>
      <c r="AA69" s="106">
        <v>0</v>
      </c>
      <c r="AB69" s="106">
        <v>0</v>
      </c>
      <c r="AC69" s="106">
        <v>0</v>
      </c>
      <c r="AD69" s="106">
        <v>0</v>
      </c>
      <c r="AE69" s="106">
        <v>0</v>
      </c>
      <c r="AF69" s="106">
        <v>0</v>
      </c>
      <c r="AG69" s="106">
        <v>0</v>
      </c>
      <c r="AH69" s="106">
        <v>0</v>
      </c>
      <c r="AI69" s="106">
        <v>0</v>
      </c>
      <c r="AJ69" s="106">
        <v>0</v>
      </c>
      <c r="AK69" s="106">
        <v>0</v>
      </c>
      <c r="AL69" s="106">
        <v>0</v>
      </c>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row>
    <row r="70" spans="2:101" s="25" customFormat="1">
      <c r="B70" s="25" t="s">
        <v>95</v>
      </c>
      <c r="C70" s="106">
        <v>0</v>
      </c>
      <c r="D70" s="106">
        <v>0</v>
      </c>
      <c r="E70" s="106">
        <v>0</v>
      </c>
      <c r="F70" s="106">
        <v>0</v>
      </c>
      <c r="G70" s="106">
        <v>0</v>
      </c>
      <c r="H70" s="106">
        <v>0</v>
      </c>
      <c r="I70" s="106">
        <v>0</v>
      </c>
      <c r="J70" s="106">
        <v>0</v>
      </c>
      <c r="K70" s="106">
        <v>0</v>
      </c>
      <c r="L70" s="107">
        <v>0</v>
      </c>
      <c r="M70" s="106">
        <v>0</v>
      </c>
      <c r="N70" s="106">
        <v>0</v>
      </c>
      <c r="O70" s="106">
        <v>0</v>
      </c>
      <c r="P70" s="106">
        <v>0</v>
      </c>
      <c r="Q70" s="106">
        <v>0</v>
      </c>
      <c r="R70" s="106">
        <v>0</v>
      </c>
      <c r="S70" s="106">
        <v>0</v>
      </c>
      <c r="T70" s="106">
        <v>0</v>
      </c>
      <c r="U70" s="106">
        <v>0</v>
      </c>
      <c r="V70" s="106">
        <v>0</v>
      </c>
      <c r="W70" s="106">
        <v>0</v>
      </c>
      <c r="X70" s="106">
        <v>0</v>
      </c>
      <c r="Y70" s="106">
        <v>0</v>
      </c>
      <c r="Z70" s="106"/>
      <c r="AA70" s="106">
        <v>0</v>
      </c>
      <c r="AB70" s="106">
        <v>0</v>
      </c>
      <c r="AC70" s="106">
        <v>0</v>
      </c>
      <c r="AD70" s="106">
        <v>0</v>
      </c>
      <c r="AE70" s="106">
        <v>0</v>
      </c>
      <c r="AF70" s="106">
        <v>0</v>
      </c>
      <c r="AG70" s="106">
        <v>0</v>
      </c>
      <c r="AH70" s="106">
        <v>0</v>
      </c>
      <c r="AI70" s="106">
        <v>0</v>
      </c>
      <c r="AJ70" s="106">
        <v>0</v>
      </c>
      <c r="AK70" s="106">
        <v>0</v>
      </c>
      <c r="AL70" s="106">
        <v>0</v>
      </c>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row>
    <row r="71" spans="2:101" s="25" customFormat="1">
      <c r="B71" s="25" t="s">
        <v>96</v>
      </c>
      <c r="C71" s="106">
        <v>0</v>
      </c>
      <c r="D71" s="106">
        <v>0</v>
      </c>
      <c r="E71" s="106">
        <v>0</v>
      </c>
      <c r="F71" s="106">
        <v>0</v>
      </c>
      <c r="G71" s="106">
        <v>0</v>
      </c>
      <c r="H71" s="106">
        <v>0</v>
      </c>
      <c r="I71" s="106">
        <v>0</v>
      </c>
      <c r="J71" s="106">
        <v>0</v>
      </c>
      <c r="K71" s="106">
        <v>0</v>
      </c>
      <c r="L71" s="107">
        <v>0</v>
      </c>
      <c r="M71" s="106">
        <v>0</v>
      </c>
      <c r="N71" s="106">
        <v>0</v>
      </c>
      <c r="O71" s="106">
        <v>0</v>
      </c>
      <c r="P71" s="106">
        <v>0</v>
      </c>
      <c r="Q71" s="106">
        <v>0</v>
      </c>
      <c r="R71" s="106">
        <v>0</v>
      </c>
      <c r="S71" s="106">
        <v>0</v>
      </c>
      <c r="T71" s="106">
        <v>0</v>
      </c>
      <c r="U71" s="106">
        <v>0</v>
      </c>
      <c r="V71" s="106">
        <v>0</v>
      </c>
      <c r="W71" s="106">
        <v>0</v>
      </c>
      <c r="X71" s="106">
        <v>0</v>
      </c>
      <c r="Y71" s="106">
        <v>0</v>
      </c>
      <c r="Z71" s="106"/>
      <c r="AA71" s="106">
        <v>0</v>
      </c>
      <c r="AB71" s="106">
        <v>0</v>
      </c>
      <c r="AC71" s="106">
        <v>0</v>
      </c>
      <c r="AD71" s="106">
        <v>0</v>
      </c>
      <c r="AE71" s="106">
        <v>0</v>
      </c>
      <c r="AF71" s="106">
        <v>0</v>
      </c>
      <c r="AG71" s="106">
        <v>0</v>
      </c>
      <c r="AH71" s="106">
        <v>0</v>
      </c>
      <c r="AI71" s="106">
        <v>0</v>
      </c>
      <c r="AJ71" s="106">
        <v>0</v>
      </c>
      <c r="AK71" s="106">
        <v>0</v>
      </c>
      <c r="AL71" s="106">
        <v>0</v>
      </c>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row>
    <row r="72" spans="2:101" s="25" customFormat="1">
      <c r="B72" s="25" t="s">
        <v>97</v>
      </c>
      <c r="C72" s="106">
        <v>0</v>
      </c>
      <c r="D72" s="106">
        <v>0</v>
      </c>
      <c r="E72" s="106">
        <v>0</v>
      </c>
      <c r="F72" s="106">
        <v>0</v>
      </c>
      <c r="G72" s="106">
        <v>0</v>
      </c>
      <c r="H72" s="106">
        <v>0</v>
      </c>
      <c r="I72" s="106">
        <v>0</v>
      </c>
      <c r="J72" s="106">
        <v>0</v>
      </c>
      <c r="K72" s="106">
        <v>0</v>
      </c>
      <c r="L72" s="107">
        <v>0</v>
      </c>
      <c r="M72" s="106">
        <v>0</v>
      </c>
      <c r="N72" s="106">
        <v>0</v>
      </c>
      <c r="O72" s="106">
        <v>0</v>
      </c>
      <c r="P72" s="106">
        <v>0</v>
      </c>
      <c r="Q72" s="106">
        <v>0</v>
      </c>
      <c r="R72" s="106">
        <v>0</v>
      </c>
      <c r="S72" s="106">
        <v>0</v>
      </c>
      <c r="T72" s="106">
        <v>0</v>
      </c>
      <c r="U72" s="106">
        <v>0</v>
      </c>
      <c r="V72" s="106">
        <v>0</v>
      </c>
      <c r="W72" s="106">
        <v>0</v>
      </c>
      <c r="X72" s="106">
        <v>0</v>
      </c>
      <c r="Y72" s="106">
        <v>0</v>
      </c>
      <c r="Z72" s="106"/>
      <c r="AA72" s="106">
        <v>0</v>
      </c>
      <c r="AB72" s="106">
        <v>0</v>
      </c>
      <c r="AC72" s="106">
        <v>0</v>
      </c>
      <c r="AD72" s="106">
        <v>0</v>
      </c>
      <c r="AE72" s="106">
        <v>0</v>
      </c>
      <c r="AF72" s="106">
        <v>0</v>
      </c>
      <c r="AG72" s="106">
        <v>0</v>
      </c>
      <c r="AH72" s="106">
        <v>0</v>
      </c>
      <c r="AI72" s="106">
        <v>0</v>
      </c>
      <c r="AJ72" s="106">
        <v>0</v>
      </c>
      <c r="AK72" s="106">
        <v>0</v>
      </c>
      <c r="AL72" s="106">
        <v>0</v>
      </c>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row>
    <row r="73" spans="2:101" s="25" customFormat="1">
      <c r="B73" s="25" t="s">
        <v>98</v>
      </c>
      <c r="C73" s="106">
        <v>0</v>
      </c>
      <c r="D73" s="106">
        <v>0</v>
      </c>
      <c r="E73" s="106">
        <v>0</v>
      </c>
      <c r="F73" s="106">
        <v>0</v>
      </c>
      <c r="G73" s="106">
        <v>0</v>
      </c>
      <c r="H73" s="106">
        <v>0</v>
      </c>
      <c r="I73" s="106">
        <v>0</v>
      </c>
      <c r="J73" s="106">
        <v>0</v>
      </c>
      <c r="K73" s="106">
        <v>0</v>
      </c>
      <c r="L73" s="107">
        <v>0</v>
      </c>
      <c r="M73" s="106">
        <v>0</v>
      </c>
      <c r="N73" s="106">
        <v>0</v>
      </c>
      <c r="O73" s="106">
        <v>0</v>
      </c>
      <c r="P73" s="106">
        <v>0</v>
      </c>
      <c r="Q73" s="106">
        <v>0</v>
      </c>
      <c r="R73" s="106">
        <v>0</v>
      </c>
      <c r="S73" s="106">
        <v>0</v>
      </c>
      <c r="T73" s="106">
        <v>0</v>
      </c>
      <c r="U73" s="106">
        <v>0</v>
      </c>
      <c r="V73" s="106">
        <v>0</v>
      </c>
      <c r="W73" s="106">
        <v>0</v>
      </c>
      <c r="X73" s="106">
        <v>0</v>
      </c>
      <c r="Y73" s="106">
        <v>0</v>
      </c>
      <c r="Z73" s="106"/>
      <c r="AA73" s="106">
        <v>0</v>
      </c>
      <c r="AB73" s="106">
        <v>0</v>
      </c>
      <c r="AC73" s="106">
        <v>0</v>
      </c>
      <c r="AD73" s="106">
        <v>0</v>
      </c>
      <c r="AE73" s="106">
        <v>0</v>
      </c>
      <c r="AF73" s="106">
        <v>0</v>
      </c>
      <c r="AG73" s="106">
        <v>0</v>
      </c>
      <c r="AH73" s="106">
        <v>0</v>
      </c>
      <c r="AI73" s="106">
        <v>0</v>
      </c>
      <c r="AJ73" s="106">
        <v>0</v>
      </c>
      <c r="AK73" s="106">
        <v>0</v>
      </c>
      <c r="AL73" s="106">
        <v>0</v>
      </c>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row>
    <row r="74" spans="2:101" s="25" customFormat="1">
      <c r="B74" s="25" t="s">
        <v>99</v>
      </c>
      <c r="C74" s="106">
        <v>0</v>
      </c>
      <c r="D74" s="106">
        <v>0</v>
      </c>
      <c r="E74" s="106">
        <v>0</v>
      </c>
      <c r="F74" s="106">
        <v>0</v>
      </c>
      <c r="G74" s="106">
        <v>0</v>
      </c>
      <c r="H74" s="106">
        <v>0</v>
      </c>
      <c r="I74" s="106">
        <v>0</v>
      </c>
      <c r="J74" s="106">
        <v>0</v>
      </c>
      <c r="K74" s="106">
        <v>0</v>
      </c>
      <c r="L74" s="107">
        <v>0</v>
      </c>
      <c r="M74" s="106">
        <v>0</v>
      </c>
      <c r="N74" s="106">
        <v>0</v>
      </c>
      <c r="O74" s="106">
        <v>0</v>
      </c>
      <c r="P74" s="106">
        <v>0</v>
      </c>
      <c r="Q74" s="106">
        <v>0</v>
      </c>
      <c r="R74" s="106">
        <v>0</v>
      </c>
      <c r="S74" s="106">
        <v>0</v>
      </c>
      <c r="T74" s="106">
        <v>0</v>
      </c>
      <c r="U74" s="106">
        <v>0</v>
      </c>
      <c r="V74" s="106">
        <v>0</v>
      </c>
      <c r="W74" s="106">
        <v>0</v>
      </c>
      <c r="X74" s="106">
        <v>0</v>
      </c>
      <c r="Y74" s="106">
        <v>0</v>
      </c>
      <c r="Z74" s="106"/>
      <c r="AA74" s="106">
        <v>0</v>
      </c>
      <c r="AB74" s="106">
        <v>0</v>
      </c>
      <c r="AC74" s="106">
        <v>0</v>
      </c>
      <c r="AD74" s="106">
        <v>0</v>
      </c>
      <c r="AE74" s="106">
        <v>0</v>
      </c>
      <c r="AF74" s="106">
        <v>0</v>
      </c>
      <c r="AG74" s="106">
        <v>0</v>
      </c>
      <c r="AH74" s="106">
        <v>0</v>
      </c>
      <c r="AI74" s="106">
        <v>0</v>
      </c>
      <c r="AJ74" s="106">
        <v>0</v>
      </c>
      <c r="AK74" s="106">
        <v>0</v>
      </c>
      <c r="AL74" s="106">
        <v>0</v>
      </c>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row>
    <row r="75" spans="2:101" s="25" customFormat="1">
      <c r="B75" s="25" t="s">
        <v>100</v>
      </c>
      <c r="C75" s="106">
        <v>0</v>
      </c>
      <c r="D75" s="106">
        <v>0</v>
      </c>
      <c r="E75" s="106">
        <v>0</v>
      </c>
      <c r="F75" s="106">
        <v>0</v>
      </c>
      <c r="G75" s="106">
        <v>0</v>
      </c>
      <c r="H75" s="106">
        <v>0</v>
      </c>
      <c r="I75" s="106">
        <v>0</v>
      </c>
      <c r="J75" s="106">
        <v>0</v>
      </c>
      <c r="K75" s="106">
        <v>0</v>
      </c>
      <c r="L75" s="107">
        <v>0</v>
      </c>
      <c r="M75" s="106">
        <v>0</v>
      </c>
      <c r="N75" s="106">
        <v>0</v>
      </c>
      <c r="O75" s="106">
        <v>0</v>
      </c>
      <c r="P75" s="106">
        <v>0</v>
      </c>
      <c r="Q75" s="106">
        <v>0</v>
      </c>
      <c r="R75" s="106">
        <v>0</v>
      </c>
      <c r="S75" s="106">
        <v>0</v>
      </c>
      <c r="T75" s="106">
        <v>0</v>
      </c>
      <c r="U75" s="106">
        <v>0</v>
      </c>
      <c r="V75" s="106">
        <v>0</v>
      </c>
      <c r="W75" s="106">
        <v>0</v>
      </c>
      <c r="X75" s="106">
        <v>0</v>
      </c>
      <c r="Y75" s="106">
        <v>0</v>
      </c>
      <c r="Z75" s="106"/>
      <c r="AA75" s="106">
        <v>0</v>
      </c>
      <c r="AB75" s="106">
        <v>0</v>
      </c>
      <c r="AC75" s="106">
        <v>0</v>
      </c>
      <c r="AD75" s="106">
        <v>0</v>
      </c>
      <c r="AE75" s="106">
        <v>0</v>
      </c>
      <c r="AF75" s="106">
        <v>0</v>
      </c>
      <c r="AG75" s="106">
        <v>0</v>
      </c>
      <c r="AH75" s="106">
        <v>0</v>
      </c>
      <c r="AI75" s="106">
        <v>0</v>
      </c>
      <c r="AJ75" s="106">
        <v>0</v>
      </c>
      <c r="AK75" s="106">
        <v>0</v>
      </c>
      <c r="AL75" s="106">
        <v>0</v>
      </c>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row>
    <row r="76" spans="2:101" s="25" customFormat="1">
      <c r="B76" s="25" t="s">
        <v>101</v>
      </c>
      <c r="C76" s="106">
        <v>0</v>
      </c>
      <c r="D76" s="106">
        <v>0</v>
      </c>
      <c r="E76" s="106">
        <v>0</v>
      </c>
      <c r="F76" s="106">
        <v>0</v>
      </c>
      <c r="G76" s="106">
        <v>0</v>
      </c>
      <c r="H76" s="106">
        <v>0</v>
      </c>
      <c r="I76" s="106">
        <v>0</v>
      </c>
      <c r="J76" s="106">
        <v>0</v>
      </c>
      <c r="K76" s="106">
        <v>0</v>
      </c>
      <c r="L76" s="107">
        <v>0</v>
      </c>
      <c r="M76" s="106">
        <v>0</v>
      </c>
      <c r="N76" s="106">
        <v>0</v>
      </c>
      <c r="O76" s="106">
        <v>0</v>
      </c>
      <c r="P76" s="106">
        <v>0</v>
      </c>
      <c r="Q76" s="106">
        <v>0</v>
      </c>
      <c r="R76" s="106">
        <v>0</v>
      </c>
      <c r="S76" s="106">
        <v>0</v>
      </c>
      <c r="T76" s="106">
        <v>0</v>
      </c>
      <c r="U76" s="106">
        <v>0</v>
      </c>
      <c r="V76" s="106">
        <v>0</v>
      </c>
      <c r="W76" s="106">
        <v>0</v>
      </c>
      <c r="X76" s="106">
        <v>0</v>
      </c>
      <c r="Y76" s="106">
        <v>0</v>
      </c>
      <c r="Z76" s="106"/>
      <c r="AA76" s="106">
        <v>0</v>
      </c>
      <c r="AB76" s="106">
        <v>0</v>
      </c>
      <c r="AC76" s="106">
        <v>0</v>
      </c>
      <c r="AD76" s="106">
        <v>0</v>
      </c>
      <c r="AE76" s="106">
        <v>0</v>
      </c>
      <c r="AF76" s="106">
        <v>0</v>
      </c>
      <c r="AG76" s="106">
        <v>0</v>
      </c>
      <c r="AH76" s="106">
        <v>0</v>
      </c>
      <c r="AI76" s="106">
        <v>0</v>
      </c>
      <c r="AJ76" s="106">
        <v>0</v>
      </c>
      <c r="AK76" s="106">
        <v>0</v>
      </c>
      <c r="AL76" s="106">
        <v>0</v>
      </c>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row>
    <row r="77" spans="2:101" s="25" customFormat="1">
      <c r="B77" s="25" t="s">
        <v>102</v>
      </c>
      <c r="C77" s="106">
        <v>0</v>
      </c>
      <c r="D77" s="106">
        <v>0</v>
      </c>
      <c r="E77" s="106">
        <v>0</v>
      </c>
      <c r="F77" s="106">
        <v>0</v>
      </c>
      <c r="G77" s="106">
        <v>0</v>
      </c>
      <c r="H77" s="106">
        <v>0</v>
      </c>
      <c r="I77" s="106">
        <v>0</v>
      </c>
      <c r="J77" s="106">
        <v>0</v>
      </c>
      <c r="K77" s="106">
        <v>0</v>
      </c>
      <c r="L77" s="107">
        <v>0</v>
      </c>
      <c r="M77" s="106">
        <v>0</v>
      </c>
      <c r="N77" s="106">
        <v>0</v>
      </c>
      <c r="O77" s="106">
        <v>0</v>
      </c>
      <c r="P77" s="106">
        <v>0</v>
      </c>
      <c r="Q77" s="106">
        <v>0</v>
      </c>
      <c r="R77" s="106">
        <v>0</v>
      </c>
      <c r="S77" s="106">
        <v>0</v>
      </c>
      <c r="T77" s="106">
        <v>0</v>
      </c>
      <c r="U77" s="106">
        <v>0</v>
      </c>
      <c r="V77" s="106">
        <v>0</v>
      </c>
      <c r="W77" s="106">
        <v>0</v>
      </c>
      <c r="X77" s="106">
        <v>0</v>
      </c>
      <c r="Y77" s="106">
        <v>0</v>
      </c>
      <c r="Z77" s="106"/>
      <c r="AA77" s="106">
        <v>0</v>
      </c>
      <c r="AB77" s="106">
        <v>0</v>
      </c>
      <c r="AC77" s="106">
        <v>0</v>
      </c>
      <c r="AD77" s="106">
        <v>0</v>
      </c>
      <c r="AE77" s="106">
        <v>0</v>
      </c>
      <c r="AF77" s="106">
        <v>0</v>
      </c>
      <c r="AG77" s="106">
        <v>0</v>
      </c>
      <c r="AH77" s="106">
        <v>0</v>
      </c>
      <c r="AI77" s="106">
        <v>0</v>
      </c>
      <c r="AJ77" s="106">
        <v>0</v>
      </c>
      <c r="AK77" s="106">
        <v>0</v>
      </c>
      <c r="AL77" s="106">
        <v>0</v>
      </c>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row>
    <row r="78" spans="2:101" s="25" customFormat="1">
      <c r="B78" s="25" t="s">
        <v>103</v>
      </c>
      <c r="C78" s="106">
        <v>0</v>
      </c>
      <c r="D78" s="106">
        <v>0</v>
      </c>
      <c r="E78" s="106">
        <v>0</v>
      </c>
      <c r="F78" s="106">
        <v>0</v>
      </c>
      <c r="G78" s="106">
        <v>0</v>
      </c>
      <c r="H78" s="106">
        <v>0</v>
      </c>
      <c r="I78" s="106">
        <v>0</v>
      </c>
      <c r="J78" s="106">
        <v>0</v>
      </c>
      <c r="K78" s="106">
        <v>0</v>
      </c>
      <c r="L78" s="107">
        <v>0</v>
      </c>
      <c r="M78" s="106">
        <v>0</v>
      </c>
      <c r="N78" s="106">
        <v>0</v>
      </c>
      <c r="O78" s="106">
        <v>0</v>
      </c>
      <c r="P78" s="106">
        <v>0</v>
      </c>
      <c r="Q78" s="106">
        <v>0</v>
      </c>
      <c r="R78" s="106">
        <v>0</v>
      </c>
      <c r="S78" s="106">
        <v>0</v>
      </c>
      <c r="T78" s="106">
        <v>0</v>
      </c>
      <c r="U78" s="106">
        <v>0</v>
      </c>
      <c r="V78" s="106">
        <v>0</v>
      </c>
      <c r="W78" s="106">
        <v>0</v>
      </c>
      <c r="X78" s="106">
        <v>0</v>
      </c>
      <c r="Y78" s="106">
        <v>0</v>
      </c>
      <c r="Z78" s="106"/>
      <c r="AA78" s="106">
        <v>0</v>
      </c>
      <c r="AB78" s="106">
        <v>0</v>
      </c>
      <c r="AC78" s="106">
        <v>0</v>
      </c>
      <c r="AD78" s="106">
        <v>0</v>
      </c>
      <c r="AE78" s="106">
        <v>0</v>
      </c>
      <c r="AF78" s="106">
        <v>0</v>
      </c>
      <c r="AG78" s="106">
        <v>0</v>
      </c>
      <c r="AH78" s="106">
        <v>0</v>
      </c>
      <c r="AI78" s="106">
        <v>0</v>
      </c>
      <c r="AJ78" s="106">
        <v>0</v>
      </c>
      <c r="AK78" s="106">
        <v>0</v>
      </c>
      <c r="AL78" s="106">
        <v>0</v>
      </c>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row>
    <row r="79" spans="2:101" s="25" customFormat="1">
      <c r="B79" s="25" t="s">
        <v>104</v>
      </c>
      <c r="C79" s="106">
        <v>0</v>
      </c>
      <c r="D79" s="106">
        <v>0</v>
      </c>
      <c r="E79" s="106">
        <v>0</v>
      </c>
      <c r="F79" s="106">
        <v>0</v>
      </c>
      <c r="G79" s="106">
        <v>0</v>
      </c>
      <c r="H79" s="106">
        <v>0</v>
      </c>
      <c r="I79" s="106">
        <v>0</v>
      </c>
      <c r="J79" s="106">
        <v>0</v>
      </c>
      <c r="K79" s="106">
        <v>0</v>
      </c>
      <c r="L79" s="107">
        <v>0</v>
      </c>
      <c r="M79" s="106">
        <v>0</v>
      </c>
      <c r="N79" s="106">
        <v>0</v>
      </c>
      <c r="O79" s="106">
        <v>0</v>
      </c>
      <c r="P79" s="106">
        <v>0</v>
      </c>
      <c r="Q79" s="106">
        <v>0</v>
      </c>
      <c r="R79" s="106">
        <v>0</v>
      </c>
      <c r="S79" s="106">
        <v>0</v>
      </c>
      <c r="T79" s="106">
        <v>0</v>
      </c>
      <c r="U79" s="106">
        <v>0</v>
      </c>
      <c r="V79" s="106">
        <v>0</v>
      </c>
      <c r="W79" s="106">
        <v>0</v>
      </c>
      <c r="X79" s="106">
        <v>0</v>
      </c>
      <c r="Y79" s="106">
        <v>0</v>
      </c>
      <c r="Z79" s="106"/>
      <c r="AA79" s="106">
        <v>0</v>
      </c>
      <c r="AB79" s="106">
        <v>0</v>
      </c>
      <c r="AC79" s="106">
        <v>0</v>
      </c>
      <c r="AD79" s="106">
        <v>0</v>
      </c>
      <c r="AE79" s="106">
        <v>0</v>
      </c>
      <c r="AF79" s="106">
        <v>0</v>
      </c>
      <c r="AG79" s="106">
        <v>0</v>
      </c>
      <c r="AH79" s="106">
        <v>0</v>
      </c>
      <c r="AI79" s="106">
        <v>0</v>
      </c>
      <c r="AJ79" s="106">
        <v>0</v>
      </c>
      <c r="AK79" s="106">
        <v>0</v>
      </c>
      <c r="AL79" s="106">
        <v>0</v>
      </c>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row>
    <row r="80" spans="2:101" s="25" customFormat="1">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row>
    <row r="81" spans="1:131" s="25" customFormat="1">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row>
    <row r="82" spans="1:131" s="25" customFormat="1" ht="13.5" thickBot="1">
      <c r="A82" s="74" t="s">
        <v>287</v>
      </c>
      <c r="B82" s="76"/>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row>
    <row r="83" spans="1:131" s="25" customFormat="1" ht="13.5" thickBot="1">
      <c r="A83" s="108"/>
      <c r="B83" s="109"/>
      <c r="C83" s="110"/>
      <c r="D83" s="110"/>
      <c r="E83" s="110"/>
      <c r="F83" s="110"/>
      <c r="G83" s="110"/>
      <c r="H83" s="110"/>
      <c r="I83" s="110"/>
      <c r="J83" s="110"/>
      <c r="K83" s="110"/>
      <c r="L83" s="110"/>
      <c r="M83" s="110"/>
      <c r="N83" s="110"/>
      <c r="O83" s="111" t="s">
        <v>416</v>
      </c>
      <c r="P83" s="112"/>
      <c r="Q83" s="112"/>
      <c r="R83" s="112"/>
      <c r="S83" s="112"/>
      <c r="T83" s="112"/>
      <c r="U83" s="112"/>
      <c r="V83" s="112"/>
      <c r="W83" s="112"/>
      <c r="X83" s="112"/>
      <c r="Y83" s="112"/>
      <c r="Z83" s="100"/>
      <c r="AA83" s="110"/>
      <c r="AB83" s="111" t="s">
        <v>417</v>
      </c>
      <c r="AC83" s="112"/>
      <c r="AD83" s="112"/>
      <c r="AE83" s="112"/>
      <c r="AF83" s="112"/>
      <c r="AG83" s="112"/>
      <c r="AH83" s="112"/>
      <c r="AI83" s="112"/>
      <c r="AJ83" s="112"/>
      <c r="AK83" s="112"/>
      <c r="AL83" s="112"/>
      <c r="AM83" s="100"/>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row>
    <row r="84" spans="1:131" s="25" customFormat="1" ht="102">
      <c r="A84" s="92" t="s">
        <v>180</v>
      </c>
      <c r="B84" s="93" t="s">
        <v>181</v>
      </c>
      <c r="C84" s="94" t="s">
        <v>82</v>
      </c>
      <c r="D84" s="94" t="s">
        <v>264</v>
      </c>
      <c r="E84" s="94" t="s">
        <v>265</v>
      </c>
      <c r="F84" s="94" t="s">
        <v>266</v>
      </c>
      <c r="G84" s="94" t="s">
        <v>267</v>
      </c>
      <c r="H84" s="94" t="s">
        <v>268</v>
      </c>
      <c r="I84" s="94" t="s">
        <v>269</v>
      </c>
      <c r="J84" s="94" t="s">
        <v>270</v>
      </c>
      <c r="K84" s="94" t="s">
        <v>81</v>
      </c>
      <c r="L84" s="94" t="s">
        <v>243</v>
      </c>
      <c r="M84" s="94" t="s">
        <v>271</v>
      </c>
      <c r="N84" s="94" t="s">
        <v>418</v>
      </c>
      <c r="O84" s="94" t="s">
        <v>272</v>
      </c>
      <c r="P84" s="94" t="s">
        <v>273</v>
      </c>
      <c r="Q84" s="94" t="s">
        <v>274</v>
      </c>
      <c r="R84" s="94" t="s">
        <v>275</v>
      </c>
      <c r="S84" s="94" t="s">
        <v>276</v>
      </c>
      <c r="T84" s="94" t="s">
        <v>277</v>
      </c>
      <c r="U84" s="94" t="s">
        <v>278</v>
      </c>
      <c r="V84" s="94" t="s">
        <v>279</v>
      </c>
      <c r="W84" s="94" t="s">
        <v>280</v>
      </c>
      <c r="X84" s="94" t="s">
        <v>281</v>
      </c>
      <c r="Y84" s="94" t="s">
        <v>282</v>
      </c>
      <c r="Z84" s="94" t="s">
        <v>283</v>
      </c>
      <c r="AA84" s="94"/>
      <c r="AB84" s="94" t="s">
        <v>272</v>
      </c>
      <c r="AC84" s="94" t="s">
        <v>273</v>
      </c>
      <c r="AD84" s="94" t="s">
        <v>274</v>
      </c>
      <c r="AE84" s="94" t="s">
        <v>275</v>
      </c>
      <c r="AF84" s="94" t="s">
        <v>276</v>
      </c>
      <c r="AG84" s="94" t="s">
        <v>277</v>
      </c>
      <c r="AH84" s="94" t="s">
        <v>278</v>
      </c>
      <c r="AI84" s="94" t="s">
        <v>279</v>
      </c>
      <c r="AJ84" s="94" t="s">
        <v>280</v>
      </c>
      <c r="AK84" s="94" t="s">
        <v>281</v>
      </c>
      <c r="AL84" s="94" t="s">
        <v>282</v>
      </c>
      <c r="AM84" s="94" t="s">
        <v>283</v>
      </c>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row>
    <row r="85" spans="1:131" s="25" customFormat="1">
      <c r="A85" s="25" t="s">
        <v>468</v>
      </c>
      <c r="C85" s="63">
        <v>132.74643274662995</v>
      </c>
      <c r="D85" s="63">
        <v>0</v>
      </c>
      <c r="E85" s="63">
        <v>0</v>
      </c>
      <c r="F85" s="63">
        <v>0</v>
      </c>
      <c r="G85" s="63">
        <v>0</v>
      </c>
      <c r="H85" s="63">
        <v>83.823517177535336</v>
      </c>
      <c r="I85" s="63">
        <v>0</v>
      </c>
      <c r="J85" s="63">
        <v>-8.1439300271206765</v>
      </c>
      <c r="K85" s="63">
        <v>-8.1439300271206765</v>
      </c>
      <c r="L85" s="96">
        <v>9999</v>
      </c>
      <c r="M85" s="63">
        <v>1.2611012732820706</v>
      </c>
      <c r="N85" s="63">
        <v>1.9041017102452082E-2</v>
      </c>
      <c r="O85" s="63">
        <v>8.2862982339304736</v>
      </c>
      <c r="P85" s="63">
        <v>7.6453948326067191</v>
      </c>
      <c r="Q85" s="63">
        <v>8.7553822609769156</v>
      </c>
      <c r="R85" s="63">
        <v>8.0357829590418266</v>
      </c>
      <c r="S85" s="63">
        <v>8.2111799353706942</v>
      </c>
      <c r="T85" s="63">
        <v>8.1564537680930851</v>
      </c>
      <c r="U85" s="63">
        <v>7.9494423215956527</v>
      </c>
      <c r="V85" s="63">
        <v>8.5347685704887848</v>
      </c>
      <c r="W85" s="63">
        <v>7.6153888076799188</v>
      </c>
      <c r="X85" s="63">
        <v>8.5568245992398015</v>
      </c>
      <c r="Y85" s="63">
        <v>7.7581664352391835</v>
      </c>
      <c r="Z85" s="63">
        <v>8.0660570271539189</v>
      </c>
      <c r="AA85" s="63"/>
      <c r="AB85" s="63">
        <v>3.076835236640417</v>
      </c>
      <c r="AC85" s="63">
        <v>2.7065543700793055</v>
      </c>
      <c r="AD85" s="63">
        <v>2.6628773022939285</v>
      </c>
      <c r="AE85" s="63">
        <v>2.9258980061332425</v>
      </c>
      <c r="AF85" s="63">
        <v>2.990762848719386</v>
      </c>
      <c r="AG85" s="63">
        <v>2.7731259259368999</v>
      </c>
      <c r="AH85" s="63">
        <v>3.2105018446142113</v>
      </c>
      <c r="AI85" s="63">
        <v>2.820602096695354</v>
      </c>
      <c r="AJ85" s="63">
        <v>3.1821933984714152</v>
      </c>
      <c r="AK85" s="63">
        <v>2.7732307790689998</v>
      </c>
      <c r="AL85" s="63">
        <v>2.9862708891898642</v>
      </c>
      <c r="AM85" s="45">
        <v>3.0664402973699145</v>
      </c>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row>
    <row r="86" spans="1:131" s="25" customFormat="1">
      <c r="A86" s="25" t="s">
        <v>469</v>
      </c>
      <c r="C86" s="63">
        <v>39.612843875358891</v>
      </c>
      <c r="D86" s="63">
        <v>0</v>
      </c>
      <c r="E86" s="63">
        <v>0</v>
      </c>
      <c r="F86" s="63">
        <v>0</v>
      </c>
      <c r="G86" s="63">
        <v>0</v>
      </c>
      <c r="H86" s="63">
        <v>25.013763687156171</v>
      </c>
      <c r="I86" s="63">
        <v>0</v>
      </c>
      <c r="J86" s="63">
        <v>-8.1439300271206694</v>
      </c>
      <c r="K86" s="63">
        <v>-8.1439300271206694</v>
      </c>
      <c r="L86" s="96">
        <v>9999</v>
      </c>
      <c r="M86" s="63">
        <v>0.37632504931329042</v>
      </c>
      <c r="N86" s="63">
        <v>5.682027170908076E-3</v>
      </c>
      <c r="O86" s="63">
        <v>2.4727130624433533</v>
      </c>
      <c r="P86" s="63">
        <v>2.2814611707689316</v>
      </c>
      <c r="Q86" s="63">
        <v>2.6126923593882432</v>
      </c>
      <c r="R86" s="63">
        <v>2.3979568353476122</v>
      </c>
      <c r="S86" s="63">
        <v>2.4502970217900373</v>
      </c>
      <c r="T86" s="63">
        <v>2.4339661940953872</v>
      </c>
      <c r="U86" s="63">
        <v>2.3721919381636534</v>
      </c>
      <c r="V86" s="63">
        <v>2.5468590597864882</v>
      </c>
      <c r="W86" s="63">
        <v>2.2725070771925404</v>
      </c>
      <c r="X86" s="63">
        <v>2.5534407961491676</v>
      </c>
      <c r="Y86" s="63">
        <v>2.3151133284670617</v>
      </c>
      <c r="Z86" s="63">
        <v>2.4069909156523184</v>
      </c>
      <c r="AA86" s="63"/>
      <c r="AB86" s="63">
        <v>0.918157959783925</v>
      </c>
      <c r="AC86" s="63">
        <v>0.80766249972802928</v>
      </c>
      <c r="AD86" s="63">
        <v>0.79462883222136294</v>
      </c>
      <c r="AE86" s="63">
        <v>0.8731168025690127</v>
      </c>
      <c r="AF86" s="63">
        <v>0.89247311090212578</v>
      </c>
      <c r="AG86" s="63">
        <v>0.8275281081226441</v>
      </c>
      <c r="AH86" s="63">
        <v>0.95804539301628167</v>
      </c>
      <c r="AI86" s="63">
        <v>0.84169546540029017</v>
      </c>
      <c r="AJ86" s="63">
        <v>0.94959787368030879</v>
      </c>
      <c r="AK86" s="63">
        <v>0.82755939733069106</v>
      </c>
      <c r="AL86" s="63">
        <v>0.8911326659059351</v>
      </c>
      <c r="AM86" s="45">
        <v>0.91505600745348326</v>
      </c>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row>
    <row r="87" spans="1:131" s="25" customFormat="1">
      <c r="A87" s="25" t="s">
        <v>470</v>
      </c>
      <c r="C87" s="63">
        <v>32.94441993908697</v>
      </c>
      <c r="D87" s="63">
        <v>0</v>
      </c>
      <c r="E87" s="63">
        <v>0</v>
      </c>
      <c r="F87" s="63">
        <v>0</v>
      </c>
      <c r="G87" s="63">
        <v>0</v>
      </c>
      <c r="H87" s="63">
        <v>20.802948098340529</v>
      </c>
      <c r="I87" s="63">
        <v>0</v>
      </c>
      <c r="J87" s="63">
        <v>-8.1439300271206641</v>
      </c>
      <c r="K87" s="63">
        <v>-8.1439300271206641</v>
      </c>
      <c r="L87" s="96">
        <v>9999</v>
      </c>
      <c r="M87" s="63">
        <v>0.31297451142826682</v>
      </c>
      <c r="N87" s="63">
        <v>4.7255150327679416E-3</v>
      </c>
      <c r="O87" s="63">
        <v>2.0564566829465374</v>
      </c>
      <c r="P87" s="63">
        <v>1.8974001240866913</v>
      </c>
      <c r="Q87" s="63">
        <v>2.1728718728238592</v>
      </c>
      <c r="R87" s="63">
        <v>1.9942849149650967</v>
      </c>
      <c r="S87" s="63">
        <v>2.0378141573309034</v>
      </c>
      <c r="T87" s="63">
        <v>2.0242324602626933</v>
      </c>
      <c r="U87" s="63">
        <v>1.9728572791410568</v>
      </c>
      <c r="V87" s="63">
        <v>2.1181209472180087</v>
      </c>
      <c r="W87" s="63">
        <v>1.8899533621252758</v>
      </c>
      <c r="X87" s="63">
        <v>2.1235947144472114</v>
      </c>
      <c r="Y87" s="63">
        <v>1.9253872794283255</v>
      </c>
      <c r="Z87" s="63">
        <v>2.0017981986934283</v>
      </c>
      <c r="AA87" s="63"/>
      <c r="AB87" s="63">
        <v>0.76359529986567776</v>
      </c>
      <c r="AC87" s="63">
        <v>0.67170063941418656</v>
      </c>
      <c r="AD87" s="63">
        <v>0.66086105877117329</v>
      </c>
      <c r="AE87" s="63">
        <v>0.72613636855290875</v>
      </c>
      <c r="AF87" s="63">
        <v>0.74223423701706104</v>
      </c>
      <c r="AG87" s="63">
        <v>0.68822207239579447</v>
      </c>
      <c r="AH87" s="63">
        <v>0.79676808480466732</v>
      </c>
      <c r="AI87" s="63">
        <v>0.70000449753675198</v>
      </c>
      <c r="AJ87" s="63">
        <v>0.78974262040419385</v>
      </c>
      <c r="AK87" s="63">
        <v>0.68824809438029799</v>
      </c>
      <c r="AL87" s="63">
        <v>0.74111944245702632</v>
      </c>
      <c r="AM87" s="45">
        <v>0.76101553001813416</v>
      </c>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row>
    <row r="88" spans="1:131" s="25" customFormat="1">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row>
    <row r="89" spans="1:131" s="25" customForma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row>
    <row r="90" spans="1:131" s="25" customForma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row>
    <row r="91" spans="1:131" s="25" customForma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row>
    <row r="92" spans="1:131" s="25" customForma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row>
    <row r="93" spans="1:131" s="25" customForma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row>
    <row r="94" spans="1:131" s="25" customForma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row>
    <row r="95" spans="1:131" s="25" customFormat="1">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row>
    <row r="96" spans="1:131" s="25" customFormat="1">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row>
    <row r="97" spans="1:131" s="25" customFormat="1">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row>
    <row r="98" spans="1:131" s="25" customFormat="1">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row>
    <row r="99" spans="1:131" s="25" customFormat="1">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row>
    <row r="100" spans="1:131" s="25" customFormat="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row>
    <row r="101" spans="1:131" s="25" customForma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row>
    <row r="102" spans="1:131" s="25" customForma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row>
    <row r="103" spans="1:131" s="25" customForma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row>
    <row r="104" spans="1:131" s="25" customForma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row>
    <row r="105" spans="1:131" s="25" customForma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row>
    <row r="106" spans="1:131" s="25" customForma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row>
    <row r="107" spans="1:131" s="25" customFormat="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row>
    <row r="108" spans="1:131" s="25" customFormat="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row>
    <row r="109" spans="1:131" s="25" customFormat="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row>
    <row r="110" spans="1:131" s="25" customFormat="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row>
    <row r="111" spans="1:131" s="25" customForma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row>
    <row r="112" spans="1:131" s="25" customFormat="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row>
    <row r="113" spans="1:131" s="25" customFormat="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row>
    <row r="114" spans="1:131" s="25" customForma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row>
    <row r="115" spans="1:131" s="25" customFormat="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row>
    <row r="116" spans="1:131" s="25" customForma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row>
    <row r="117" spans="1:131" s="25" customForma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row>
    <row r="118" spans="1:131" s="25" customForma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row>
    <row r="119" spans="1:131" s="25" customForma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row>
    <row r="120" spans="1:131" s="25" customForma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row>
    <row r="121" spans="1:131" s="25" customFormat="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row>
    <row r="122" spans="1:131" s="25" customForma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row>
    <row r="123" spans="1:131" s="25" customForma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row>
    <row r="124" spans="1:131" s="25" customForma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row>
    <row r="125" spans="1:131" s="25" customForma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row>
    <row r="126" spans="1:131" s="25" customForma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row>
    <row r="127" spans="1:131" s="25" customForma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row>
    <row r="128" spans="1:131" s="25" customForma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row>
    <row r="129" spans="1:131" s="25" customForma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row>
    <row r="130" spans="1:131" s="25" customForma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row>
    <row r="131" spans="1:131" s="25" customForma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row>
    <row r="132" spans="1:131" s="25" customForma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row>
    <row r="133" spans="1:131" s="25" customForma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row>
    <row r="134" spans="1:131" s="25" customForma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row>
    <row r="135" spans="1:131" s="25" customForma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row>
    <row r="136" spans="1:131" s="25" customFormat="1">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row>
    <row r="137" spans="1:131" s="25" customFormat="1">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row>
    <row r="138" spans="1:131" s="25" customFormat="1">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row>
    <row r="139" spans="1:131" s="25" customFormat="1">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row>
    <row r="140" spans="1:131" s="25" customFormat="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5"/>
  <dimension ref="A6:P40"/>
  <sheetViews>
    <sheetView workbookViewId="0">
      <selection activeCell="D8" sqref="D8"/>
    </sheetView>
  </sheetViews>
  <sheetFormatPr defaultRowHeight="12.75"/>
  <cols>
    <col min="1" max="1" width="48.5703125" customWidth="1"/>
    <col min="2" max="2" width="43.42578125" customWidth="1"/>
    <col min="3" max="3" width="17.28515625" bestFit="1" customWidth="1"/>
    <col min="4" max="4" width="12" bestFit="1" customWidth="1"/>
    <col min="5" max="5" width="12.5703125" customWidth="1"/>
    <col min="6" max="6" width="13.7109375" customWidth="1"/>
    <col min="7" max="7" width="17.28515625" bestFit="1" customWidth="1"/>
    <col min="8" max="8" width="15.5703125" bestFit="1" customWidth="1"/>
    <col min="9" max="9" width="15.28515625" bestFit="1" customWidth="1"/>
    <col min="10" max="10" width="14.28515625" bestFit="1" customWidth="1"/>
    <col min="11" max="11" width="14.28515625" customWidth="1"/>
    <col min="12" max="12" width="12.5703125" customWidth="1"/>
    <col min="13" max="13" width="10.28515625" bestFit="1" customWidth="1"/>
    <col min="14" max="15" width="10.85546875" bestFit="1" customWidth="1"/>
    <col min="16" max="16" width="13.42578125" customWidth="1"/>
  </cols>
  <sheetData>
    <row r="6" spans="1:16">
      <c r="A6" s="29" t="s">
        <v>16</v>
      </c>
      <c r="B6" s="30"/>
      <c r="C6" s="30"/>
      <c r="D6" s="30"/>
      <c r="E6" s="30"/>
      <c r="F6" s="30"/>
      <c r="G6" s="31"/>
      <c r="H6" s="32"/>
      <c r="I6" s="230" t="s">
        <v>17</v>
      </c>
      <c r="J6" s="231"/>
      <c r="K6" s="231"/>
      <c r="L6" s="231"/>
      <c r="M6" s="231"/>
      <c r="N6" s="232"/>
      <c r="O6" s="233" t="s">
        <v>18</v>
      </c>
      <c r="P6" s="234"/>
    </row>
    <row r="7" spans="1:16" ht="25.5">
      <c r="A7" s="38" t="s">
        <v>21</v>
      </c>
      <c r="B7" s="38" t="s">
        <v>22</v>
      </c>
      <c r="C7" s="38" t="s">
        <v>23</v>
      </c>
      <c r="D7" s="38" t="s">
        <v>24</v>
      </c>
      <c r="E7" s="38" t="s">
        <v>25</v>
      </c>
      <c r="F7" s="39" t="s">
        <v>26</v>
      </c>
      <c r="G7" s="38" t="s">
        <v>27</v>
      </c>
      <c r="H7" s="40" t="s">
        <v>28</v>
      </c>
      <c r="I7" s="40" t="s">
        <v>29</v>
      </c>
      <c r="J7" s="40" t="s">
        <v>30</v>
      </c>
      <c r="K7" s="40" t="s">
        <v>31</v>
      </c>
      <c r="L7" s="40" t="s">
        <v>32</v>
      </c>
      <c r="M7" s="40" t="s">
        <v>33</v>
      </c>
      <c r="N7" s="40" t="s">
        <v>34</v>
      </c>
      <c r="O7" s="41" t="s">
        <v>35</v>
      </c>
      <c r="P7" s="40" t="s">
        <v>27</v>
      </c>
    </row>
    <row r="8" spans="1:16">
      <c r="A8" s="113" t="s">
        <v>468</v>
      </c>
      <c r="B8" s="113" t="s">
        <v>471</v>
      </c>
      <c r="C8" s="113">
        <f>Savings!D6</f>
        <v>123.51540393600004</v>
      </c>
      <c r="D8" s="113">
        <f>Savings!K6</f>
        <v>5</v>
      </c>
      <c r="E8" s="113">
        <f>Savings!I6</f>
        <v>0</v>
      </c>
      <c r="F8" s="113"/>
      <c r="G8" s="113"/>
      <c r="H8" s="113"/>
      <c r="I8" s="113"/>
      <c r="J8" s="113"/>
      <c r="K8" s="113"/>
      <c r="L8" s="113"/>
      <c r="M8" s="113"/>
      <c r="N8" s="113"/>
      <c r="O8" s="113"/>
      <c r="P8" s="113"/>
    </row>
    <row r="9" spans="1:16">
      <c r="A9" s="113" t="s">
        <v>469</v>
      </c>
      <c r="B9" s="113" t="s">
        <v>472</v>
      </c>
      <c r="C9" s="113">
        <f>Savings!D7</f>
        <v>36.858213897599995</v>
      </c>
      <c r="D9" s="113">
        <f>Savings!K7</f>
        <v>4</v>
      </c>
      <c r="E9" s="113">
        <f>Savings!I7</f>
        <v>0</v>
      </c>
      <c r="F9" s="113"/>
      <c r="G9" s="113"/>
      <c r="H9" s="113"/>
      <c r="I9" s="113"/>
      <c r="J9" s="113"/>
      <c r="K9" s="113"/>
      <c r="L9" s="113"/>
      <c r="M9" s="113"/>
      <c r="N9" s="113"/>
      <c r="O9" s="113"/>
      <c r="P9" s="113"/>
    </row>
    <row r="10" spans="1:16">
      <c r="A10" s="113" t="s">
        <v>470</v>
      </c>
      <c r="B10" s="113" t="s">
        <v>473</v>
      </c>
      <c r="C10" s="113">
        <f>Savings!D9</f>
        <v>30.653504218679991</v>
      </c>
      <c r="D10" s="113">
        <f>Savings!K9</f>
        <v>4</v>
      </c>
      <c r="E10" s="113">
        <f>Savings!I9</f>
        <v>0</v>
      </c>
      <c r="F10" s="113"/>
      <c r="G10" s="113"/>
      <c r="H10" s="113"/>
      <c r="I10" s="113"/>
      <c r="J10" s="113"/>
      <c r="K10" s="113"/>
      <c r="L10" s="113"/>
      <c r="M10" s="113"/>
      <c r="N10" s="113"/>
      <c r="O10" s="113"/>
      <c r="P10" s="113"/>
    </row>
    <row r="11" spans="1:16">
      <c r="A11" s="113"/>
      <c r="B11" s="113"/>
      <c r="C11" s="113"/>
      <c r="D11" s="113"/>
      <c r="E11" s="113"/>
      <c r="F11" s="113"/>
      <c r="G11" s="113"/>
      <c r="H11" s="113"/>
      <c r="I11" s="113"/>
      <c r="J11" s="113"/>
      <c r="K11" s="113"/>
      <c r="L11" s="113"/>
      <c r="M11" s="113"/>
      <c r="N11" s="113"/>
      <c r="O11" s="113"/>
      <c r="P11" s="113"/>
    </row>
    <row r="12" spans="1:16">
      <c r="A12" s="113"/>
      <c r="B12" s="113"/>
      <c r="C12" s="113"/>
      <c r="D12" s="113"/>
      <c r="E12" s="113"/>
      <c r="F12" s="113"/>
      <c r="G12" s="113"/>
      <c r="H12" s="113"/>
      <c r="I12" s="113"/>
      <c r="J12" s="113"/>
      <c r="K12" s="113"/>
      <c r="L12" s="113"/>
      <c r="M12" s="113"/>
      <c r="N12" s="113"/>
      <c r="O12" s="113"/>
      <c r="P12" s="113"/>
    </row>
    <row r="13" spans="1:16">
      <c r="A13" s="113"/>
      <c r="B13" s="113"/>
      <c r="C13" s="113"/>
      <c r="D13" s="113"/>
      <c r="E13" s="113"/>
      <c r="F13" s="113"/>
      <c r="G13" s="113"/>
      <c r="H13" s="113"/>
      <c r="I13" s="113"/>
      <c r="J13" s="113"/>
      <c r="K13" s="113"/>
      <c r="L13" s="113"/>
      <c r="M13" s="113"/>
      <c r="N13" s="113"/>
      <c r="O13" s="113"/>
      <c r="P13" s="113"/>
    </row>
    <row r="14" spans="1:16">
      <c r="A14" s="113"/>
      <c r="B14" s="113"/>
      <c r="C14" s="113"/>
      <c r="D14" s="113"/>
      <c r="E14" s="113"/>
      <c r="F14" s="113"/>
      <c r="G14" s="113"/>
      <c r="H14" s="113"/>
      <c r="I14" s="113"/>
      <c r="J14" s="113"/>
      <c r="K14" s="113"/>
      <c r="L14" s="113"/>
      <c r="M14" s="113"/>
      <c r="N14" s="113"/>
      <c r="O14" s="113"/>
      <c r="P14" s="113"/>
    </row>
    <row r="15" spans="1:16">
      <c r="A15" s="113"/>
      <c r="B15" s="113"/>
      <c r="C15" s="113"/>
      <c r="D15" s="113"/>
      <c r="E15" s="113"/>
      <c r="F15" s="113"/>
      <c r="G15" s="113"/>
      <c r="H15" s="113"/>
      <c r="I15" s="113"/>
      <c r="J15" s="113"/>
      <c r="K15" s="113"/>
      <c r="L15" s="113"/>
      <c r="M15" s="113"/>
      <c r="N15" s="113"/>
      <c r="O15" s="113"/>
      <c r="P15" s="113"/>
    </row>
    <row r="16" spans="1:16">
      <c r="A16" s="113"/>
      <c r="B16" s="113"/>
      <c r="C16" s="113"/>
      <c r="D16" s="113"/>
      <c r="E16" s="113"/>
      <c r="F16" s="113"/>
      <c r="G16" s="113"/>
      <c r="H16" s="113"/>
      <c r="I16" s="113"/>
      <c r="J16" s="113"/>
      <c r="K16" s="113"/>
      <c r="L16" s="113"/>
      <c r="M16" s="113"/>
      <c r="N16" s="113"/>
      <c r="O16" s="113"/>
      <c r="P16" s="113"/>
    </row>
    <row r="17" spans="1:16">
      <c r="A17" s="113"/>
      <c r="B17" s="113"/>
      <c r="C17" s="113"/>
      <c r="D17" s="113"/>
      <c r="E17" s="113"/>
      <c r="F17" s="113"/>
      <c r="G17" s="113"/>
      <c r="H17" s="113"/>
      <c r="I17" s="113"/>
      <c r="J17" s="113"/>
      <c r="K17" s="113"/>
      <c r="L17" s="113"/>
      <c r="M17" s="113"/>
      <c r="N17" s="113"/>
      <c r="O17" s="113"/>
      <c r="P17" s="113"/>
    </row>
    <row r="18" spans="1:16">
      <c r="A18" s="113"/>
      <c r="B18" s="113"/>
      <c r="C18" s="113"/>
      <c r="D18" s="113"/>
      <c r="E18" s="113"/>
      <c r="F18" s="113"/>
      <c r="G18" s="113"/>
      <c r="H18" s="113"/>
      <c r="I18" s="113"/>
      <c r="J18" s="113"/>
      <c r="K18" s="113"/>
      <c r="L18" s="113"/>
      <c r="M18" s="113"/>
      <c r="N18" s="113"/>
      <c r="O18" s="113"/>
      <c r="P18" s="113"/>
    </row>
    <row r="19" spans="1:16">
      <c r="A19" s="113"/>
      <c r="B19" s="113"/>
      <c r="C19" s="113"/>
      <c r="D19" s="113"/>
      <c r="E19" s="113"/>
      <c r="F19" s="113"/>
      <c r="G19" s="113"/>
      <c r="H19" s="113"/>
      <c r="I19" s="113"/>
      <c r="J19" s="113"/>
      <c r="K19" s="113"/>
      <c r="L19" s="113"/>
      <c r="M19" s="113"/>
      <c r="N19" s="113"/>
      <c r="O19" s="113"/>
      <c r="P19" s="113"/>
    </row>
    <row r="20" spans="1:16">
      <c r="A20" s="113"/>
      <c r="B20" s="113"/>
      <c r="C20" s="113"/>
      <c r="D20" s="113"/>
      <c r="E20" s="113"/>
      <c r="F20" s="113"/>
      <c r="G20" s="113"/>
      <c r="H20" s="113"/>
      <c r="I20" s="113"/>
      <c r="J20" s="113"/>
      <c r="K20" s="113"/>
      <c r="L20" s="113"/>
      <c r="M20" s="113"/>
      <c r="N20" s="113"/>
      <c r="O20" s="113"/>
      <c r="P20" s="113"/>
    </row>
    <row r="21" spans="1:16">
      <c r="A21" s="113"/>
      <c r="B21" s="113"/>
      <c r="C21" s="113"/>
      <c r="D21" s="113"/>
      <c r="E21" s="113"/>
      <c r="F21" s="113"/>
      <c r="G21" s="113"/>
      <c r="H21" s="113"/>
      <c r="I21" s="113"/>
      <c r="J21" s="113"/>
      <c r="K21" s="113"/>
      <c r="L21" s="113"/>
      <c r="M21" s="113"/>
      <c r="N21" s="113"/>
      <c r="O21" s="113"/>
      <c r="P21" s="113"/>
    </row>
    <row r="22" spans="1:16">
      <c r="A22" s="113"/>
      <c r="B22" s="113"/>
      <c r="C22" s="113"/>
      <c r="D22" s="113"/>
      <c r="E22" s="113"/>
      <c r="F22" s="113"/>
      <c r="G22" s="113"/>
      <c r="H22" s="113"/>
      <c r="I22" s="113"/>
      <c r="J22" s="113"/>
      <c r="K22" s="113"/>
      <c r="L22" s="113"/>
      <c r="M22" s="113"/>
      <c r="N22" s="113"/>
      <c r="O22" s="113"/>
      <c r="P22" s="113"/>
    </row>
    <row r="23" spans="1:16">
      <c r="A23" s="113"/>
      <c r="B23" s="113"/>
      <c r="C23" s="113"/>
      <c r="D23" s="113"/>
      <c r="E23" s="113"/>
      <c r="F23" s="113"/>
      <c r="G23" s="113"/>
      <c r="H23" s="113"/>
      <c r="I23" s="113"/>
      <c r="J23" s="113"/>
      <c r="K23" s="113"/>
      <c r="L23" s="113"/>
      <c r="M23" s="113"/>
      <c r="N23" s="113"/>
      <c r="O23" s="113"/>
      <c r="P23" s="113"/>
    </row>
    <row r="24" spans="1:16">
      <c r="A24" s="113"/>
      <c r="B24" s="113"/>
      <c r="C24" s="113"/>
      <c r="D24" s="113"/>
      <c r="E24" s="113"/>
      <c r="F24" s="113"/>
      <c r="G24" s="113"/>
      <c r="H24" s="113"/>
      <c r="I24" s="113"/>
      <c r="J24" s="113"/>
      <c r="K24" s="113"/>
      <c r="L24" s="113"/>
      <c r="M24" s="113"/>
      <c r="N24" s="113"/>
      <c r="O24" s="113"/>
      <c r="P24" s="113"/>
    </row>
    <row r="25" spans="1:16">
      <c r="A25" s="113"/>
      <c r="B25" s="113"/>
      <c r="C25" s="113"/>
      <c r="D25" s="113"/>
      <c r="E25" s="113"/>
      <c r="F25" s="113"/>
      <c r="G25" s="113"/>
      <c r="H25" s="113"/>
      <c r="I25" s="113"/>
      <c r="J25" s="113"/>
      <c r="K25" s="113"/>
      <c r="L25" s="113"/>
      <c r="M25" s="113"/>
      <c r="N25" s="113"/>
      <c r="O25" s="113"/>
      <c r="P25" s="113"/>
    </row>
    <row r="26" spans="1:16">
      <c r="A26" s="113"/>
      <c r="B26" s="113"/>
      <c r="C26" s="113"/>
      <c r="D26" s="113"/>
      <c r="E26" s="113"/>
      <c r="F26" s="113"/>
      <c r="G26" s="113"/>
      <c r="H26" s="113"/>
      <c r="I26" s="113"/>
      <c r="J26" s="113"/>
      <c r="K26" s="113"/>
      <c r="L26" s="113"/>
      <c r="M26" s="113"/>
      <c r="N26" s="113"/>
      <c r="O26" s="113"/>
      <c r="P26" s="113"/>
    </row>
    <row r="27" spans="1:16">
      <c r="A27" s="113"/>
      <c r="B27" s="113"/>
      <c r="C27" s="113"/>
      <c r="D27" s="113"/>
      <c r="E27" s="113"/>
      <c r="F27" s="113"/>
      <c r="G27" s="113"/>
      <c r="H27" s="113"/>
      <c r="I27" s="113"/>
      <c r="J27" s="113"/>
      <c r="K27" s="113"/>
      <c r="L27" s="113"/>
      <c r="M27" s="113"/>
      <c r="N27" s="113"/>
      <c r="O27" s="113"/>
      <c r="P27" s="113"/>
    </row>
    <row r="28" spans="1:16">
      <c r="A28" s="113"/>
      <c r="B28" s="113"/>
      <c r="C28" s="113"/>
      <c r="D28" s="113"/>
      <c r="E28" s="113"/>
      <c r="F28" s="113"/>
      <c r="G28" s="113"/>
      <c r="H28" s="113"/>
      <c r="I28" s="113"/>
      <c r="J28" s="113"/>
      <c r="K28" s="113"/>
      <c r="L28" s="113"/>
      <c r="M28" s="113"/>
      <c r="N28" s="113"/>
      <c r="O28" s="113"/>
      <c r="P28" s="113"/>
    </row>
    <row r="29" spans="1:16">
      <c r="A29" s="113"/>
      <c r="B29" s="113"/>
      <c r="C29" s="113"/>
      <c r="D29" s="113"/>
      <c r="E29" s="113"/>
      <c r="F29" s="113"/>
      <c r="G29" s="113"/>
      <c r="H29" s="113"/>
      <c r="I29" s="113"/>
      <c r="J29" s="113"/>
      <c r="K29" s="113"/>
      <c r="L29" s="113"/>
      <c r="M29" s="113"/>
      <c r="N29" s="113"/>
      <c r="O29" s="113"/>
      <c r="P29" s="113"/>
    </row>
    <row r="30" spans="1:16">
      <c r="A30" s="113"/>
      <c r="B30" s="113"/>
      <c r="C30" s="113"/>
      <c r="D30" s="113"/>
      <c r="E30" s="113"/>
      <c r="F30" s="113"/>
      <c r="G30" s="113"/>
      <c r="H30" s="113"/>
      <c r="I30" s="113"/>
      <c r="J30" s="113"/>
      <c r="K30" s="113"/>
      <c r="L30" s="113"/>
      <c r="M30" s="113"/>
      <c r="N30" s="113"/>
      <c r="O30" s="113"/>
      <c r="P30" s="113"/>
    </row>
    <row r="31" spans="1:16">
      <c r="A31" s="113"/>
      <c r="B31" s="113"/>
      <c r="C31" s="113"/>
      <c r="D31" s="113"/>
      <c r="E31" s="113"/>
      <c r="F31" s="113"/>
      <c r="G31" s="113"/>
      <c r="H31" s="113"/>
      <c r="I31" s="113"/>
      <c r="J31" s="113"/>
      <c r="K31" s="113"/>
      <c r="L31" s="113"/>
      <c r="M31" s="113"/>
      <c r="N31" s="113"/>
      <c r="O31" s="113"/>
      <c r="P31" s="113"/>
    </row>
    <row r="32" spans="1:16">
      <c r="A32" s="144" t="s">
        <v>360</v>
      </c>
      <c r="B32" s="113" t="str">
        <f>A32</f>
        <v>Fryers</v>
      </c>
      <c r="C32" s="113"/>
      <c r="D32" s="113"/>
      <c r="E32" s="113"/>
      <c r="F32" s="113"/>
      <c r="G32" s="113"/>
      <c r="H32" s="113"/>
      <c r="I32" s="113"/>
      <c r="J32" s="113"/>
      <c r="K32" s="113"/>
      <c r="L32" s="113"/>
      <c r="M32" s="113"/>
      <c r="N32" s="113"/>
      <c r="O32" s="113"/>
      <c r="P32" s="113"/>
    </row>
    <row r="33" spans="1:16">
      <c r="A33" s="145" t="s">
        <v>361</v>
      </c>
      <c r="B33" s="113" t="str">
        <f>A33</f>
        <v>HFHC (Wt Average Size)</v>
      </c>
      <c r="C33" s="113"/>
      <c r="D33" s="113"/>
      <c r="E33" s="113"/>
      <c r="F33" s="113"/>
      <c r="G33" s="113"/>
      <c r="H33" s="113"/>
      <c r="I33" s="113"/>
      <c r="J33" s="113"/>
      <c r="K33" s="113"/>
      <c r="L33" s="113"/>
      <c r="M33" s="113"/>
      <c r="N33" s="113"/>
      <c r="O33" s="113"/>
      <c r="P33" s="113"/>
    </row>
    <row r="34" spans="1:16">
      <c r="A34" s="144" t="s">
        <v>362</v>
      </c>
      <c r="B34" s="113" t="str">
        <f>A34</f>
        <v>Steamer (Wt Average Size)</v>
      </c>
      <c r="C34" s="113"/>
      <c r="D34" s="113"/>
      <c r="E34" s="113"/>
      <c r="F34" s="113"/>
      <c r="G34" s="113"/>
      <c r="H34" s="113"/>
      <c r="I34" s="113"/>
      <c r="J34" s="113"/>
      <c r="K34" s="113"/>
      <c r="L34" s="113"/>
      <c r="M34" s="113"/>
      <c r="N34" s="113"/>
      <c r="O34" s="113"/>
      <c r="P34" s="113"/>
    </row>
    <row r="35" spans="1:16">
      <c r="A35" s="144" t="s">
        <v>363</v>
      </c>
      <c r="B35" s="113" t="str">
        <f>A35</f>
        <v>Combi Oven (Wt Average)</v>
      </c>
      <c r="C35" s="113"/>
      <c r="D35" s="113"/>
      <c r="E35" s="113"/>
      <c r="F35" s="113"/>
      <c r="G35" s="113"/>
      <c r="H35" s="113"/>
      <c r="I35" s="113"/>
      <c r="J35" s="113"/>
      <c r="K35" s="113"/>
      <c r="L35" s="113"/>
      <c r="M35" s="113"/>
      <c r="N35" s="113"/>
      <c r="O35" s="113"/>
      <c r="P35" s="113"/>
    </row>
    <row r="36" spans="1:16">
      <c r="A36" s="144" t="s">
        <v>364</v>
      </c>
      <c r="B36" s="113" t="str">
        <f>A36</f>
        <v>Convection Oven (Wt Average)</v>
      </c>
      <c r="C36" s="113"/>
      <c r="D36" s="113"/>
      <c r="E36" s="113"/>
      <c r="F36" s="113"/>
      <c r="G36" s="113"/>
      <c r="H36" s="113"/>
      <c r="I36" s="113"/>
      <c r="J36" s="113"/>
      <c r="K36" s="113"/>
      <c r="L36" s="113"/>
      <c r="M36" s="113"/>
      <c r="N36" s="113"/>
      <c r="O36" s="113"/>
      <c r="P36" s="113"/>
    </row>
    <row r="37" spans="1:16">
      <c r="A37" s="113"/>
      <c r="B37" s="113"/>
      <c r="C37" s="113"/>
      <c r="D37" s="113"/>
      <c r="E37" s="113"/>
      <c r="F37" s="113"/>
      <c r="G37" s="113"/>
      <c r="H37" s="113"/>
      <c r="I37" s="113"/>
      <c r="J37" s="113"/>
      <c r="K37" s="113"/>
      <c r="L37" s="113"/>
      <c r="M37" s="113"/>
      <c r="N37" s="113"/>
      <c r="O37" s="113"/>
      <c r="P37" s="113"/>
    </row>
    <row r="38" spans="1:16">
      <c r="A38" s="113"/>
      <c r="B38" s="113"/>
      <c r="C38" s="113"/>
      <c r="D38" s="113"/>
      <c r="E38" s="113"/>
      <c r="F38" s="113"/>
      <c r="G38" s="113"/>
      <c r="H38" s="113"/>
      <c r="I38" s="113"/>
      <c r="J38" s="113"/>
      <c r="K38" s="113"/>
      <c r="L38" s="113"/>
      <c r="M38" s="113"/>
      <c r="N38" s="113"/>
      <c r="O38" s="113"/>
      <c r="P38" s="113"/>
    </row>
    <row r="39" spans="1:16">
      <c r="A39" s="113"/>
      <c r="B39" s="113"/>
      <c r="C39" s="113"/>
      <c r="D39" s="113"/>
      <c r="E39" s="113"/>
      <c r="F39" s="113"/>
      <c r="G39" s="113"/>
      <c r="H39" s="113"/>
      <c r="I39" s="113"/>
      <c r="J39" s="113"/>
      <c r="K39" s="113"/>
      <c r="L39" s="113"/>
      <c r="M39" s="113"/>
      <c r="N39" s="113"/>
      <c r="O39" s="113"/>
      <c r="P39" s="113"/>
    </row>
    <row r="40" spans="1:16">
      <c r="A40" s="113"/>
      <c r="B40" s="113"/>
      <c r="C40" s="113"/>
      <c r="D40" s="113"/>
      <c r="E40" s="113"/>
      <c r="F40" s="113"/>
      <c r="G40" s="113"/>
      <c r="H40" s="113"/>
      <c r="I40" s="113"/>
      <c r="J40" s="113"/>
      <c r="K40" s="113"/>
      <c r="L40" s="113"/>
      <c r="M40" s="113"/>
      <c r="N40" s="113"/>
      <c r="O40" s="113"/>
      <c r="P40" s="113"/>
    </row>
  </sheetData>
  <mergeCells count="2">
    <mergeCell ref="I6:N6"/>
    <mergeCell ref="O6:P6"/>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sheetPr codeName="Sheet6"/>
  <dimension ref="A1:AC11"/>
  <sheetViews>
    <sheetView workbookViewId="0">
      <selection activeCell="A3" sqref="A3"/>
    </sheetView>
  </sheetViews>
  <sheetFormatPr defaultRowHeight="12.75"/>
  <cols>
    <col min="1" max="1" width="72.28515625" customWidth="1"/>
    <col min="2" max="2" width="37.85546875" customWidth="1"/>
    <col min="3" max="3" width="61" customWidth="1"/>
    <col min="4" max="4" width="47.5703125" customWidth="1"/>
    <col min="5" max="5" width="45.140625" customWidth="1"/>
    <col min="6" max="6" width="11.28515625" customWidth="1"/>
    <col min="7" max="8" width="9.7109375" customWidth="1"/>
    <col min="9" max="9" width="18" customWidth="1"/>
    <col min="10" max="10" width="11.7109375" customWidth="1"/>
    <col min="11" max="11" width="6.85546875" customWidth="1"/>
    <col min="12" max="12" width="13.140625" customWidth="1"/>
    <col min="13" max="13" width="9.85546875" customWidth="1"/>
    <col min="14" max="14" width="12" customWidth="1"/>
    <col min="15" max="15" width="9.85546875" customWidth="1"/>
    <col min="16" max="16" width="11.7109375" customWidth="1"/>
    <col min="17" max="17" width="10.28515625" customWidth="1"/>
    <col min="18" max="18" width="11.140625" customWidth="1"/>
    <col min="19" max="19" width="9.28515625" customWidth="1"/>
    <col min="20" max="20" width="12.5703125" customWidth="1"/>
    <col min="21" max="21" width="15.42578125" customWidth="1"/>
    <col min="22" max="22" width="9" customWidth="1"/>
    <col min="23" max="24" width="8.7109375" customWidth="1"/>
    <col min="25" max="26" width="13.28515625" customWidth="1"/>
    <col min="27" max="27" width="10.28515625" customWidth="1"/>
    <col min="28" max="28" width="11.7109375" customWidth="1"/>
    <col min="29" max="29" width="12.140625" customWidth="1"/>
  </cols>
  <sheetData>
    <row r="1" spans="1:29" ht="15.75">
      <c r="A1" s="51" t="s">
        <v>64</v>
      </c>
    </row>
    <row r="3" spans="1:29">
      <c r="A3" t="s">
        <v>358</v>
      </c>
    </row>
    <row r="10" spans="1:29" ht="51">
      <c r="A10" s="47" t="s">
        <v>22</v>
      </c>
      <c r="B10" s="47" t="s">
        <v>40</v>
      </c>
      <c r="C10" s="48" t="s">
        <v>41</v>
      </c>
      <c r="D10" s="49" t="s">
        <v>42</v>
      </c>
      <c r="E10" s="47" t="s">
        <v>14</v>
      </c>
      <c r="F10" s="47" t="s">
        <v>43</v>
      </c>
      <c r="G10" s="47" t="s">
        <v>44</v>
      </c>
      <c r="H10" s="49" t="s">
        <v>45</v>
      </c>
      <c r="I10" s="50" t="s">
        <v>46</v>
      </c>
      <c r="J10" s="47" t="s">
        <v>47</v>
      </c>
      <c r="K10" s="47" t="s">
        <v>48</v>
      </c>
      <c r="L10" s="47" t="s">
        <v>49</v>
      </c>
      <c r="M10" s="50"/>
      <c r="N10" s="50" t="s">
        <v>50</v>
      </c>
      <c r="O10" s="50"/>
      <c r="P10" s="50" t="s">
        <v>51</v>
      </c>
      <c r="Q10" s="50" t="s">
        <v>52</v>
      </c>
      <c r="R10" s="50" t="s">
        <v>53</v>
      </c>
      <c r="S10" s="50" t="s">
        <v>54</v>
      </c>
      <c r="T10" s="50" t="s">
        <v>55</v>
      </c>
      <c r="U10" s="50" t="s">
        <v>56</v>
      </c>
      <c r="V10" s="50" t="s">
        <v>57</v>
      </c>
      <c r="W10" s="50" t="s">
        <v>58</v>
      </c>
      <c r="X10" s="50" t="s">
        <v>59</v>
      </c>
      <c r="Y10" s="50" t="s">
        <v>60</v>
      </c>
      <c r="Z10" s="50" t="s">
        <v>61</v>
      </c>
      <c r="AA10" s="50" t="s">
        <v>62</v>
      </c>
      <c r="AB10" s="50" t="s">
        <v>63</v>
      </c>
      <c r="AC10" s="48" t="s">
        <v>9</v>
      </c>
    </row>
    <row r="11" spans="1:29">
      <c r="A11" s="52"/>
      <c r="B11" s="52"/>
      <c r="C11" s="52"/>
      <c r="D11" s="52"/>
      <c r="E11" s="52"/>
      <c r="F11" s="53"/>
      <c r="G11" s="52"/>
      <c r="H11" s="52"/>
      <c r="I11" s="54"/>
      <c r="J11" s="52"/>
      <c r="K11" s="52"/>
      <c r="L11" s="55"/>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7PSourceSummary</vt:lpstr>
      <vt:lpstr>forRPM</vt:lpstr>
      <vt:lpstr>SC-NR</vt:lpstr>
      <vt:lpstr>SC-NR (2)</vt:lpstr>
      <vt:lpstr>SC-NR (3)</vt:lpstr>
      <vt:lpstr>M_Input_Out</vt:lpstr>
      <vt:lpstr>M_Input</vt:lpstr>
      <vt:lpstr>Savings and Cost</vt:lpstr>
      <vt:lpstr>MMap</vt:lpstr>
      <vt:lpstr>Savings</vt:lpstr>
      <vt:lpstr>Baseline Saturation</vt:lpstr>
      <vt:lpstr>RegionalStock</vt:lpstr>
      <vt:lpstr>ToDo7P</vt:lpstr>
      <vt:lpstr>MeasureOutput</vt:lpstr>
      <vt:lpstr>OutSCurve</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Smit</dc:creator>
  <cp:lastModifiedBy>Kevin Smit</cp:lastModifiedBy>
  <dcterms:created xsi:type="dcterms:W3CDTF">2014-10-09T18:33:40Z</dcterms:created>
  <dcterms:modified xsi:type="dcterms:W3CDTF">2015-03-05T18:13:13Z</dcterms:modified>
</cp:coreProperties>
</file>